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91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'34'!$A$1:$O$36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X30" i="124" l="1"/>
  <c r="X25" i="124"/>
  <c r="W30" i="124" l="1"/>
  <c r="A35" i="114"/>
  <c r="A33" i="113"/>
  <c r="A127" i="123" l="1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 l="1"/>
  <c r="B145" i="35"/>
  <c r="B144" i="35"/>
  <c r="B134" i="36"/>
  <c r="B133" i="36"/>
  <c r="H27" i="78" l="1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J35" i="91"/>
  <c r="N35" i="91"/>
  <c r="K35" i="91"/>
  <c r="L35" i="91"/>
  <c r="M35" i="91"/>
  <c r="E33" i="114"/>
  <c r="O35" i="91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G27" i="78" l="1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L34" i="91"/>
  <c r="J34" i="91"/>
  <c r="J55" i="103"/>
  <c r="N34" i="91"/>
  <c r="K34" i="91"/>
  <c r="O34" i="91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M34" i="9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112" i="36"/>
  <c r="K112" i="36"/>
  <c r="H112" i="36"/>
  <c r="I112" i="36"/>
  <c r="D25" i="104" l="1"/>
  <c r="F28" i="77"/>
  <c r="F27" i="77"/>
  <c r="L27" i="77" s="1"/>
  <c r="F27" i="78"/>
  <c r="L27" i="78" s="1"/>
  <c r="J28" i="74"/>
  <c r="J30" i="74"/>
  <c r="K29" i="77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33" i="91"/>
  <c r="K26" i="71"/>
  <c r="K30" i="71" s="1"/>
  <c r="L33" i="91"/>
  <c r="J50" i="103"/>
  <c r="O33" i="91"/>
  <c r="M33" i="91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J33" i="91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 s="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 s="1"/>
  <c r="L28" i="80"/>
  <c r="A58" i="74"/>
  <c r="A80" i="68"/>
  <c r="B92" i="78"/>
  <c r="N33" i="91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K111" i="36"/>
  <c r="J111" i="36"/>
  <c r="I111" i="36"/>
  <c r="H111" i="36"/>
  <c r="K100" i="36"/>
  <c r="J100" i="36"/>
  <c r="I100" i="36"/>
  <c r="H100" i="36"/>
  <c r="C30" i="104" l="1"/>
  <c r="E25" i="104"/>
  <c r="E28" i="77"/>
  <c r="E28" i="78"/>
  <c r="K28" i="78" s="1"/>
  <c r="J29" i="77"/>
  <c r="J30" i="77"/>
  <c r="J26" i="77"/>
  <c r="I30" i="74"/>
  <c r="I26" i="74"/>
  <c r="I29" i="74"/>
  <c r="I28" i="74"/>
  <c r="I27" i="74"/>
  <c r="E27" i="77"/>
  <c r="E27" i="78"/>
  <c r="K27" i="78" s="1"/>
  <c r="J30" i="78"/>
  <c r="J29" i="78"/>
  <c r="J26" i="78"/>
  <c r="I76" i="36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N32" i="91"/>
  <c r="J46" i="103"/>
  <c r="K32" i="70"/>
  <c r="J47" i="103"/>
  <c r="J29" i="82"/>
  <c r="K28" i="80"/>
  <c r="L32" i="91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M32" i="91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9" i="78"/>
  <c r="B46" i="69"/>
  <c r="B58" i="78"/>
  <c r="B79" i="69"/>
  <c r="A77" i="80"/>
  <c r="O32" i="91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J32" i="91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K32" i="91"/>
  <c r="I27" i="105"/>
  <c r="I26" i="105"/>
  <c r="B58" i="70"/>
  <c r="M45" i="103"/>
  <c r="L45" i="103"/>
  <c r="A79" i="73"/>
  <c r="K99" i="36"/>
  <c r="J99" i="36"/>
  <c r="I99" i="36"/>
  <c r="H99" i="36"/>
  <c r="K88" i="36"/>
  <c r="J88" i="36"/>
  <c r="I88" i="36"/>
  <c r="H88" i="36"/>
  <c r="I110" i="36"/>
  <c r="H110" i="36"/>
  <c r="K110" i="36"/>
  <c r="J110" i="36"/>
  <c r="D30" i="104" l="1"/>
  <c r="F25" i="104"/>
  <c r="D28" i="78"/>
  <c r="J28" i="78" s="1"/>
  <c r="D27" i="78"/>
  <c r="J27" i="78" s="1"/>
  <c r="H76" i="36"/>
  <c r="H75" i="36"/>
  <c r="H64" i="36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C28" i="68"/>
  <c r="J41" i="103"/>
  <c r="J30" i="72"/>
  <c r="M31" i="91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K31" i="91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N31" i="91"/>
  <c r="C29" i="72"/>
  <c r="I29" i="72" s="1"/>
  <c r="I30" i="72" s="1"/>
  <c r="B45" i="69"/>
  <c r="B57" i="78"/>
  <c r="B90" i="78"/>
  <c r="A67" i="71"/>
  <c r="A77" i="82"/>
  <c r="A56" i="68"/>
  <c r="B68" i="78"/>
  <c r="J31" i="91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L31" i="91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O31" i="91"/>
  <c r="B48" i="75"/>
  <c r="J42" i="103"/>
  <c r="A45" i="72"/>
  <c r="B37" i="75"/>
  <c r="A78" i="72"/>
  <c r="A89" i="74"/>
  <c r="C38" i="103"/>
  <c r="B79" i="77"/>
  <c r="K87" i="36"/>
  <c r="J87" i="36"/>
  <c r="I87" i="36"/>
  <c r="H87" i="36"/>
  <c r="I109" i="36"/>
  <c r="H109" i="36"/>
  <c r="K109" i="36"/>
  <c r="J109" i="36"/>
  <c r="I98" i="36"/>
  <c r="H98" i="36"/>
  <c r="K98" i="36"/>
  <c r="J98" i="36"/>
  <c r="E30" i="104" l="1"/>
  <c r="G25" i="104"/>
  <c r="I75" i="36"/>
  <c r="I52" i="36"/>
  <c r="I64" i="36"/>
  <c r="H74" i="36"/>
  <c r="H63" i="36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K30" i="91"/>
  <c r="M30" i="91"/>
  <c r="J38" i="103"/>
  <c r="N30" i="91"/>
  <c r="O30" i="91"/>
  <c r="J30" i="91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L30" i="91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I97" i="36"/>
  <c r="H97" i="36"/>
  <c r="K97" i="36"/>
  <c r="J97" i="36"/>
  <c r="I86" i="36"/>
  <c r="H86" i="36"/>
  <c r="K86" i="36"/>
  <c r="J86" i="36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K108" i="36"/>
  <c r="J108" i="36"/>
  <c r="I108" i="36"/>
  <c r="H108" i="36"/>
  <c r="F30" i="104" l="1"/>
  <c r="H52" i="36"/>
  <c r="I63" i="36"/>
  <c r="I74" i="36"/>
  <c r="I73" i="36"/>
  <c r="I40" i="36"/>
  <c r="H51" i="36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L29" i="91"/>
  <c r="E52" i="112"/>
  <c r="E76" i="106"/>
  <c r="M29" i="91"/>
  <c r="J34" i="103"/>
  <c r="E112" i="106"/>
  <c r="E100" i="106"/>
  <c r="K29" i="91"/>
  <c r="J35" i="103"/>
  <c r="N29" i="91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O29" i="91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J29" i="91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H96" i="36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K96" i="36"/>
  <c r="J96" i="36"/>
  <c r="I96" i="36"/>
  <c r="I85" i="36"/>
  <c r="H85" i="36"/>
  <c r="K85" i="36"/>
  <c r="J85" i="36"/>
  <c r="E88" i="15"/>
  <c r="E112" i="15"/>
  <c r="K107" i="36"/>
  <c r="J107" i="36"/>
  <c r="I107" i="36"/>
  <c r="H107" i="36"/>
  <c r="G30" i="104" l="1"/>
  <c r="E111" i="38"/>
  <c r="H72" i="36"/>
  <c r="H61" i="36"/>
  <c r="H73" i="36"/>
  <c r="H40" i="36"/>
  <c r="I51" i="36"/>
  <c r="D72" i="123"/>
  <c r="A74" i="120"/>
  <c r="D83" i="123"/>
  <c r="E51" i="123"/>
  <c r="D105" i="123"/>
  <c r="A52" i="120"/>
  <c r="D116" i="123"/>
  <c r="A41" i="120"/>
  <c r="D50" i="123"/>
  <c r="D61" i="123"/>
  <c r="I50" i="36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H62" i="36"/>
  <c r="I62" i="36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O28" i="91"/>
  <c r="I39" i="108"/>
  <c r="K75" i="108"/>
  <c r="J29" i="103"/>
  <c r="M28" i="91"/>
  <c r="E111" i="112"/>
  <c r="E63" i="107"/>
  <c r="J28" i="91"/>
  <c r="E63" i="112"/>
  <c r="E75" i="106"/>
  <c r="K28" i="91"/>
  <c r="J51" i="108"/>
  <c r="E51" i="112"/>
  <c r="E63" i="106"/>
  <c r="L28" i="91"/>
  <c r="K63" i="108"/>
  <c r="N28" i="91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I106" i="36"/>
  <c r="H106" i="36"/>
  <c r="K106" i="36"/>
  <c r="J106" i="36"/>
  <c r="K95" i="36"/>
  <c r="J95" i="36"/>
  <c r="I95" i="36"/>
  <c r="H95" i="36"/>
  <c r="K84" i="36"/>
  <c r="J84" i="36"/>
  <c r="I84" i="36"/>
  <c r="H84" i="36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I72" i="36" l="1"/>
  <c r="E50" i="107"/>
  <c r="I61" i="36"/>
  <c r="I49" i="36"/>
  <c r="I71" i="36"/>
  <c r="H50" i="36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39" i="36"/>
  <c r="H39" i="36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I94" i="36"/>
  <c r="H94" i="36"/>
  <c r="K94" i="36"/>
  <c r="J94" i="36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I105" i="36"/>
  <c r="H105" i="36"/>
  <c r="K105" i="36"/>
  <c r="J105" i="36"/>
  <c r="E86" i="15"/>
  <c r="E74" i="15"/>
  <c r="E98" i="15"/>
  <c r="K83" i="36"/>
  <c r="J83" i="36"/>
  <c r="I83" i="36"/>
  <c r="H83" i="36"/>
  <c r="E49" i="123" l="1"/>
  <c r="H49" i="36"/>
  <c r="H71" i="36"/>
  <c r="I48" i="36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H60" i="36"/>
  <c r="I60" i="36"/>
  <c r="N44" i="117"/>
  <c r="N55" i="11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I38" i="36"/>
  <c r="H38" i="36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K104" i="36"/>
  <c r="J104" i="36"/>
  <c r="I104" i="36"/>
  <c r="H104" i="36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I82" i="36"/>
  <c r="H82" i="36"/>
  <c r="K82" i="36"/>
  <c r="J82" i="36"/>
  <c r="I93" i="36"/>
  <c r="H93" i="36"/>
  <c r="K93" i="36"/>
  <c r="J93" i="36"/>
  <c r="E97" i="15"/>
  <c r="E37" i="15"/>
  <c r="E109" i="15"/>
  <c r="E61" i="15"/>
  <c r="I96" i="108" l="1"/>
  <c r="D29" i="87"/>
  <c r="D30" i="87"/>
  <c r="H48" i="36"/>
  <c r="H47" i="36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H59" i="36"/>
  <c r="I70" i="36"/>
  <c r="H70" i="36"/>
  <c r="N43" i="117"/>
  <c r="N54" i="117"/>
  <c r="N32" i="117"/>
  <c r="E81" i="123"/>
  <c r="E36" i="123"/>
  <c r="E59" i="123"/>
  <c r="I59" i="36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I37" i="36"/>
  <c r="H37" i="36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K103" i="36"/>
  <c r="J103" i="36"/>
  <c r="I103" i="36"/>
  <c r="H103" i="36"/>
  <c r="E84" i="15"/>
  <c r="E72" i="15"/>
  <c r="K92" i="36"/>
  <c r="J92" i="36"/>
  <c r="I92" i="36"/>
  <c r="H92" i="36"/>
  <c r="I81" i="36"/>
  <c r="H81" i="36"/>
  <c r="K81" i="36"/>
  <c r="J81" i="36"/>
  <c r="E108" i="15"/>
  <c r="I47" i="36" l="1"/>
  <c r="I68" i="36"/>
  <c r="I46" i="36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I58" i="36"/>
  <c r="H58" i="36"/>
  <c r="I69" i="36"/>
  <c r="H69" i="36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H36" i="36"/>
  <c r="I36" i="36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I102" i="36"/>
  <c r="H102" i="36"/>
  <c r="K102" i="36"/>
  <c r="J102" i="36"/>
  <c r="E47" i="15"/>
  <c r="K80" i="36"/>
  <c r="J80" i="36"/>
  <c r="I80" i="36"/>
  <c r="H80" i="36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K91" i="36"/>
  <c r="J91" i="36"/>
  <c r="I91" i="36"/>
  <c r="H91" i="36"/>
  <c r="E35" i="15"/>
  <c r="H68" i="36" l="1"/>
  <c r="H46" i="36"/>
  <c r="H67" i="36"/>
  <c r="I56" i="36"/>
  <c r="H45" i="36"/>
  <c r="E46" i="123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I57" i="36"/>
  <c r="H57" i="36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I35" i="36"/>
  <c r="H35" i="36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K79" i="36"/>
  <c r="J79" i="36"/>
  <c r="I79" i="36"/>
  <c r="H79" i="36"/>
  <c r="I101" i="36"/>
  <c r="H101" i="36"/>
  <c r="K101" i="36"/>
  <c r="J101" i="36"/>
  <c r="I90" i="36"/>
  <c r="H90" i="36"/>
  <c r="K90" i="36"/>
  <c r="J90" i="36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I67" i="36" l="1"/>
  <c r="H56" i="36"/>
  <c r="I45" i="36"/>
  <c r="E45" i="123"/>
  <c r="H66" i="36"/>
  <c r="H44" i="36"/>
  <c r="D32" i="123"/>
  <c r="D55" i="123"/>
  <c r="A35" i="120"/>
  <c r="D66" i="123"/>
  <c r="I55" i="36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I34" i="36"/>
  <c r="H34" i="36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I78" i="36"/>
  <c r="H78" i="36"/>
  <c r="K78" i="36"/>
  <c r="J78" i="36"/>
  <c r="E69" i="15"/>
  <c r="I89" i="36"/>
  <c r="H89" i="36"/>
  <c r="K89" i="36"/>
  <c r="J89" i="36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I66" i="36" l="1"/>
  <c r="E36" i="120"/>
  <c r="I44" i="36"/>
  <c r="H54" i="36"/>
  <c r="I43" i="36"/>
  <c r="I65" i="36"/>
  <c r="D54" i="123"/>
  <c r="D65" i="123"/>
  <c r="D43" i="123"/>
  <c r="E48" i="120"/>
  <c r="E81" i="120"/>
  <c r="E72" i="120"/>
  <c r="E60" i="120"/>
  <c r="E69" i="120"/>
  <c r="E57" i="120"/>
  <c r="E44" i="123"/>
  <c r="H55" i="36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H33" i="36"/>
  <c r="I33" i="36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E104" i="15"/>
  <c r="E44" i="15"/>
  <c r="E68" i="15"/>
  <c r="E92" i="15"/>
  <c r="E32" i="15"/>
  <c r="I77" i="36"/>
  <c r="J77" i="36"/>
  <c r="H77" i="36"/>
  <c r="K77" i="36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I54" i="36" l="1"/>
  <c r="I42" i="36"/>
  <c r="H65" i="36"/>
  <c r="H43" i="36"/>
  <c r="I53" i="36"/>
  <c r="D42" i="123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32" i="36"/>
  <c r="H32" i="36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I41" i="36" l="1"/>
  <c r="H42" i="36"/>
  <c r="H53" i="36"/>
  <c r="F35" i="75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I31" i="36"/>
  <c r="H31" i="36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H41" i="36" l="1"/>
  <c r="E41" i="123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I30" i="36"/>
  <c r="H30" i="36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I29" i="36"/>
  <c r="H29" i="36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<sst xmlns="http://schemas.openxmlformats.org/spreadsheetml/2006/main" count="1212" uniqueCount="603">
  <si>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</si>
  <si>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</si>
  <si>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</si>
  <si>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</si>
  <si>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</si>
  <si>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</si>
  <si>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</si>
  <si>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</si>
  <si>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</si>
  <si>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</si>
  <si>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</si>
  <si>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</si>
  <si>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</si>
  <si>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</si>
  <si>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</si>
  <si>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</si>
  <si>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</si>
  <si>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</si>
  <si>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</si>
  <si>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</si>
  <si>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</si>
  <si>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</si>
  <si>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</si>
  <si>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</si>
  <si>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</si>
  <si>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</si>
  <si>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</si>
  <si>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</si>
  <si>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</si>
  <si>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</si>
  <si>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</si>
  <si>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</si>
  <si>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</si>
  <si>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</si>
  <si>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</si>
  <si>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</si>
  <si>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</si>
  <si>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</si>
  <si>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</si>
  <si>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</si>
  <si>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</si>
  <si>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</si>
  <si>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</si>
  <si>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</si>
  <si>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</si>
  <si>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</si>
  <si>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</si>
  <si>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</si>
  <si>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</si>
  <si>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Change the confidence interval by entering a</t>
  </si>
  <si>
    <t>percentage between 0% and 100%</t>
  </si>
  <si>
    <t>Historical</t>
  </si>
  <si>
    <t>STEO</t>
  </si>
  <si>
    <t>Settle</t>
  </si>
  <si>
    <t>Implied</t>
  </si>
  <si>
    <t>Days to</t>
  </si>
  <si>
    <t>Confidence Interval</t>
  </si>
  <si>
    <t>Volatility</t>
  </si>
  <si>
    <t>Expiry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</si>
  <si>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</si>
  <si>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</si>
  <si>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</si>
  <si>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</si>
  <si>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</si>
  <si>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</si>
  <si>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</si>
  <si>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</si>
  <si>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</si>
  <si>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</si>
  <si>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</si>
  <si>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</si>
  <si>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</si>
  <si>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</si>
  <si>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</si>
  <si>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</si>
  <si>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</si>
  <si>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</si>
  <si>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</si>
  <si>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</si>
  <si>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</si>
  <si>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</si>
  <si>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</si>
  <si>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</si>
  <si>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</si>
  <si>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</si>
  <si>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</si>
  <si>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</si>
  <si>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</si>
  <si>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</si>
  <si>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</si>
  <si>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</si>
  <si>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</si>
  <si>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</si>
  <si>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</si>
  <si>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</si>
  <si>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</si>
  <si>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</si>
  <si>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</si>
  <si>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</si>
  <si>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</si>
  <si>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</si>
  <si>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</si>
  <si>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</si>
  <si>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</si>
  <si>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</si>
  <si>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</si>
  <si>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</si>
  <si>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</si>
  <si>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</si>
  <si>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</si>
  <si>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</si>
  <si>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</si>
  <si>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</si>
  <si>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</si>
  <si>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</si>
  <si>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</si>
  <si>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</si>
  <si>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</si>
  <si>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</si>
  <si>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</si>
  <si>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</si>
  <si>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</si>
  <si>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</si>
  <si>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</si>
  <si>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</si>
  <si>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</si>
  <si>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</si>
  <si>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</si>
  <si>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</si>
  <si>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</si>
  <si>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</si>
  <si>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</si>
  <si>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</si>
  <si>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</si>
  <si>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</si>
  <si>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</si>
  <si>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</si>
  <si>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</si>
  <si>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</si>
  <si>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</si>
  <si>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</si>
  <si>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</si>
  <si>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</si>
  <si>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</si>
  <si>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</si>
  <si>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</si>
  <si>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</si>
  <si>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</si>
  <si>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</si>
  <si>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</si>
  <si>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</si>
  <si>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</si>
  <si>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</si>
  <si>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</si>
  <si>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</si>
  <si>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</si>
  <si>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</si>
  <si>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</si>
  <si>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</si>
  <si>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</si>
  <si>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</si>
  <si>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</si>
  <si>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</si>
  <si>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</si>
  <si>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</si>
  <si>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</si>
  <si>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</si>
  <si>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</si>
  <si>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</si>
  <si>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</si>
  <si>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</si>
  <si>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</si>
  <si>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</si>
  <si>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</si>
  <si>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</si>
  <si>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</si>
  <si>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</si>
  <si>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</si>
  <si>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</si>
  <si>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</si>
  <si>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</si>
  <si>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</si>
  <si>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</si>
  <si>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</si>
  <si>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</si>
  <si>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</si>
  <si>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</si>
  <si>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</si>
  <si>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</si>
  <si>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</si>
  <si>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</si>
  <si>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</si>
  <si>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</si>
  <si>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</si>
  <si>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</si>
  <si>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</si>
  <si>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</si>
  <si>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</si>
  <si>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</si>
  <si>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</si>
  <si>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</si>
  <si>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</si>
  <si>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</si>
  <si>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</si>
  <si>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</si>
  <si>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</si>
  <si>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</si>
  <si>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</si>
  <si>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</si>
  <si>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</si>
  <si>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</si>
  <si>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</si>
  <si>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</si>
  <si>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</si>
  <si>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</si>
  <si>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</si>
  <si>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</si>
  <si>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</si>
  <si>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</si>
  <si>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</si>
  <si>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</si>
  <si>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</si>
  <si>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</si>
  <si>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</si>
  <si>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</si>
  <si>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</si>
  <si>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</si>
  <si>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</si>
  <si>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</si>
  <si>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</si>
  <si>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</si>
  <si>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</si>
  <si>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</si>
  <si>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</si>
  <si>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</si>
  <si>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</si>
  <si>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</si>
  <si>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</si>
  <si>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</si>
  <si>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</si>
  <si>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</si>
  <si>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</si>
  <si>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</si>
  <si>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</si>
  <si>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</si>
  <si>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</si>
  <si>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</si>
  <si>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</si>
  <si>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</si>
  <si>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</si>
  <si>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</si>
  <si>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</si>
  <si>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</si>
  <si>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</si>
  <si>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</si>
  <si>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</si>
  <si>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</si>
  <si>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</si>
  <si>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</si>
  <si>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</si>
  <si>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</si>
  <si>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</si>
  <si>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</si>
  <si>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</si>
  <si>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</si>
  <si>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</si>
  <si>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</si>
  <si>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</si>
  <si>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</si>
  <si>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</si>
  <si>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</si>
  <si>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</si>
  <si>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</si>
  <si>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</si>
  <si>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</si>
  <si>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</si>
  <si>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</si>
  <si>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</si>
  <si>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</si>
  <si>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</si>
  <si>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</si>
  <si>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</si>
  <si>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</si>
  <si>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</si>
  <si>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</si>
  <si>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</si>
  <si>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</si>
  <si>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</si>
  <si>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</si>
  <si>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>NGHHMCF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</si>
  <si>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</si>
  <si>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</si>
  <si>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</si>
  <si>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</si>
  <si>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</si>
  <si>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</si>
  <si>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</si>
  <si>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</si>
  <si>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</si>
  <si>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</si>
  <si>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</si>
  <si>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</si>
  <si>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</si>
  <si>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</si>
  <si>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</si>
  <si>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</si>
  <si>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</si>
  <si>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</si>
  <si>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</si>
  <si>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</si>
  <si>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</si>
  <si>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</si>
  <si>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</si>
  <si>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</si>
  <si>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</si>
  <si>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</si>
  <si>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</si>
  <si>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</si>
  <si>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</si>
  <si>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</si>
  <si>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</si>
  <si>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</si>
  <si>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</si>
  <si>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</si>
  <si>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</si>
  <si>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</si>
  <si>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</si>
  <si>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</si>
  <si>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</si>
  <si>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</si>
  <si>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</si>
  <si>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</si>
  <si>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</si>
  <si>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</si>
  <si>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</si>
  <si>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</si>
  <si>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</si>
  <si>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</si>
  <si>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</si>
  <si>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</si>
  <si>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</si>
  <si>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</si>
  <si>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</si>
  <si>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</si>
  <si>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</si>
  <si>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</si>
  <si>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</si>
  <si>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</si>
  <si>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</si>
  <si>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</si>
  <si>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</si>
  <si>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</si>
  <si>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</si>
  <si>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</si>
  <si>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</si>
  <si>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</si>
  <si>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</si>
  <si>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</si>
  <si>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</si>
  <si>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</si>
  <si>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</si>
  <si>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</si>
  <si>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</si>
  <si>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</si>
  <si>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</si>
  <si>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</si>
  <si>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</si>
  <si>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</si>
  <si>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</si>
  <si>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</si>
  <si>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</si>
  <si>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</si>
  <si>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</si>
  <si>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</si>
  <si>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</si>
  <si>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</si>
  <si>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</si>
  <si>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</si>
  <si>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</si>
  <si>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</si>
  <si>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</si>
  <si>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</si>
  <si>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</si>
  <si>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</si>
  <si>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</si>
  <si>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</si>
  <si>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</si>
  <si>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</si>
  <si>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</si>
  <si>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</si>
  <si>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</si>
  <si>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</si>
  <si>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</si>
  <si>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</si>
  <si>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</si>
  <si>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</si>
  <si>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</si>
  <si>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</si>
  <si>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</si>
  <si>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</si>
  <si>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</si>
  <si>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</si>
  <si>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</si>
  <si>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</si>
  <si>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</si>
  <si>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</si>
  <si>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</si>
  <si>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</si>
  <si>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</si>
  <si>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</si>
  <si>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</si>
  <si>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</si>
  <si>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</si>
  <si>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</si>
  <si>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</si>
  <si>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</si>
  <si>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</si>
  <si>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</si>
  <si>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</si>
  <si>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</si>
  <si>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</si>
  <si>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</si>
  <si>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</si>
  <si>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</si>
  <si>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</si>
  <si>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</si>
  <si>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</si>
  <si>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</si>
  <si>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</si>
  <si>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</si>
  <si>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</si>
  <si>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</si>
  <si>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</si>
  <si>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</si>
  <si>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</si>
  <si>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</si>
  <si>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</si>
  <si>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</si>
  <si>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</si>
  <si>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</si>
  <si>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</si>
  <si>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</si>
  <si>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</si>
  <si>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</si>
  <si>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</si>
  <si>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</si>
  <si>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</si>
  <si>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</si>
  <si>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</si>
  <si>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</si>
  <si>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</si>
  <si>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</si>
  <si>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</si>
  <si>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</si>
  <si>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</si>
  <si>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</si>
  <si>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</si>
  <si>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</si>
  <si>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</si>
  <si>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</si>
  <si>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</si>
  <si>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</si>
  <si>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</si>
  <si>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</si>
  <si>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</si>
  <si>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</si>
  <si>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</si>
  <si>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</si>
  <si>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</si>
  <si>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</si>
  <si>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</si>
  <si>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</si>
  <si>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</si>
  <si>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</si>
  <si>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</si>
  <si>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</si>
  <si>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</si>
  <si>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</si>
  <si>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</si>
  <si>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</si>
  <si>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</si>
  <si>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</si>
  <si>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</si>
  <si>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</si>
  <si>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</si>
  <si>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</si>
  <si>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</si>
  <si>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</si>
  <si>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</si>
  <si>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</si>
  <si>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</si>
  <si>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</si>
  <si>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</si>
  <si>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</si>
  <si>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</si>
  <si>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</si>
  <si>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</si>
  <si>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</si>
  <si>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</si>
  <si>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</si>
  <si>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</si>
  <si>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</si>
  <si>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</si>
  <si>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</si>
  <si>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</si>
  <si>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</si>
  <si>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</si>
  <si>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</si>
  <si>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</si>
  <si>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</si>
  <si>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</si>
  <si>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</si>
  <si>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</si>
  <si>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</si>
  <si>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</si>
  <si>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</si>
  <si>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</si>
  <si>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</si>
  <si>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</si>
  <si>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</si>
  <si>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</si>
  <si>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</si>
  <si>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</si>
  <si>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</si>
  <si>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</si>
  <si>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</si>
  <si>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</si>
  <si>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</si>
  <si>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</si>
  <si>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</si>
  <si>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</si>
  <si>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</si>
  <si>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</si>
  <si>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</si>
  <si>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</si>
  <si>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</si>
  <si>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</si>
  <si>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</si>
  <si>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</si>
  <si>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</si>
  <si>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</si>
  <si>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</si>
  <si>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</si>
  <si>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</si>
  <si>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</si>
  <si>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</si>
  <si>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</si>
  <si>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</si>
  <si>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</si>
  <si>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</si>
  <si>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</si>
  <si>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</si>
  <si>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</si>
  <si>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</si>
  <si>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</si>
  <si>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Note: Confidence interval derived from options market information for the five trading days ending Aug 6, 2020. Intervals not calculated for months with sparse trading in near-the-money options contracts.</t>
  </si>
  <si>
    <t>U.S. Energy Information Administration, Short-Term Energy Outlook, August 2020</t>
  </si>
  <si>
    <t>Sources: U.S. Energy Information Administration, Short-Term Energy Outlook, August 2020, CME Group, and Bloomberg, L.P.</t>
  </si>
  <si>
    <t>Source: U.S. Energy Information Administration, Short-Term Energy Outlook, August 2020</t>
  </si>
  <si>
    <t>Sources: U.S. Energy Information Administration, Short-Term Energy Outlook, August 2020, and CME Group</t>
  </si>
  <si>
    <t>Sources: U.S. Energy Information Administration, Short-Term Energy Outlook, August 2020, and Refinitiv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</si>
  <si>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</si>
  <si>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</si>
  <si>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</si>
  <si>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</si>
  <si>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</si>
  <si>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</si>
  <si>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</si>
  <si>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</si>
  <si>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</si>
  <si>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</si>
  <si>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</si>
  <si>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</si>
  <si>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</si>
  <si>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</si>
  <si>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</si>
  <si>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</si>
  <si>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</si>
  <si>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</si>
  <si>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</si>
  <si>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</si>
  <si>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</si>
  <si>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</si>
  <si>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</si>
  <si>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</si>
  <si>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</si>
  <si>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</si>
  <si>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</si>
  <si>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</si>
  <si>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2010-2019 average</t>
  </si>
  <si>
    <t>2015 - 2019</t>
  </si>
  <si>
    <t>Note:  Colored band around days of supply of crude oil and other liquids stocks represents the range between the minimum and maximum from Jan. 2015 - Dec. 2019.</t>
  </si>
  <si>
    <t>monthly range from January 2015 - December 2019</t>
  </si>
  <si>
    <t>Note:  Colored band around crude oil  stocks represents the range between the minimum and maximum from Jan. 2015 - Dec. 2019.</t>
  </si>
  <si>
    <t>Note:  Colored bands around storage levels represent the range between the minimum and maximum from Jan. 2015 - Dec. 2019.</t>
  </si>
  <si>
    <t>Note:  Includes refinery propylene. Colored band around days of stocks represents the range between the minimum and maximum from Jan. 2015 - Dec. 2019.</t>
  </si>
  <si>
    <t>Note:  Colored band around storage levels represents the range between the minimum and maximum from Jan. 2015 - Dec. 2019.</t>
  </si>
  <si>
    <t>Percent deviation from 2015 - 2019 average</t>
  </si>
  <si>
    <t>2017/18</t>
  </si>
  <si>
    <t>2018/19</t>
  </si>
  <si>
    <t>2019/20</t>
  </si>
  <si>
    <t>2020/21</t>
  </si>
  <si>
    <t>2010-2020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</si>
</sst>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9" fillId="0" borderId="0"/>
    <xf numFmtId="0" fontId="16" fillId="0" borderId="0"/>
    <xf numFmtId="0" fontId="22" fillId="0" borderId="0"/>
    <xf numFmtId="0" fontId="15" fillId="0" borderId="0"/>
    <xf numFmtId="0" fontId="43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3" fillId="0" borderId="0"/>
  </cellStyleXfs>
  <cellXfs count="601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2" borderId="0" xfId="0" applyFont="1" applyFill="1"/>
    <xf numFmtId="0" fontId="0" fillId="2" borderId="0" xfId="0" applyFill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0" fontId="28" fillId="0" borderId="2" xfId="0" applyFont="1" applyFill="1" applyBorder="1" applyAlignment="1">
      <alignment horizontal="center"/>
    </xf>
    <xf numFmtId="166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2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4" fillId="0" borderId="0" xfId="0" applyFont="1" applyAlignment="1">
      <alignment horizontal="right"/>
    </xf>
    <xf numFmtId="9" fontId="0" fillId="0" borderId="0" xfId="0" applyNumberFormat="1"/>
    <xf numFmtId="0" fontId="25" fillId="0" borderId="0" xfId="0" applyFont="1" applyFill="1" applyBorder="1" applyAlignment="1">
      <alignment horizontal="center"/>
    </xf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166" fontId="22" fillId="0" borderId="2" xfId="0" applyNumberFormat="1" applyFont="1" applyBorder="1" applyAlignment="1">
      <alignment horizontal="center"/>
    </xf>
    <xf numFmtId="0" fontId="22" fillId="0" borderId="2" xfId="0" applyFont="1" applyFill="1" applyBorder="1" applyAlignment="1">
      <alignment horizontal="center"/>
    </xf>
    <xf numFmtId="2" fontId="22" fillId="0" borderId="0" xfId="0" applyNumberFormat="1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6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7" fillId="0" borderId="0" xfId="0" applyFont="1"/>
    <xf numFmtId="0" fontId="38" fillId="0" borderId="0" xfId="0" applyFont="1"/>
    <xf numFmtId="0" fontId="22" fillId="0" borderId="0" xfId="3" applyFont="1"/>
    <xf numFmtId="0" fontId="37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9" fillId="0" borderId="0" xfId="7"/>
    <xf numFmtId="164" fontId="19" fillId="0" borderId="0" xfId="6" applyNumberFormat="1"/>
    <xf numFmtId="168" fontId="41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6" borderId="0" xfId="6" applyFill="1"/>
    <xf numFmtId="0" fontId="19" fillId="7" borderId="0" xfId="6" applyFont="1" applyFill="1"/>
    <xf numFmtId="171" fontId="19" fillId="0" borderId="0" xfId="6" applyNumberFormat="1"/>
    <xf numFmtId="0" fontId="40" fillId="0" borderId="0" xfId="6" applyFont="1"/>
    <xf numFmtId="0" fontId="42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5" fillId="0" borderId="0" xfId="10"/>
    <xf numFmtId="2" fontId="15" fillId="0" borderId="0" xfId="10" applyNumberFormat="1"/>
    <xf numFmtId="0" fontId="44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4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5" fillId="0" borderId="0" xfId="11" applyFont="1" applyAlignment="1" applyProtection="1">
      <alignment horizontal="left"/>
    </xf>
    <xf numFmtId="0" fontId="22" fillId="3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6" borderId="0" xfId="3" applyFill="1"/>
    <xf numFmtId="0" fontId="42" fillId="6" borderId="0" xfId="6" applyFont="1" applyFill="1"/>
    <xf numFmtId="0" fontId="14" fillId="6" borderId="0" xfId="6" applyFont="1" applyFill="1"/>
    <xf numFmtId="0" fontId="12" fillId="0" borderId="0" xfId="6" applyFont="1"/>
    <xf numFmtId="0" fontId="15" fillId="6" borderId="0" xfId="10" applyFill="1"/>
    <xf numFmtId="0" fontId="47" fillId="0" borderId="0" xfId="6" applyFont="1"/>
    <xf numFmtId="168" fontId="46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8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4" borderId="0" xfId="3" applyFill="1"/>
    <xf numFmtId="0" fontId="26" fillId="4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3" borderId="20" xfId="0" applyFont="1" applyFill="1" applyBorder="1"/>
    <xf numFmtId="0" fontId="22" fillId="3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50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1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1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1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1" fillId="0" borderId="0" xfId="3" applyFont="1" applyFill="1" applyAlignment="1">
      <alignment horizontal="center"/>
    </xf>
    <xf numFmtId="1" fontId="51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3" borderId="20" xfId="6" applyFill="1" applyBorder="1"/>
    <xf numFmtId="0" fontId="19" fillId="3" borderId="18" xfId="6" applyFill="1" applyBorder="1"/>
    <xf numFmtId="0" fontId="22" fillId="3" borderId="19" xfId="0" applyNumberFormat="1" applyFont="1" applyFill="1" applyBorder="1" applyAlignment="1"/>
    <xf numFmtId="0" fontId="22" fillId="3" borderId="15" xfId="0" applyNumberFormat="1" applyFont="1" applyFill="1" applyBorder="1" applyAlignment="1"/>
    <xf numFmtId="0" fontId="0" fillId="3" borderId="16" xfId="0" applyFill="1" applyBorder="1"/>
    <xf numFmtId="0" fontId="22" fillId="3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19" xfId="0" applyBorder="1" applyAlignment="1"/>
    <xf numFmtId="0" fontId="22" fillId="0" borderId="18" xfId="0" applyFont="1" applyBorder="1"/>
    <xf numFmtId="0" fontId="41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8" borderId="0" xfId="0" applyFill="1"/>
    <xf numFmtId="0" fontId="22" fillId="8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8" borderId="0" xfId="6" quotePrefix="1" applyFont="1" applyFill="1"/>
    <xf numFmtId="0" fontId="19" fillId="8" borderId="0" xfId="6" applyFill="1"/>
    <xf numFmtId="0" fontId="19" fillId="8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6" fillId="3" borderId="19" xfId="0" applyNumberFormat="1" applyFont="1" applyFill="1" applyBorder="1" applyAlignment="1"/>
    <xf numFmtId="0" fontId="46" fillId="3" borderId="15" xfId="0" applyNumberFormat="1" applyFont="1" applyFill="1" applyBorder="1" applyAlignment="1"/>
    <xf numFmtId="0" fontId="6" fillId="3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3" borderId="18" xfId="6" applyFont="1" applyFill="1" applyBorder="1"/>
    <xf numFmtId="9" fontId="39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3" borderId="20" xfId="0" applyFont="1" applyFill="1" applyBorder="1" applyAlignment="1"/>
    <xf numFmtId="0" fontId="22" fillId="3" borderId="16" xfId="0" applyFont="1" applyFill="1" applyBorder="1" applyAlignment="1"/>
    <xf numFmtId="0" fontId="8" fillId="0" borderId="17" xfId="6" applyFont="1" applyBorder="1"/>
    <xf numFmtId="0" fontId="46" fillId="0" borderId="19" xfId="0" applyNumberFormat="1" applyFont="1" applyBorder="1" applyAlignment="1"/>
    <xf numFmtId="0" fontId="46" fillId="0" borderId="15" xfId="0" applyNumberFormat="1" applyFont="1" applyBorder="1" applyAlignment="1"/>
    <xf numFmtId="0" fontId="22" fillId="0" borderId="19" xfId="3" applyBorder="1"/>
    <xf numFmtId="0" fontId="26" fillId="3" borderId="20" xfId="11" applyFont="1" applyFill="1" applyBorder="1" applyAlignment="1" applyProtection="1"/>
    <xf numFmtId="0" fontId="22" fillId="0" borderId="15" xfId="3" applyBorder="1"/>
    <xf numFmtId="0" fontId="26" fillId="3" borderId="16" xfId="11" applyFont="1" applyFill="1" applyBorder="1" applyAlignment="1" applyProtection="1"/>
    <xf numFmtId="0" fontId="22" fillId="0" borderId="17" xfId="3" applyBorder="1"/>
    <xf numFmtId="0" fontId="26" fillId="3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3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2" fillId="0" borderId="0" xfId="0" applyFont="1"/>
    <xf numFmtId="0" fontId="0" fillId="6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5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3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8" borderId="0" xfId="0" applyNumberFormat="1" applyFill="1"/>
    <xf numFmtId="165" fontId="24" fillId="6" borderId="0" xfId="0" applyNumberFormat="1" applyFont="1" applyFill="1"/>
    <xf numFmtId="2" fontId="0" fillId="6" borderId="0" xfId="0" applyNumberFormat="1" applyFill="1"/>
    <xf numFmtId="0" fontId="37" fillId="6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5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9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40" fillId="0" borderId="12" xfId="6" applyFont="1" applyBorder="1"/>
    <xf numFmtId="3" fontId="22" fillId="0" borderId="1" xfId="0" applyNumberFormat="1" applyFont="1" applyBorder="1"/>
    <xf numFmtId="0" fontId="40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4" fillId="0" borderId="0" xfId="6" applyFont="1"/>
    <xf numFmtId="168" fontId="54" fillId="0" borderId="0" xfId="6" applyNumberFormat="1" applyFont="1"/>
    <xf numFmtId="0" fontId="54" fillId="0" borderId="0" xfId="6" applyFont="1" applyAlignment="1">
      <alignment horizontal="right"/>
    </xf>
    <xf numFmtId="164" fontId="40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40" fillId="0" borderId="0" xfId="6" applyNumberFormat="1" applyFont="1"/>
    <xf numFmtId="0" fontId="40" fillId="0" borderId="0" xfId="6" applyFont="1" applyAlignment="1">
      <alignment horizontal="right"/>
    </xf>
    <xf numFmtId="168" fontId="40" fillId="0" borderId="0" xfId="6" quotePrefix="1" applyNumberFormat="1" applyFont="1"/>
    <xf numFmtId="0" fontId="22" fillId="0" borderId="19" xfId="0" applyNumberFormat="1" applyFont="1" applyFill="1" applyBorder="1" applyAlignment="1"/>
    <xf numFmtId="0" fontId="40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40" fillId="0" borderId="17" xfId="6" applyFont="1" applyFill="1" applyBorder="1"/>
    <xf numFmtId="0" fontId="40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9" fillId="0" borderId="0" xfId="7" applyFill="1"/>
    <xf numFmtId="0" fontId="40" fillId="3" borderId="19" xfId="6" applyFont="1" applyFill="1" applyBorder="1" applyAlignment="1"/>
    <xf numFmtId="0" fontId="40" fillId="3" borderId="20" xfId="6" applyFont="1" applyFill="1" applyBorder="1"/>
    <xf numFmtId="2" fontId="22" fillId="3" borderId="17" xfId="0" applyNumberFormat="1" applyFont="1" applyFill="1" applyBorder="1" applyAlignment="1"/>
    <xf numFmtId="0" fontId="40" fillId="3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40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40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40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5" fillId="0" borderId="1" xfId="6" applyNumberFormat="1" applyFont="1" applyFill="1" applyBorder="1" applyAlignment="1">
      <alignment wrapText="1"/>
    </xf>
    <xf numFmtId="0" fontId="40" fillId="0" borderId="0" xfId="6" applyFont="1" applyFill="1" applyAlignment="1">
      <alignment wrapText="1"/>
    </xf>
    <xf numFmtId="0" fontId="37" fillId="0" borderId="0" xfId="7" applyFont="1"/>
    <xf numFmtId="0" fontId="22" fillId="3" borderId="18" xfId="0" applyFont="1" applyFill="1" applyBorder="1"/>
    <xf numFmtId="0" fontId="40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40" fillId="0" borderId="0" xfId="10" applyFont="1"/>
    <xf numFmtId="0" fontId="40" fillId="0" borderId="2" xfId="10" applyFont="1" applyBorder="1"/>
    <xf numFmtId="167" fontId="40" fillId="0" borderId="2" xfId="10" applyNumberFormat="1" applyFont="1" applyBorder="1"/>
    <xf numFmtId="167" fontId="40" fillId="0" borderId="0" xfId="10" applyNumberFormat="1" applyFont="1"/>
    <xf numFmtId="0" fontId="40" fillId="0" borderId="1" xfId="10" applyFont="1" applyBorder="1"/>
    <xf numFmtId="167" fontId="40" fillId="0" borderId="1" xfId="10" applyNumberFormat="1" applyFont="1" applyBorder="1"/>
    <xf numFmtId="0" fontId="40" fillId="0" borderId="19" xfId="10" applyFont="1" applyBorder="1"/>
    <xf numFmtId="0" fontId="40" fillId="0" borderId="20" xfId="10" applyFont="1" applyBorder="1"/>
    <xf numFmtId="0" fontId="40" fillId="0" borderId="15" xfId="10" applyFont="1" applyBorder="1"/>
    <xf numFmtId="0" fontId="40" fillId="0" borderId="16" xfId="10" applyFont="1" applyBorder="1"/>
    <xf numFmtId="0" fontId="40" fillId="0" borderId="17" xfId="10" applyFont="1" applyBorder="1"/>
    <xf numFmtId="0" fontId="40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4" fillId="3" borderId="18" xfId="6" applyFont="1" applyFill="1" applyBorder="1" applyAlignment="1"/>
    <xf numFmtId="168" fontId="2" fillId="0" borderId="0" xfId="6" quotePrefix="1" applyNumberFormat="1" applyFont="1"/>
    <xf numFmtId="0" fontId="40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4" fillId="0" borderId="1" xfId="6" applyFont="1" applyBorder="1"/>
    <xf numFmtId="0" fontId="40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6" fillId="0" borderId="2" xfId="7" quotePrefix="1" applyNumberFormat="1" applyFont="1" applyBorder="1" applyAlignment="1">
      <alignment horizontal="center"/>
    </xf>
    <xf numFmtId="168" fontId="56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1" fontId="0" fillId="0" borderId="0" xfId="0" applyNumberFormat="1" applyAlignment="1">
      <alignment horizontal="right"/>
    </xf>
    <xf numFmtId="0" fontId="27" fillId="0" borderId="0" xfId="0" applyFont="1" applyAlignment="1">
      <alignment wrapText="1"/>
    </xf>
    <xf numFmtId="0" fontId="41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30" fillId="0" borderId="8" xfId="0" applyFont="1" applyBorder="1" applyAlignment="1"/>
    <xf numFmtId="0" fontId="0" fillId="0" borderId="8" xfId="0" applyBorder="1" applyAlignment="1"/>
    <xf numFmtId="0" fontId="31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9" fontId="29" fillId="2" borderId="0" xfId="2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2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2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9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4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47.216999999999999</c:v>
                </c:pt>
                <c:pt idx="1">
                  <c:v>50.584000000000003</c:v>
                </c:pt>
                <c:pt idx="2">
                  <c:v>47.823</c:v>
                </c:pt>
                <c:pt idx="3">
                  <c:v>54.453000000000003</c:v>
                </c:pt>
                <c:pt idx="4">
                  <c:v>59.265000000000001</c:v>
                </c:pt>
                <c:pt idx="5">
                  <c:v>59.819000000000003</c:v>
                </c:pt>
                <c:pt idx="6">
                  <c:v>50.901000000000003</c:v>
                </c:pt>
                <c:pt idx="7">
                  <c:v>42.866999999999997</c:v>
                </c:pt>
                <c:pt idx="8">
                  <c:v>45.478999999999999</c:v>
                </c:pt>
                <c:pt idx="9">
                  <c:v>46.222999999999999</c:v>
                </c:pt>
                <c:pt idx="10">
                  <c:v>42.442999999999998</c:v>
                </c:pt>
                <c:pt idx="11">
                  <c:v>37.189</c:v>
                </c:pt>
                <c:pt idx="12">
                  <c:v>31.683</c:v>
                </c:pt>
                <c:pt idx="13">
                  <c:v>30.323</c:v>
                </c:pt>
                <c:pt idx="14">
                  <c:v>37.545000000000002</c:v>
                </c:pt>
                <c:pt idx="15">
                  <c:v>40.753999999999998</c:v>
                </c:pt>
                <c:pt idx="16">
                  <c:v>46.712000000000003</c:v>
                </c:pt>
                <c:pt idx="17">
                  <c:v>48.756999999999998</c:v>
                </c:pt>
                <c:pt idx="18">
                  <c:v>44.651000000000003</c:v>
                </c:pt>
                <c:pt idx="19">
                  <c:v>44.723999999999997</c:v>
                </c:pt>
                <c:pt idx="20">
                  <c:v>45.182000000000002</c:v>
                </c:pt>
                <c:pt idx="21">
                  <c:v>49.774999999999999</c:v>
                </c:pt>
                <c:pt idx="22">
                  <c:v>45.661000000000001</c:v>
                </c:pt>
                <c:pt idx="23">
                  <c:v>51.972000000000001</c:v>
                </c:pt>
                <c:pt idx="24">
                  <c:v>52.503999999999998</c:v>
                </c:pt>
                <c:pt idx="25">
                  <c:v>53.468000000000004</c:v>
                </c:pt>
                <c:pt idx="26">
                  <c:v>49.328000000000003</c:v>
                </c:pt>
                <c:pt idx="27">
                  <c:v>51.06</c:v>
                </c:pt>
                <c:pt idx="28">
                  <c:v>48.475999999999999</c:v>
                </c:pt>
                <c:pt idx="29">
                  <c:v>45.177999999999997</c:v>
                </c:pt>
                <c:pt idx="30">
                  <c:v>46.63</c:v>
                </c:pt>
                <c:pt idx="31">
                  <c:v>48.036999999999999</c:v>
                </c:pt>
                <c:pt idx="32">
                  <c:v>49.822000000000003</c:v>
                </c:pt>
                <c:pt idx="33">
                  <c:v>51.578000000000003</c:v>
                </c:pt>
                <c:pt idx="34">
                  <c:v>56.639000000000003</c:v>
                </c:pt>
                <c:pt idx="35">
                  <c:v>57.881</c:v>
                </c:pt>
                <c:pt idx="36">
                  <c:v>63.698</c:v>
                </c:pt>
                <c:pt idx="37">
                  <c:v>62.228999999999999</c:v>
                </c:pt>
                <c:pt idx="38">
                  <c:v>62.725000000000001</c:v>
                </c:pt>
                <c:pt idx="39">
                  <c:v>66.254000000000005</c:v>
                </c:pt>
                <c:pt idx="40">
                  <c:v>69.977999999999994</c:v>
                </c:pt>
                <c:pt idx="41">
                  <c:v>67.873000000000005</c:v>
                </c:pt>
                <c:pt idx="42">
                  <c:v>70.980999999999995</c:v>
                </c:pt>
                <c:pt idx="43">
                  <c:v>68.055000000000007</c:v>
                </c:pt>
                <c:pt idx="44">
                  <c:v>70.230999999999995</c:v>
                </c:pt>
                <c:pt idx="45">
                  <c:v>70.748999999999995</c:v>
                </c:pt>
                <c:pt idx="46">
                  <c:v>56.963000000000001</c:v>
                </c:pt>
                <c:pt idx="47">
                  <c:v>49.523000000000003</c:v>
                </c:pt>
                <c:pt idx="48">
                  <c:v>51.375999999999998</c:v>
                </c:pt>
                <c:pt idx="49">
                  <c:v>54.954000000000001</c:v>
                </c:pt>
                <c:pt idx="50">
                  <c:v>58.151000000000003</c:v>
                </c:pt>
                <c:pt idx="51">
                  <c:v>63.862000000000002</c:v>
                </c:pt>
                <c:pt idx="52">
                  <c:v>60.826999999999998</c:v>
                </c:pt>
                <c:pt idx="53">
                  <c:v>54.656999999999996</c:v>
                </c:pt>
                <c:pt idx="54">
                  <c:v>57.353999999999999</c:v>
                </c:pt>
                <c:pt idx="55">
                  <c:v>54.805</c:v>
                </c:pt>
                <c:pt idx="56">
                  <c:v>56.947000000000003</c:v>
                </c:pt>
                <c:pt idx="57">
                  <c:v>53.963000000000001</c:v>
                </c:pt>
                <c:pt idx="58">
                  <c:v>57.027000000000001</c:v>
                </c:pt>
                <c:pt idx="59">
                  <c:v>59.877000000000002</c:v>
                </c:pt>
                <c:pt idx="60">
                  <c:v>57.52</c:v>
                </c:pt>
                <c:pt idx="61">
                  <c:v>50.54</c:v>
                </c:pt>
                <c:pt idx="62">
                  <c:v>29.21</c:v>
                </c:pt>
                <c:pt idx="63">
                  <c:v>16.55</c:v>
                </c:pt>
                <c:pt idx="64">
                  <c:v>28.56</c:v>
                </c:pt>
                <c:pt idx="65">
                  <c:v>38.31</c:v>
                </c:pt>
                <c:pt idx="66">
                  <c:v>40.71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40.71</c:v>
                </c:pt>
                <c:pt idx="67">
                  <c:v>40.5</c:v>
                </c:pt>
                <c:pt idx="68">
                  <c:v>40.5</c:v>
                </c:pt>
                <c:pt idx="69">
                  <c:v>40.5</c:v>
                </c:pt>
                <c:pt idx="70">
                  <c:v>40.5</c:v>
                </c:pt>
                <c:pt idx="71">
                  <c:v>40.5</c:v>
                </c:pt>
                <c:pt idx="72">
                  <c:v>41</c:v>
                </c:pt>
                <c:pt idx="73">
                  <c:v>42</c:v>
                </c:pt>
                <c:pt idx="74">
                  <c:v>43</c:v>
                </c:pt>
                <c:pt idx="75">
                  <c:v>44</c:v>
                </c:pt>
                <c:pt idx="76">
                  <c:v>45</c:v>
                </c:pt>
                <c:pt idx="77">
                  <c:v>46</c:v>
                </c:pt>
                <c:pt idx="78">
                  <c:v>46.5</c:v>
                </c:pt>
                <c:pt idx="79">
                  <c:v>47</c:v>
                </c:pt>
                <c:pt idx="80">
                  <c:v>47</c:v>
                </c:pt>
                <c:pt idx="81">
                  <c:v>48</c:v>
                </c:pt>
                <c:pt idx="82">
                  <c:v>48</c:v>
                </c:pt>
                <c:pt idx="83">
                  <c:v>48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41.684000000000005</c:v>
                </c:pt>
                <c:pt idx="70">
                  <c:v>42.024000000000001</c:v>
                </c:pt>
                <c:pt idx="71">
                  <c:v>42.320000000000007</c:v>
                </c:pt>
                <c:pt idx="72">
                  <c:v>42.596000000000004</c:v>
                </c:pt>
                <c:pt idx="73">
                  <c:v>42.862000000000002</c:v>
                </c:pt>
                <c:pt idx="74">
                  <c:v>43.122</c:v>
                </c:pt>
                <c:pt idx="75">
                  <c:v>43.344000000000001</c:v>
                </c:pt>
                <c:pt idx="76">
                  <c:v>43.553999999999995</c:v>
                </c:pt>
                <c:pt idx="77">
                  <c:v>43.734000000000002</c:v>
                </c:pt>
                <c:pt idx="78">
                  <c:v>43.891999999999996</c:v>
                </c:pt>
                <c:pt idx="79">
                  <c:v>44.026000000000003</c:v>
                </c:pt>
                <c:pt idx="80">
                  <c:v>44.154000000000003</c:v>
                </c:pt>
                <c:pt idx="81">
                  <c:v>44.256</c:v>
                </c:pt>
                <c:pt idx="82">
                  <c:v>44.372</c:v>
                </c:pt>
                <c:pt idx="83">
                  <c:v>44.488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32.739134378932995</c:v>
                </c:pt>
                <c:pt idx="70">
                  <c:v>30.634274074000505</c:v>
                </c:pt>
                <c:pt idx="71">
                  <c:v>28.467345361339124</c:v>
                </c:pt>
                <c:pt idx="72">
                  <c:v>27.1176245060296</c:v>
                </c:pt>
                <c:pt idx="73">
                  <c:v>26.264279192311637</c:v>
                </c:pt>
                <c:pt idx="74">
                  <c:v>25.390215420527223</c:v>
                </c:pt>
                <c:pt idx="75">
                  <c:v>23.836712763745314</c:v>
                </c:pt>
                <c:pt idx="76">
                  <c:v>#N/A</c:v>
                </c:pt>
                <c:pt idx="77">
                  <c:v>23.294610331940149</c:v>
                </c:pt>
                <c:pt idx="78">
                  <c:v>#N/A</c:v>
                </c:pt>
                <c:pt idx="79">
                  <c:v>#N/A</c:v>
                </c:pt>
                <c:pt idx="80">
                  <c:v>21.409177757296828</c:v>
                </c:pt>
                <c:pt idx="81">
                  <c:v>#N/A</c:v>
                </c:pt>
                <c:pt idx="82">
                  <c:v>#N/A</c:v>
                </c:pt>
                <c:pt idx="83">
                  <c:v>21.538501910966609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53.072748835964461</c:v>
                </c:pt>
                <c:pt idx="70">
                  <c:v>57.648389896035738</c:v>
                </c:pt>
                <c:pt idx="71">
                  <c:v>62.913572630916768</c:v>
                </c:pt>
                <c:pt idx="72">
                  <c:v>66.909224131950211</c:v>
                </c:pt>
                <c:pt idx="73">
                  <c:v>69.948656521203546</c:v>
                </c:pt>
                <c:pt idx="74">
                  <c:v>73.237144829289036</c:v>
                </c:pt>
                <c:pt idx="75">
                  <c:v>78.815495853833966</c:v>
                </c:pt>
                <c:pt idx="76">
                  <c:v>#N/A</c:v>
                </c:pt>
                <c:pt idx="77">
                  <c:v>82.107523102778572</c:v>
                </c:pt>
                <c:pt idx="78">
                  <c:v>#N/A</c:v>
                </c:pt>
                <c:pt idx="79">
                  <c:v>#N/A</c:v>
                </c:pt>
                <c:pt idx="80">
                  <c:v>91.062615206486967</c:v>
                </c:pt>
                <c:pt idx="81">
                  <c:v>#N/A</c:v>
                </c:pt>
                <c:pt idx="82">
                  <c:v>#N/A</c:v>
                </c:pt>
                <c:pt idx="83">
                  <c:v>91.890427299972686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47.216999999999999</c:v>
                </c:pt>
                <c:pt idx="1">
                  <c:v>50.584000000000003</c:v>
                </c:pt>
                <c:pt idx="2">
                  <c:v>47.823</c:v>
                </c:pt>
                <c:pt idx="3">
                  <c:v>54.453000000000003</c:v>
                </c:pt>
                <c:pt idx="4">
                  <c:v>59.265000000000001</c:v>
                </c:pt>
                <c:pt idx="5">
                  <c:v>59.819000000000003</c:v>
                </c:pt>
                <c:pt idx="6">
                  <c:v>50.901000000000003</c:v>
                </c:pt>
                <c:pt idx="7">
                  <c:v>42.866999999999997</c:v>
                </c:pt>
                <c:pt idx="8">
                  <c:v>45.478999999999999</c:v>
                </c:pt>
                <c:pt idx="9">
                  <c:v>46.222999999999999</c:v>
                </c:pt>
                <c:pt idx="10">
                  <c:v>42.442999999999998</c:v>
                </c:pt>
                <c:pt idx="11">
                  <c:v>37.189</c:v>
                </c:pt>
                <c:pt idx="12">
                  <c:v>31.683</c:v>
                </c:pt>
                <c:pt idx="13">
                  <c:v>30.323</c:v>
                </c:pt>
                <c:pt idx="14">
                  <c:v>37.545000000000002</c:v>
                </c:pt>
                <c:pt idx="15">
                  <c:v>40.753999999999998</c:v>
                </c:pt>
                <c:pt idx="16">
                  <c:v>46.712000000000003</c:v>
                </c:pt>
                <c:pt idx="17">
                  <c:v>48.756999999999998</c:v>
                </c:pt>
                <c:pt idx="18">
                  <c:v>44.651000000000003</c:v>
                </c:pt>
                <c:pt idx="19">
                  <c:v>44.723999999999997</c:v>
                </c:pt>
                <c:pt idx="20">
                  <c:v>45.182000000000002</c:v>
                </c:pt>
                <c:pt idx="21">
                  <c:v>49.774999999999999</c:v>
                </c:pt>
                <c:pt idx="22">
                  <c:v>45.661000000000001</c:v>
                </c:pt>
                <c:pt idx="23">
                  <c:v>51.972000000000001</c:v>
                </c:pt>
                <c:pt idx="24">
                  <c:v>52.503999999999998</c:v>
                </c:pt>
                <c:pt idx="25">
                  <c:v>53.468000000000004</c:v>
                </c:pt>
                <c:pt idx="26">
                  <c:v>49.328000000000003</c:v>
                </c:pt>
                <c:pt idx="27">
                  <c:v>51.06</c:v>
                </c:pt>
                <c:pt idx="28">
                  <c:v>48.475999999999999</c:v>
                </c:pt>
                <c:pt idx="29">
                  <c:v>45.177999999999997</c:v>
                </c:pt>
                <c:pt idx="30">
                  <c:v>46.63</c:v>
                </c:pt>
                <c:pt idx="31">
                  <c:v>48.036999999999999</c:v>
                </c:pt>
                <c:pt idx="32">
                  <c:v>49.822000000000003</c:v>
                </c:pt>
                <c:pt idx="33">
                  <c:v>51.578000000000003</c:v>
                </c:pt>
                <c:pt idx="34">
                  <c:v>56.639000000000003</c:v>
                </c:pt>
                <c:pt idx="35">
                  <c:v>57.881</c:v>
                </c:pt>
                <c:pt idx="36">
                  <c:v>63.698</c:v>
                </c:pt>
                <c:pt idx="37">
                  <c:v>62.228999999999999</c:v>
                </c:pt>
                <c:pt idx="38">
                  <c:v>62.725000000000001</c:v>
                </c:pt>
                <c:pt idx="39">
                  <c:v>66.254000000000005</c:v>
                </c:pt>
                <c:pt idx="40">
                  <c:v>69.977999999999994</c:v>
                </c:pt>
                <c:pt idx="41">
                  <c:v>67.873000000000005</c:v>
                </c:pt>
                <c:pt idx="42">
                  <c:v>70.980999999999995</c:v>
                </c:pt>
                <c:pt idx="43">
                  <c:v>68.055000000000007</c:v>
                </c:pt>
                <c:pt idx="44">
                  <c:v>70.230999999999995</c:v>
                </c:pt>
                <c:pt idx="45">
                  <c:v>70.748999999999995</c:v>
                </c:pt>
                <c:pt idx="46">
                  <c:v>56.963000000000001</c:v>
                </c:pt>
                <c:pt idx="47">
                  <c:v>49.523000000000003</c:v>
                </c:pt>
                <c:pt idx="48">
                  <c:v>51.375999999999998</c:v>
                </c:pt>
                <c:pt idx="49">
                  <c:v>54.954000000000001</c:v>
                </c:pt>
                <c:pt idx="50">
                  <c:v>58.151000000000003</c:v>
                </c:pt>
                <c:pt idx="51">
                  <c:v>63.862000000000002</c:v>
                </c:pt>
                <c:pt idx="52">
                  <c:v>60.826999999999998</c:v>
                </c:pt>
                <c:pt idx="53">
                  <c:v>54.656999999999996</c:v>
                </c:pt>
                <c:pt idx="54">
                  <c:v>57.353999999999999</c:v>
                </c:pt>
                <c:pt idx="55">
                  <c:v>54.805</c:v>
                </c:pt>
                <c:pt idx="56">
                  <c:v>56.947000000000003</c:v>
                </c:pt>
                <c:pt idx="57">
                  <c:v>53.963000000000001</c:v>
                </c:pt>
                <c:pt idx="58">
                  <c:v>57.027000000000001</c:v>
                </c:pt>
                <c:pt idx="59">
                  <c:v>59.877000000000002</c:v>
                </c:pt>
                <c:pt idx="60">
                  <c:v>57.52</c:v>
                </c:pt>
                <c:pt idx="61">
                  <c:v>50.54</c:v>
                </c:pt>
                <c:pt idx="62">
                  <c:v>29.21</c:v>
                </c:pt>
                <c:pt idx="63">
                  <c:v>16.55</c:v>
                </c:pt>
                <c:pt idx="64">
                  <c:v>28.56</c:v>
                </c:pt>
                <c:pt idx="65">
                  <c:v>38.31</c:v>
                </c:pt>
                <c:pt idx="66">
                  <c:v>40.71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40.71</c:v>
                </c:pt>
                <c:pt idx="67">
                  <c:v>40.5</c:v>
                </c:pt>
                <c:pt idx="68">
                  <c:v>40.5</c:v>
                </c:pt>
                <c:pt idx="69">
                  <c:v>40.5</c:v>
                </c:pt>
                <c:pt idx="70">
                  <c:v>40.5</c:v>
                </c:pt>
                <c:pt idx="71">
                  <c:v>40.5</c:v>
                </c:pt>
                <c:pt idx="72">
                  <c:v>41</c:v>
                </c:pt>
                <c:pt idx="73">
                  <c:v>42</c:v>
                </c:pt>
                <c:pt idx="74">
                  <c:v>43</c:v>
                </c:pt>
                <c:pt idx="75">
                  <c:v>44</c:v>
                </c:pt>
                <c:pt idx="76">
                  <c:v>45</c:v>
                </c:pt>
                <c:pt idx="77">
                  <c:v>46</c:v>
                </c:pt>
                <c:pt idx="78">
                  <c:v>46.5</c:v>
                </c:pt>
                <c:pt idx="79">
                  <c:v>47</c:v>
                </c:pt>
                <c:pt idx="80">
                  <c:v>47</c:v>
                </c:pt>
                <c:pt idx="81">
                  <c:v>48</c:v>
                </c:pt>
                <c:pt idx="82">
                  <c:v>48</c:v>
                </c:pt>
                <c:pt idx="83">
                  <c:v>48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41.684000000000005</c:v>
                </c:pt>
                <c:pt idx="70">
                  <c:v>42.024000000000001</c:v>
                </c:pt>
                <c:pt idx="71">
                  <c:v>42.320000000000007</c:v>
                </c:pt>
                <c:pt idx="72">
                  <c:v>42.596000000000004</c:v>
                </c:pt>
                <c:pt idx="73">
                  <c:v>42.862000000000002</c:v>
                </c:pt>
                <c:pt idx="74">
                  <c:v>43.122</c:v>
                </c:pt>
                <c:pt idx="75">
                  <c:v>43.344000000000001</c:v>
                </c:pt>
                <c:pt idx="76">
                  <c:v>43.553999999999995</c:v>
                </c:pt>
                <c:pt idx="77">
                  <c:v>43.734000000000002</c:v>
                </c:pt>
                <c:pt idx="78">
                  <c:v>43.891999999999996</c:v>
                </c:pt>
                <c:pt idx="79">
                  <c:v>44.026000000000003</c:v>
                </c:pt>
                <c:pt idx="80">
                  <c:v>44.154000000000003</c:v>
                </c:pt>
                <c:pt idx="81">
                  <c:v>44.256</c:v>
                </c:pt>
                <c:pt idx="82">
                  <c:v>44.372</c:v>
                </c:pt>
                <c:pt idx="83">
                  <c:v>44.488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32.739134378932995</c:v>
                </c:pt>
                <c:pt idx="70">
                  <c:v>30.634274074000505</c:v>
                </c:pt>
                <c:pt idx="71">
                  <c:v>28.467345361339124</c:v>
                </c:pt>
                <c:pt idx="72">
                  <c:v>27.1176245060296</c:v>
                </c:pt>
                <c:pt idx="73">
                  <c:v>26.264279192311637</c:v>
                </c:pt>
                <c:pt idx="74">
                  <c:v>25.390215420527223</c:v>
                </c:pt>
                <c:pt idx="75">
                  <c:v>23.836712763745314</c:v>
                </c:pt>
                <c:pt idx="76">
                  <c:v>#N/A</c:v>
                </c:pt>
                <c:pt idx="77">
                  <c:v>23.294610331940149</c:v>
                </c:pt>
                <c:pt idx="78">
                  <c:v>#N/A</c:v>
                </c:pt>
                <c:pt idx="79">
                  <c:v>#N/A</c:v>
                </c:pt>
                <c:pt idx="80">
                  <c:v>21.409177757296828</c:v>
                </c:pt>
                <c:pt idx="81">
                  <c:v>#N/A</c:v>
                </c:pt>
                <c:pt idx="82">
                  <c:v>#N/A</c:v>
                </c:pt>
                <c:pt idx="83">
                  <c:v>21.538501910966609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53.072748835964461</c:v>
                </c:pt>
                <c:pt idx="70">
                  <c:v>57.648389896035738</c:v>
                </c:pt>
                <c:pt idx="71">
                  <c:v>62.913572630916768</c:v>
                </c:pt>
                <c:pt idx="72">
                  <c:v>66.909224131950211</c:v>
                </c:pt>
                <c:pt idx="73">
                  <c:v>69.948656521203546</c:v>
                </c:pt>
                <c:pt idx="74">
                  <c:v>73.237144829289036</c:v>
                </c:pt>
                <c:pt idx="75">
                  <c:v>78.815495853833966</c:v>
                </c:pt>
                <c:pt idx="76">
                  <c:v>#N/A</c:v>
                </c:pt>
                <c:pt idx="77">
                  <c:v>82.107523102778572</c:v>
                </c:pt>
                <c:pt idx="78">
                  <c:v>#N/A</c:v>
                </c:pt>
                <c:pt idx="79">
                  <c:v>#N/A</c:v>
                </c:pt>
                <c:pt idx="80">
                  <c:v>91.062615206486967</c:v>
                </c:pt>
                <c:pt idx="81">
                  <c:v>#N/A</c:v>
                </c:pt>
                <c:pt idx="82">
                  <c:v>#N/A</c:v>
                </c:pt>
                <c:pt idx="83">
                  <c:v>91.890427299972686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11282608"/>
        <c:axId val="-711274992"/>
        <c:extLst/>
      </c:lineChart>
      <c:catAx>
        <c:axId val="-71128260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71127499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711274992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71128260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0.40571983814285728</c:v>
                </c:pt>
                <c:pt idx="1">
                  <c:v>-0.16244532280952373</c:v>
                </c:pt>
                <c:pt idx="2">
                  <c:v>-0.54650489733333352</c:v>
                </c:pt>
                <c:pt idx="3">
                  <c:v>0.19319981326190483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-0.11551919514285736</c:v>
                </c:pt>
                <c:pt idx="1">
                  <c:v>4.2276014709523579E-2</c:v>
                </c:pt>
                <c:pt idx="2">
                  <c:v>-2.3570401966666488E-2</c:v>
                </c:pt>
                <c:pt idx="3">
                  <c:v>1.0907168438095249E-2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1.9528837800000254E-2</c:v>
                </c:pt>
                <c:pt idx="1">
                  <c:v>-2.7503979999996542E-3</c:v>
                </c:pt>
                <c:pt idx="2">
                  <c:v>8.9482784599999921E-2</c:v>
                </c:pt>
                <c:pt idx="3">
                  <c:v>-9.6930389399999983E-2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11280432"/>
        <c:axId val="-711277712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8.4381534412675291E-2"/>
                  <c:y val="-7.798835445477513E-2"/>
                </c:manualLayout>
              </c:layout>
              <c:tx>
                <c:rich>
                  <a:bodyPr/>
                  <a:lstStyle/>
                  <a:p>
                    <a:fld id="{02CEC0AD-32AE-4005-950B-A54B5BECA88B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4598738845039503E-2"/>
                  <c:y val="5.0902715567652655E-2"/>
                </c:manualLayout>
              </c:layout>
              <c:tx>
                <c:rich>
                  <a:bodyPr/>
                  <a:lstStyle/>
                  <a:p>
                    <a:fld id="{46184882-08BE-4DC5-9706-2EFAF4CDF4C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0547606603188729E-2"/>
                  <c:y val="7.948875235124314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22532242-89E3-4AFA-8AAE-FDBBF41429A3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7.7557418014529228E-2"/>
                  <c:y val="-9.5922727134960362E-2"/>
                </c:manualLayout>
              </c:layout>
              <c:tx>
                <c:rich>
                  <a:bodyPr/>
                  <a:lstStyle/>
                  <a:p>
                    <a:fld id="{19FD16C2-80C1-42CD-BF00-CC51CBBF4AC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0.30972948080000018</c:v>
                </c:pt>
                <c:pt idx="1">
                  <c:v>-0.1229197060999998</c:v>
                </c:pt>
                <c:pt idx="2">
                  <c:v>-0.48059251470000008</c:v>
                </c:pt>
                <c:pt idx="3">
                  <c:v>0.1071765923000001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0.31</c:v>
                  </c:pt>
                  <c:pt idx="1">
                    <c:v>-0.12</c:v>
                  </c:pt>
                  <c:pt idx="2">
                    <c:v>-0.48</c:v>
                  </c:pt>
                  <c:pt idx="3">
                    <c:v>0.11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280432"/>
        <c:axId val="-711277712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273904"/>
        <c:axId val="-711274448"/>
      </c:scatterChart>
      <c:catAx>
        <c:axId val="-71128043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277712"/>
        <c:crosses val="autoZero"/>
        <c:auto val="1"/>
        <c:lblAlgn val="ctr"/>
        <c:lblOffset val="100"/>
        <c:tickLblSkip val="1"/>
        <c:noMultiLvlLbl val="0"/>
      </c:catAx>
      <c:valAx>
        <c:axId val="-711277712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280432"/>
        <c:crosses val="autoZero"/>
        <c:crossBetween val="between"/>
        <c:majorUnit val="0.25"/>
      </c:valAx>
      <c:valAx>
        <c:axId val="-711274448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711273904"/>
        <c:crosses val="max"/>
        <c:crossBetween val="midCat"/>
      </c:valAx>
      <c:valAx>
        <c:axId val="-71127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11274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2.3490000000000002</c:v>
                </c:pt>
                <c:pt idx="1">
                  <c:v>2.3040000000000003</c:v>
                </c:pt>
                <c:pt idx="2">
                  <c:v>2.3250000000000002</c:v>
                </c:pt>
                <c:pt idx="3">
                  <c:v>2.4172500000000001</c:v>
                </c:pt>
                <c:pt idx="4">
                  <c:v>2.3914</c:v>
                </c:pt>
                <c:pt idx="5">
                  <c:v>2.3465000000000003</c:v>
                </c:pt>
                <c:pt idx="6">
                  <c:v>2.2997999999999998</c:v>
                </c:pt>
                <c:pt idx="7">
                  <c:v>2.3802500000000002</c:v>
                </c:pt>
                <c:pt idx="8">
                  <c:v>2.6452499999999999</c:v>
                </c:pt>
                <c:pt idx="9">
                  <c:v>2.5049999999999999</c:v>
                </c:pt>
                <c:pt idx="10">
                  <c:v>2.5635000000000003</c:v>
                </c:pt>
                <c:pt idx="11">
                  <c:v>2.47675</c:v>
                </c:pt>
                <c:pt idx="12">
                  <c:v>2.5546000000000002</c:v>
                </c:pt>
                <c:pt idx="13">
                  <c:v>2.58725</c:v>
                </c:pt>
                <c:pt idx="14">
                  <c:v>2.5912500000000001</c:v>
                </c:pt>
                <c:pt idx="15">
                  <c:v>2.7569999999999997</c:v>
                </c:pt>
                <c:pt idx="16">
                  <c:v>2.9007499999999999</c:v>
                </c:pt>
                <c:pt idx="17">
                  <c:v>2.8907499999999997</c:v>
                </c:pt>
                <c:pt idx="18">
                  <c:v>2.8486000000000002</c:v>
                </c:pt>
                <c:pt idx="19">
                  <c:v>2.83575</c:v>
                </c:pt>
                <c:pt idx="20">
                  <c:v>2.8355000000000001</c:v>
                </c:pt>
                <c:pt idx="21">
                  <c:v>2.86</c:v>
                </c:pt>
                <c:pt idx="22">
                  <c:v>2.6472500000000001</c:v>
                </c:pt>
                <c:pt idx="23">
                  <c:v>2.3656000000000001</c:v>
                </c:pt>
                <c:pt idx="24">
                  <c:v>2.2477499999999999</c:v>
                </c:pt>
                <c:pt idx="25">
                  <c:v>2.30925</c:v>
                </c:pt>
                <c:pt idx="26">
                  <c:v>2.516</c:v>
                </c:pt>
                <c:pt idx="27">
                  <c:v>2.7983999999999996</c:v>
                </c:pt>
                <c:pt idx="28">
                  <c:v>2.8592500000000003</c:v>
                </c:pt>
                <c:pt idx="29">
                  <c:v>2.7157499999999999</c:v>
                </c:pt>
                <c:pt idx="30">
                  <c:v>2.74</c:v>
                </c:pt>
                <c:pt idx="31">
                  <c:v>2.6210000000000004</c:v>
                </c:pt>
                <c:pt idx="32">
                  <c:v>2.5922000000000001</c:v>
                </c:pt>
                <c:pt idx="33">
                  <c:v>2.6269999999999998</c:v>
                </c:pt>
                <c:pt idx="34">
                  <c:v>2.5977499999999996</c:v>
                </c:pt>
                <c:pt idx="35">
                  <c:v>2.5550000000000002</c:v>
                </c:pt>
                <c:pt idx="36">
                  <c:v>2.5477500000000002</c:v>
                </c:pt>
                <c:pt idx="37">
                  <c:v>2.4419999999999997</c:v>
                </c:pt>
                <c:pt idx="38">
                  <c:v>2.2342</c:v>
                </c:pt>
                <c:pt idx="39">
                  <c:v>1.8405</c:v>
                </c:pt>
                <c:pt idx="40">
                  <c:v>1.8694999999999999</c:v>
                </c:pt>
                <c:pt idx="41">
                  <c:v>2.0821999999999998</c:v>
                </c:pt>
                <c:pt idx="42">
                  <c:v>2.1832499999999997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2.4169750000000003</c:v>
                </c:pt>
                <c:pt idx="2">
                  <c:v>2.4169750000000003</c:v>
                </c:pt>
                <c:pt idx="3">
                  <c:v>2.4169750000000003</c:v>
                </c:pt>
                <c:pt idx="4">
                  <c:v>2.4169750000000003</c:v>
                </c:pt>
                <c:pt idx="5">
                  <c:v>2.4169750000000003</c:v>
                </c:pt>
                <c:pt idx="6">
                  <c:v>2.4169750000000003</c:v>
                </c:pt>
                <c:pt idx="7">
                  <c:v>2.4169750000000003</c:v>
                </c:pt>
                <c:pt idx="8">
                  <c:v>2.4169750000000003</c:v>
                </c:pt>
                <c:pt idx="9">
                  <c:v>2.4169750000000003</c:v>
                </c:pt>
                <c:pt idx="10">
                  <c:v>2.4169750000000003</c:v>
                </c:pt>
                <c:pt idx="13">
                  <c:v>2.7228583333333334</c:v>
                </c:pt>
                <c:pt idx="14">
                  <c:v>2.7228583333333334</c:v>
                </c:pt>
                <c:pt idx="15">
                  <c:v>2.7228583333333334</c:v>
                </c:pt>
                <c:pt idx="16">
                  <c:v>2.7228583333333334</c:v>
                </c:pt>
                <c:pt idx="17">
                  <c:v>2.7228583333333334</c:v>
                </c:pt>
                <c:pt idx="18">
                  <c:v>2.7228583333333334</c:v>
                </c:pt>
                <c:pt idx="19">
                  <c:v>2.7228583333333334</c:v>
                </c:pt>
                <c:pt idx="20">
                  <c:v>2.7228583333333334</c:v>
                </c:pt>
                <c:pt idx="21">
                  <c:v>2.7228583333333334</c:v>
                </c:pt>
                <c:pt idx="22">
                  <c:v>2.7228583333333334</c:v>
                </c:pt>
                <c:pt idx="25">
                  <c:v>2.5982791666666665</c:v>
                </c:pt>
                <c:pt idx="26">
                  <c:v>2.5982791666666665</c:v>
                </c:pt>
                <c:pt idx="27">
                  <c:v>2.5982791666666665</c:v>
                </c:pt>
                <c:pt idx="28">
                  <c:v>2.5982791666666665</c:v>
                </c:pt>
                <c:pt idx="29">
                  <c:v>2.5982791666666665</c:v>
                </c:pt>
                <c:pt idx="30">
                  <c:v>2.5982791666666665</c:v>
                </c:pt>
                <c:pt idx="31">
                  <c:v>2.5982791666666665</c:v>
                </c:pt>
                <c:pt idx="32">
                  <c:v>2.5982791666666665</c:v>
                </c:pt>
                <c:pt idx="33">
                  <c:v>2.5982791666666665</c:v>
                </c:pt>
                <c:pt idx="34">
                  <c:v>2.5982791666666665</c:v>
                </c:pt>
                <c:pt idx="37">
                  <c:v>2.1128973333333332</c:v>
                </c:pt>
                <c:pt idx="38">
                  <c:v>2.1128973333333332</c:v>
                </c:pt>
                <c:pt idx="39">
                  <c:v>2.1128973333333332</c:v>
                </c:pt>
                <c:pt idx="40">
                  <c:v>2.1128973333333332</c:v>
                </c:pt>
                <c:pt idx="41">
                  <c:v>2.1128973333333332</c:v>
                </c:pt>
                <c:pt idx="42">
                  <c:v>2.1128973333333332</c:v>
                </c:pt>
                <c:pt idx="43">
                  <c:v>2.1128973333333332</c:v>
                </c:pt>
                <c:pt idx="44">
                  <c:v>2.1128973333333332</c:v>
                </c:pt>
                <c:pt idx="45">
                  <c:v>2.1128973333333332</c:v>
                </c:pt>
                <c:pt idx="46">
                  <c:v>2.1128973333333332</c:v>
                </c:pt>
                <c:pt idx="49">
                  <c:v>2.2251987500000001</c:v>
                </c:pt>
                <c:pt idx="50">
                  <c:v>2.2251987500000001</c:v>
                </c:pt>
                <c:pt idx="51">
                  <c:v>2.2251987500000001</c:v>
                </c:pt>
                <c:pt idx="52">
                  <c:v>2.2251987500000001</c:v>
                </c:pt>
                <c:pt idx="53">
                  <c:v>2.2251987500000001</c:v>
                </c:pt>
                <c:pt idx="54">
                  <c:v>2.2251987500000001</c:v>
                </c:pt>
                <c:pt idx="55">
                  <c:v>2.2251987500000001</c:v>
                </c:pt>
                <c:pt idx="56">
                  <c:v>2.2251987500000001</c:v>
                </c:pt>
                <c:pt idx="57">
                  <c:v>2.2251987500000001</c:v>
                </c:pt>
                <c:pt idx="58">
                  <c:v>2.2251987500000001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1.2994523809523808</c:v>
                </c:pt>
                <c:pt idx="1">
                  <c:v>1.3064285714285713</c:v>
                </c:pt>
                <c:pt idx="2">
                  <c:v>1.2283095238095239</c:v>
                </c:pt>
                <c:pt idx="3">
                  <c:v>1.2454285714285713</c:v>
                </c:pt>
                <c:pt idx="4">
                  <c:v>1.1982619047619048</c:v>
                </c:pt>
                <c:pt idx="5">
                  <c:v>1.1040000000000001</c:v>
                </c:pt>
                <c:pt idx="6">
                  <c:v>1.1542619047619047</c:v>
                </c:pt>
                <c:pt idx="7">
                  <c:v>1.2310476190476192</c:v>
                </c:pt>
                <c:pt idx="8">
                  <c:v>1.3369761904761905</c:v>
                </c:pt>
                <c:pt idx="9">
                  <c:v>1.3692380952380954</c:v>
                </c:pt>
                <c:pt idx="10">
                  <c:v>1.4931904761904762</c:v>
                </c:pt>
                <c:pt idx="11">
                  <c:v>1.5327142857142857</c:v>
                </c:pt>
                <c:pt idx="12">
                  <c:v>1.6446904761904761</c:v>
                </c:pt>
                <c:pt idx="13">
                  <c:v>1.5551904761904762</c:v>
                </c:pt>
                <c:pt idx="14">
                  <c:v>1.5718333333333332</c:v>
                </c:pt>
                <c:pt idx="15">
                  <c:v>1.7168095238095238</c:v>
                </c:pt>
                <c:pt idx="16">
                  <c:v>1.8327380952380952</c:v>
                </c:pt>
                <c:pt idx="17">
                  <c:v>1.7715476190476191</c:v>
                </c:pt>
                <c:pt idx="18">
                  <c:v>1.7679523809523812</c:v>
                </c:pt>
                <c:pt idx="19">
                  <c:v>1.7268571428571431</c:v>
                </c:pt>
                <c:pt idx="20">
                  <c:v>1.8783571428571431</c:v>
                </c:pt>
                <c:pt idx="21">
                  <c:v>1.9293333333333333</c:v>
                </c:pt>
                <c:pt idx="22">
                  <c:v>1.5416190476190477</c:v>
                </c:pt>
                <c:pt idx="23">
                  <c:v>1.3657619047619047</c:v>
                </c:pt>
                <c:pt idx="24">
                  <c:v>1.4145238095238095</c:v>
                </c:pt>
                <c:pt idx="25">
                  <c:v>1.5228809523809523</c:v>
                </c:pt>
                <c:pt idx="26">
                  <c:v>1.5747380952380952</c:v>
                </c:pt>
                <c:pt idx="27">
                  <c:v>1.6960238095238096</c:v>
                </c:pt>
                <c:pt idx="28">
                  <c:v>1.698047619047619</c:v>
                </c:pt>
                <c:pt idx="29">
                  <c:v>1.5290714285714286</c:v>
                </c:pt>
                <c:pt idx="30">
                  <c:v>1.5218809523809522</c:v>
                </c:pt>
                <c:pt idx="31">
                  <c:v>1.4057619047619048</c:v>
                </c:pt>
                <c:pt idx="32">
                  <c:v>1.4958809523809524</c:v>
                </c:pt>
                <c:pt idx="33">
                  <c:v>1.4217380952380954</c:v>
                </c:pt>
                <c:pt idx="34">
                  <c:v>1.5050476190476192</c:v>
                </c:pt>
                <c:pt idx="35">
                  <c:v>1.6026190476190476</c:v>
                </c:pt>
                <c:pt idx="36">
                  <c:v>1.5154761904761904</c:v>
                </c:pt>
                <c:pt idx="37">
                  <c:v>1.3252380952380951</c:v>
                </c:pt>
                <c:pt idx="38">
                  <c:v>0.76214285714285712</c:v>
                </c:pt>
                <c:pt idx="39">
                  <c:v>0.43761904761904757</c:v>
                </c:pt>
                <c:pt idx="40">
                  <c:v>0.69952380952380955</c:v>
                </c:pt>
                <c:pt idx="41">
                  <c:v>0.95880952380952389</c:v>
                </c:pt>
                <c:pt idx="42">
                  <c:v>1.0295238095238095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1.2916091269841272</c:v>
                </c:pt>
                <c:pt idx="2">
                  <c:v>1.2916091269841272</c:v>
                </c:pt>
                <c:pt idx="3">
                  <c:v>1.2916091269841272</c:v>
                </c:pt>
                <c:pt idx="4">
                  <c:v>1.2916091269841272</c:v>
                </c:pt>
                <c:pt idx="5">
                  <c:v>1.2916091269841272</c:v>
                </c:pt>
                <c:pt idx="6">
                  <c:v>1.2916091269841272</c:v>
                </c:pt>
                <c:pt idx="7">
                  <c:v>1.2916091269841272</c:v>
                </c:pt>
                <c:pt idx="8">
                  <c:v>1.2916091269841272</c:v>
                </c:pt>
                <c:pt idx="9">
                  <c:v>1.2916091269841272</c:v>
                </c:pt>
                <c:pt idx="10">
                  <c:v>1.2916091269841272</c:v>
                </c:pt>
                <c:pt idx="13">
                  <c:v>1.6918908730158728</c:v>
                </c:pt>
                <c:pt idx="14">
                  <c:v>1.6918908730158728</c:v>
                </c:pt>
                <c:pt idx="15">
                  <c:v>1.6918908730158728</c:v>
                </c:pt>
                <c:pt idx="16">
                  <c:v>1.6918908730158728</c:v>
                </c:pt>
                <c:pt idx="17">
                  <c:v>1.6918908730158728</c:v>
                </c:pt>
                <c:pt idx="18">
                  <c:v>1.6918908730158728</c:v>
                </c:pt>
                <c:pt idx="19">
                  <c:v>1.6918908730158728</c:v>
                </c:pt>
                <c:pt idx="20">
                  <c:v>1.6918908730158728</c:v>
                </c:pt>
                <c:pt idx="21">
                  <c:v>1.6918908730158728</c:v>
                </c:pt>
                <c:pt idx="22">
                  <c:v>1.6918908730158728</c:v>
                </c:pt>
                <c:pt idx="25">
                  <c:v>1.5323511904761906</c:v>
                </c:pt>
                <c:pt idx="26">
                  <c:v>1.5323511904761906</c:v>
                </c:pt>
                <c:pt idx="27">
                  <c:v>1.5323511904761906</c:v>
                </c:pt>
                <c:pt idx="28">
                  <c:v>1.5323511904761906</c:v>
                </c:pt>
                <c:pt idx="29">
                  <c:v>1.5323511904761906</c:v>
                </c:pt>
                <c:pt idx="30">
                  <c:v>1.5323511904761906</c:v>
                </c:pt>
                <c:pt idx="31">
                  <c:v>1.5323511904761906</c:v>
                </c:pt>
                <c:pt idx="32">
                  <c:v>1.5323511904761906</c:v>
                </c:pt>
                <c:pt idx="33">
                  <c:v>1.5323511904761906</c:v>
                </c:pt>
                <c:pt idx="34">
                  <c:v>1.5323511904761906</c:v>
                </c:pt>
                <c:pt idx="37">
                  <c:v>0.99025793650793659</c:v>
                </c:pt>
                <c:pt idx="38">
                  <c:v>0.99025793650793659</c:v>
                </c:pt>
                <c:pt idx="39">
                  <c:v>0.99025793650793659</c:v>
                </c:pt>
                <c:pt idx="40">
                  <c:v>0.99025793650793659</c:v>
                </c:pt>
                <c:pt idx="41">
                  <c:v>0.99025793650793659</c:v>
                </c:pt>
                <c:pt idx="42">
                  <c:v>0.99025793650793659</c:v>
                </c:pt>
                <c:pt idx="43">
                  <c:v>0.99025793650793659</c:v>
                </c:pt>
                <c:pt idx="44">
                  <c:v>0.99025793650793659</c:v>
                </c:pt>
                <c:pt idx="45">
                  <c:v>0.99025793650793659</c:v>
                </c:pt>
                <c:pt idx="46">
                  <c:v>0.99025793650793659</c:v>
                </c:pt>
                <c:pt idx="49">
                  <c:v>1.1775793650793649</c:v>
                </c:pt>
                <c:pt idx="50">
                  <c:v>1.1775793650793649</c:v>
                </c:pt>
                <c:pt idx="51">
                  <c:v>1.1775793650793649</c:v>
                </c:pt>
                <c:pt idx="52">
                  <c:v>1.1775793650793649</c:v>
                </c:pt>
                <c:pt idx="53">
                  <c:v>1.1775793650793649</c:v>
                </c:pt>
                <c:pt idx="54">
                  <c:v>1.1775793650793649</c:v>
                </c:pt>
                <c:pt idx="55">
                  <c:v>1.1775793650793649</c:v>
                </c:pt>
                <c:pt idx="56">
                  <c:v>1.1775793650793649</c:v>
                </c:pt>
                <c:pt idx="57">
                  <c:v>1.1775793650793649</c:v>
                </c:pt>
                <c:pt idx="58">
                  <c:v>1.1775793650793649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1.0295238095238095</c:v>
                </c:pt>
                <c:pt idx="43">
                  <c:v>1.0238095238095237</c:v>
                </c:pt>
                <c:pt idx="44">
                  <c:v>1.0238095238095237</c:v>
                </c:pt>
                <c:pt idx="45">
                  <c:v>1.0238095238095237</c:v>
                </c:pt>
                <c:pt idx="46">
                  <c:v>1.0357142857142858</c:v>
                </c:pt>
                <c:pt idx="47">
                  <c:v>1.0476190476190477</c:v>
                </c:pt>
                <c:pt idx="48">
                  <c:v>1.0714285714285714</c:v>
                </c:pt>
                <c:pt idx="49">
                  <c:v>1.0952380952380953</c:v>
                </c:pt>
                <c:pt idx="50">
                  <c:v>1.1190476190476191</c:v>
                </c:pt>
                <c:pt idx="51">
                  <c:v>1.1428571428571428</c:v>
                </c:pt>
                <c:pt idx="52">
                  <c:v>1.1666666666666667</c:v>
                </c:pt>
                <c:pt idx="53">
                  <c:v>1.1904761904761905</c:v>
                </c:pt>
                <c:pt idx="54">
                  <c:v>1.2023809523809523</c:v>
                </c:pt>
                <c:pt idx="55">
                  <c:v>1.2142857142857142</c:v>
                </c:pt>
                <c:pt idx="56">
                  <c:v>1.2142857142857142</c:v>
                </c:pt>
                <c:pt idx="57">
                  <c:v>1.2380952380952381</c:v>
                </c:pt>
                <c:pt idx="58">
                  <c:v>1.2380952380952381</c:v>
                </c:pt>
                <c:pt idx="59">
                  <c:v>1.2380952380952381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2.1832499999999997</c:v>
                </c:pt>
                <c:pt idx="43">
                  <c:v>2.1304099999999999</c:v>
                </c:pt>
                <c:pt idx="44">
                  <c:v>2.0400800000000001</c:v>
                </c:pt>
                <c:pt idx="45">
                  <c:v>2.0003690000000001</c:v>
                </c:pt>
                <c:pt idx="46">
                  <c:v>2.0019130000000001</c:v>
                </c:pt>
                <c:pt idx="47">
                  <c:v>1.982596</c:v>
                </c:pt>
                <c:pt idx="48">
                  <c:v>1.927608</c:v>
                </c:pt>
                <c:pt idx="49">
                  <c:v>2.0051559999999999</c:v>
                </c:pt>
                <c:pt idx="50">
                  <c:v>2.1121940000000001</c:v>
                </c:pt>
                <c:pt idx="51">
                  <c:v>2.2507250000000001</c:v>
                </c:pt>
                <c:pt idx="52">
                  <c:v>2.350206</c:v>
                </c:pt>
                <c:pt idx="53">
                  <c:v>2.3744560000000003</c:v>
                </c:pt>
                <c:pt idx="54">
                  <c:v>2.3509660000000001</c:v>
                </c:pt>
                <c:pt idx="55">
                  <c:v>2.3690350000000002</c:v>
                </c:pt>
                <c:pt idx="56">
                  <c:v>2.2905539999999998</c:v>
                </c:pt>
                <c:pt idx="57">
                  <c:v>2.2600729999999998</c:v>
                </c:pt>
                <c:pt idx="58">
                  <c:v>2.237463</c:v>
                </c:pt>
                <c:pt idx="59">
                  <c:v>2.1739489999999999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36057712"/>
        <c:axId val="-736054448"/>
      </c:lineChart>
      <c:catAx>
        <c:axId val="-736057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3605444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736054448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36057712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437359531318409"/>
          <c:y val="0.2334369383614755"/>
          <c:w val="0.71763961796442111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0.40571983814285728</c:v>
                </c:pt>
                <c:pt idx="1">
                  <c:v>-0.16244532280952373</c:v>
                </c:pt>
                <c:pt idx="2">
                  <c:v>-0.54650489733333352</c:v>
                </c:pt>
                <c:pt idx="3">
                  <c:v>0.19319981326190483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3.8015400757142492E-2</c:v>
                </c:pt>
                <c:pt idx="1">
                  <c:v>-1.2504486190476172E-2</c:v>
                </c:pt>
                <c:pt idx="2">
                  <c:v>-0.1097298383666665</c:v>
                </c:pt>
                <c:pt idx="3">
                  <c:v>5.2834165238095032E-2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680081656886E-3"/>
                  <c:y val="-5.2852924634420699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593F510D-7FF3-4605-99AE-93592DF68A46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4.6296296296296294E-3"/>
                  <c:y val="9.1117047869016296E-2"/>
                </c:manualLayout>
              </c:layout>
              <c:tx>
                <c:rich>
                  <a:bodyPr/>
                  <a:lstStyle/>
                  <a:p>
                    <a:fld id="{3AA7CD81-D63D-47C8-B952-6E0BD4075E5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0896275179949549E-17"/>
                  <c:y val="0.27226379521028843"/>
                </c:manualLayout>
              </c:layout>
              <c:tx>
                <c:rich>
                  <a:bodyPr/>
                  <a:lstStyle/>
                  <a:p>
                    <a:fld id="{F9A3F0BA-D4A5-401E-9216-C3E7EA1FA61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4125750745794678E-3"/>
                  <c:y val="0.16432894571683859"/>
                </c:manualLayout>
              </c:layout>
              <c:tx>
                <c:rich>
                  <a:bodyPr/>
                  <a:lstStyle/>
                  <a:p>
                    <a:fld id="{33DD2EE0-E20F-406D-97DF-F7F2AC045569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8.5135597400000096E-2</c:v>
                </c:pt>
                <c:pt idx="1">
                  <c:v>4.7766900499999876E-2</c:v>
                </c:pt>
                <c:pt idx="2">
                  <c:v>0.13999120920000019</c:v>
                </c:pt>
                <c:pt idx="3">
                  <c:v>-0.21181363519999952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0.53</c:v>
                  </c:pt>
                  <c:pt idx="1">
                    <c:v>-0.13</c:v>
                  </c:pt>
                  <c:pt idx="2">
                    <c:v>-0.52</c:v>
                  </c:pt>
                  <c:pt idx="3">
                    <c:v>0.03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36052272"/>
        <c:axId val="-736051728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0.52887083629999987</c:v>
                </c:pt>
                <c:pt idx="1">
                  <c:v>-0.12718290850000002</c:v>
                </c:pt>
                <c:pt idx="2">
                  <c:v>-0.51624352649999983</c:v>
                </c:pt>
                <c:pt idx="3">
                  <c:v>3.4220343300000344E-2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36052272"/>
        <c:axId val="-736051728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36050640"/>
        <c:axId val="-736051184"/>
      </c:scatterChart>
      <c:catAx>
        <c:axId val="-7360522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36051728"/>
        <c:crosses val="autoZero"/>
        <c:auto val="1"/>
        <c:lblAlgn val="ctr"/>
        <c:lblOffset val="100"/>
        <c:tickLblSkip val="1"/>
        <c:noMultiLvlLbl val="0"/>
      </c:catAx>
      <c:valAx>
        <c:axId val="-736051728"/>
        <c:scaling>
          <c:orientation val="minMax"/>
          <c:max val="1.25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36052272"/>
        <c:crosses val="autoZero"/>
        <c:crossBetween val="between"/>
        <c:majorUnit val="0.25"/>
      </c:valAx>
      <c:valAx>
        <c:axId val="-73605118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736050640"/>
        <c:crosses val="max"/>
        <c:crossBetween val="midCat"/>
      </c:valAx>
      <c:valAx>
        <c:axId val="-736050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36051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2.5798000000000001</c:v>
                </c:pt>
                <c:pt idx="1">
                  <c:v>2.5680000000000001</c:v>
                </c:pt>
                <c:pt idx="2">
                  <c:v>2.5535000000000001</c:v>
                </c:pt>
                <c:pt idx="3">
                  <c:v>2.5825</c:v>
                </c:pt>
                <c:pt idx="4">
                  <c:v>2.5604</c:v>
                </c:pt>
                <c:pt idx="5">
                  <c:v>2.5105</c:v>
                </c:pt>
                <c:pt idx="6">
                  <c:v>2.4964</c:v>
                </c:pt>
                <c:pt idx="7">
                  <c:v>2.5950000000000002</c:v>
                </c:pt>
                <c:pt idx="8">
                  <c:v>2.7847500000000003</c:v>
                </c:pt>
                <c:pt idx="9">
                  <c:v>2.7942</c:v>
                </c:pt>
                <c:pt idx="10">
                  <c:v>2.9087499999999999</c:v>
                </c:pt>
                <c:pt idx="11">
                  <c:v>2.9089999999999998</c:v>
                </c:pt>
                <c:pt idx="12">
                  <c:v>3.0183999999999997</c:v>
                </c:pt>
                <c:pt idx="13">
                  <c:v>3.04575</c:v>
                </c:pt>
                <c:pt idx="14">
                  <c:v>2.9874999999999998</c:v>
                </c:pt>
                <c:pt idx="15">
                  <c:v>3.0957999999999997</c:v>
                </c:pt>
                <c:pt idx="16">
                  <c:v>3.2437499999999999</c:v>
                </c:pt>
                <c:pt idx="17">
                  <c:v>3.2527499999999998</c:v>
                </c:pt>
                <c:pt idx="18">
                  <c:v>3.2327999999999997</c:v>
                </c:pt>
                <c:pt idx="19">
                  <c:v>3.2182499999999998</c:v>
                </c:pt>
                <c:pt idx="20">
                  <c:v>3.2622500000000003</c:v>
                </c:pt>
                <c:pt idx="21">
                  <c:v>3.3654000000000002</c:v>
                </c:pt>
                <c:pt idx="22">
                  <c:v>3.2995000000000001</c:v>
                </c:pt>
                <c:pt idx="23">
                  <c:v>3.1227999999999998</c:v>
                </c:pt>
                <c:pt idx="24">
                  <c:v>2.9797500000000001</c:v>
                </c:pt>
                <c:pt idx="25">
                  <c:v>2.9964999999999997</c:v>
                </c:pt>
                <c:pt idx="26">
                  <c:v>3.0762499999999999</c:v>
                </c:pt>
                <c:pt idx="27">
                  <c:v>3.1210000000000004</c:v>
                </c:pt>
                <c:pt idx="28">
                  <c:v>3.1612499999999999</c:v>
                </c:pt>
                <c:pt idx="29">
                  <c:v>3.0885000000000002</c:v>
                </c:pt>
                <c:pt idx="30">
                  <c:v>3.0451999999999999</c:v>
                </c:pt>
                <c:pt idx="31">
                  <c:v>3.0049999999999999</c:v>
                </c:pt>
                <c:pt idx="32">
                  <c:v>3.0162</c:v>
                </c:pt>
                <c:pt idx="33">
                  <c:v>3.0529999999999999</c:v>
                </c:pt>
                <c:pt idx="34">
                  <c:v>3.0687500000000001</c:v>
                </c:pt>
                <c:pt idx="35">
                  <c:v>3.0550000000000002</c:v>
                </c:pt>
                <c:pt idx="36">
                  <c:v>3.0474999999999999</c:v>
                </c:pt>
                <c:pt idx="37">
                  <c:v>2.9095</c:v>
                </c:pt>
                <c:pt idx="38">
                  <c:v>2.7286000000000001</c:v>
                </c:pt>
                <c:pt idx="39">
                  <c:v>2.4930000000000003</c:v>
                </c:pt>
                <c:pt idx="40">
                  <c:v>2.3922499999999998</c:v>
                </c:pt>
                <c:pt idx="41">
                  <c:v>2.4079999999999999</c:v>
                </c:pt>
                <c:pt idx="42">
                  <c:v>2.4337499999999999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2.6535666666666664</c:v>
                </c:pt>
                <c:pt idx="2">
                  <c:v>2.6535666666666664</c:v>
                </c:pt>
                <c:pt idx="3">
                  <c:v>2.6535666666666664</c:v>
                </c:pt>
                <c:pt idx="4">
                  <c:v>2.6535666666666664</c:v>
                </c:pt>
                <c:pt idx="5">
                  <c:v>2.6535666666666664</c:v>
                </c:pt>
                <c:pt idx="6">
                  <c:v>2.6535666666666664</c:v>
                </c:pt>
                <c:pt idx="7">
                  <c:v>2.6535666666666664</c:v>
                </c:pt>
                <c:pt idx="8">
                  <c:v>2.6535666666666664</c:v>
                </c:pt>
                <c:pt idx="9">
                  <c:v>2.6535666666666664</c:v>
                </c:pt>
                <c:pt idx="10">
                  <c:v>2.6535666666666664</c:v>
                </c:pt>
                <c:pt idx="13">
                  <c:v>3.1787458333333336</c:v>
                </c:pt>
                <c:pt idx="14">
                  <c:v>3.1787458333333336</c:v>
                </c:pt>
                <c:pt idx="15">
                  <c:v>3.1787458333333336</c:v>
                </c:pt>
                <c:pt idx="16">
                  <c:v>3.1787458333333336</c:v>
                </c:pt>
                <c:pt idx="17">
                  <c:v>3.1787458333333336</c:v>
                </c:pt>
                <c:pt idx="18">
                  <c:v>3.1787458333333336</c:v>
                </c:pt>
                <c:pt idx="19">
                  <c:v>3.1787458333333336</c:v>
                </c:pt>
                <c:pt idx="20">
                  <c:v>3.1787458333333336</c:v>
                </c:pt>
                <c:pt idx="21">
                  <c:v>3.1787458333333336</c:v>
                </c:pt>
                <c:pt idx="22">
                  <c:v>3.1787458333333336</c:v>
                </c:pt>
                <c:pt idx="25">
                  <c:v>3.0555333333333334</c:v>
                </c:pt>
                <c:pt idx="26">
                  <c:v>3.0555333333333334</c:v>
                </c:pt>
                <c:pt idx="27">
                  <c:v>3.0555333333333334</c:v>
                </c:pt>
                <c:pt idx="28">
                  <c:v>3.0555333333333334</c:v>
                </c:pt>
                <c:pt idx="29">
                  <c:v>3.0555333333333334</c:v>
                </c:pt>
                <c:pt idx="30">
                  <c:v>3.0555333333333334</c:v>
                </c:pt>
                <c:pt idx="31">
                  <c:v>3.0555333333333334</c:v>
                </c:pt>
                <c:pt idx="32">
                  <c:v>3.0555333333333334</c:v>
                </c:pt>
                <c:pt idx="33">
                  <c:v>3.0555333333333334</c:v>
                </c:pt>
                <c:pt idx="34">
                  <c:v>3.0555333333333334</c:v>
                </c:pt>
                <c:pt idx="37">
                  <c:v>2.5385685833333334</c:v>
                </c:pt>
                <c:pt idx="38">
                  <c:v>2.5385685833333334</c:v>
                </c:pt>
                <c:pt idx="39">
                  <c:v>2.5385685833333334</c:v>
                </c:pt>
                <c:pt idx="40">
                  <c:v>2.5385685833333334</c:v>
                </c:pt>
                <c:pt idx="41">
                  <c:v>2.5385685833333334</c:v>
                </c:pt>
                <c:pt idx="42">
                  <c:v>2.5385685833333334</c:v>
                </c:pt>
                <c:pt idx="43">
                  <c:v>2.5385685833333334</c:v>
                </c:pt>
                <c:pt idx="44">
                  <c:v>2.5385685833333334</c:v>
                </c:pt>
                <c:pt idx="45">
                  <c:v>2.5385685833333334</c:v>
                </c:pt>
                <c:pt idx="46">
                  <c:v>2.5385685833333334</c:v>
                </c:pt>
                <c:pt idx="49">
                  <c:v>2.5713348333333332</c:v>
                </c:pt>
                <c:pt idx="50">
                  <c:v>2.5713348333333332</c:v>
                </c:pt>
                <c:pt idx="51">
                  <c:v>2.5713348333333332</c:v>
                </c:pt>
                <c:pt idx="52">
                  <c:v>2.5713348333333332</c:v>
                </c:pt>
                <c:pt idx="53">
                  <c:v>2.5713348333333332</c:v>
                </c:pt>
                <c:pt idx="54">
                  <c:v>2.5713348333333332</c:v>
                </c:pt>
                <c:pt idx="55">
                  <c:v>2.5713348333333332</c:v>
                </c:pt>
                <c:pt idx="56">
                  <c:v>2.5713348333333332</c:v>
                </c:pt>
                <c:pt idx="57">
                  <c:v>2.5713348333333332</c:v>
                </c:pt>
                <c:pt idx="58">
                  <c:v>2.5713348333333332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1.2994523809523808</c:v>
                </c:pt>
                <c:pt idx="1">
                  <c:v>1.3064285714285713</c:v>
                </c:pt>
                <c:pt idx="2">
                  <c:v>1.2283095238095239</c:v>
                </c:pt>
                <c:pt idx="3">
                  <c:v>1.2454285714285713</c:v>
                </c:pt>
                <c:pt idx="4">
                  <c:v>1.1982619047619048</c:v>
                </c:pt>
                <c:pt idx="5">
                  <c:v>1.1040000000000001</c:v>
                </c:pt>
                <c:pt idx="6">
                  <c:v>1.1542619047619047</c:v>
                </c:pt>
                <c:pt idx="7">
                  <c:v>1.2310476190476192</c:v>
                </c:pt>
                <c:pt idx="8">
                  <c:v>1.3369761904761905</c:v>
                </c:pt>
                <c:pt idx="9">
                  <c:v>1.3692380952380954</c:v>
                </c:pt>
                <c:pt idx="10">
                  <c:v>1.4931904761904762</c:v>
                </c:pt>
                <c:pt idx="11">
                  <c:v>1.5327142857142857</c:v>
                </c:pt>
                <c:pt idx="12">
                  <c:v>1.6446904761904761</c:v>
                </c:pt>
                <c:pt idx="13">
                  <c:v>1.5551904761904762</c:v>
                </c:pt>
                <c:pt idx="14">
                  <c:v>1.5718333333333332</c:v>
                </c:pt>
                <c:pt idx="15">
                  <c:v>1.7168095238095238</c:v>
                </c:pt>
                <c:pt idx="16">
                  <c:v>1.8327380952380952</c:v>
                </c:pt>
                <c:pt idx="17">
                  <c:v>1.7715476190476191</c:v>
                </c:pt>
                <c:pt idx="18">
                  <c:v>1.7679523809523812</c:v>
                </c:pt>
                <c:pt idx="19">
                  <c:v>1.7268571428571431</c:v>
                </c:pt>
                <c:pt idx="20">
                  <c:v>1.8783571428571431</c:v>
                </c:pt>
                <c:pt idx="21">
                  <c:v>1.9293333333333333</c:v>
                </c:pt>
                <c:pt idx="22">
                  <c:v>1.5416190476190477</c:v>
                </c:pt>
                <c:pt idx="23">
                  <c:v>1.3657619047619047</c:v>
                </c:pt>
                <c:pt idx="24">
                  <c:v>1.4145238095238095</c:v>
                </c:pt>
                <c:pt idx="25">
                  <c:v>1.5228809523809523</c:v>
                </c:pt>
                <c:pt idx="26">
                  <c:v>1.5747380952380952</c:v>
                </c:pt>
                <c:pt idx="27">
                  <c:v>1.6960238095238096</c:v>
                </c:pt>
                <c:pt idx="28">
                  <c:v>1.698047619047619</c:v>
                </c:pt>
                <c:pt idx="29">
                  <c:v>1.5290714285714286</c:v>
                </c:pt>
                <c:pt idx="30">
                  <c:v>1.5218809523809522</c:v>
                </c:pt>
                <c:pt idx="31">
                  <c:v>1.4057619047619048</c:v>
                </c:pt>
                <c:pt idx="32">
                  <c:v>1.4958809523809524</c:v>
                </c:pt>
                <c:pt idx="33">
                  <c:v>1.4217380952380954</c:v>
                </c:pt>
                <c:pt idx="34">
                  <c:v>1.5050476190476192</c:v>
                </c:pt>
                <c:pt idx="35">
                  <c:v>1.6026190476190476</c:v>
                </c:pt>
                <c:pt idx="36">
                  <c:v>1.5154761904761904</c:v>
                </c:pt>
                <c:pt idx="37">
                  <c:v>1.3252380952380951</c:v>
                </c:pt>
                <c:pt idx="38">
                  <c:v>0.76214285714285712</c:v>
                </c:pt>
                <c:pt idx="39">
                  <c:v>0.43761904761904757</c:v>
                </c:pt>
                <c:pt idx="40">
                  <c:v>0.69952380952380955</c:v>
                </c:pt>
                <c:pt idx="41">
                  <c:v>0.95880952380952389</c:v>
                </c:pt>
                <c:pt idx="42">
                  <c:v>1.0295238095238095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1.2916091269841272</c:v>
                </c:pt>
                <c:pt idx="2">
                  <c:v>1.2916091269841272</c:v>
                </c:pt>
                <c:pt idx="3">
                  <c:v>1.2916091269841272</c:v>
                </c:pt>
                <c:pt idx="4">
                  <c:v>1.2916091269841272</c:v>
                </c:pt>
                <c:pt idx="5">
                  <c:v>1.2916091269841272</c:v>
                </c:pt>
                <c:pt idx="6">
                  <c:v>1.2916091269841272</c:v>
                </c:pt>
                <c:pt idx="7">
                  <c:v>1.2916091269841272</c:v>
                </c:pt>
                <c:pt idx="8">
                  <c:v>1.2916091269841272</c:v>
                </c:pt>
                <c:pt idx="9">
                  <c:v>1.2916091269841272</c:v>
                </c:pt>
                <c:pt idx="10">
                  <c:v>1.2916091269841272</c:v>
                </c:pt>
                <c:pt idx="13">
                  <c:v>1.6918908730158728</c:v>
                </c:pt>
                <c:pt idx="14">
                  <c:v>1.6918908730158728</c:v>
                </c:pt>
                <c:pt idx="15">
                  <c:v>1.6918908730158728</c:v>
                </c:pt>
                <c:pt idx="16">
                  <c:v>1.6918908730158728</c:v>
                </c:pt>
                <c:pt idx="17">
                  <c:v>1.6918908730158728</c:v>
                </c:pt>
                <c:pt idx="18">
                  <c:v>1.6918908730158728</c:v>
                </c:pt>
                <c:pt idx="19">
                  <c:v>1.6918908730158728</c:v>
                </c:pt>
                <c:pt idx="20">
                  <c:v>1.6918908730158728</c:v>
                </c:pt>
                <c:pt idx="21">
                  <c:v>1.6918908730158728</c:v>
                </c:pt>
                <c:pt idx="22">
                  <c:v>1.6918908730158728</c:v>
                </c:pt>
                <c:pt idx="25">
                  <c:v>1.5323511904761906</c:v>
                </c:pt>
                <c:pt idx="26">
                  <c:v>1.5323511904761906</c:v>
                </c:pt>
                <c:pt idx="27">
                  <c:v>1.5323511904761906</c:v>
                </c:pt>
                <c:pt idx="28">
                  <c:v>1.5323511904761906</c:v>
                </c:pt>
                <c:pt idx="29">
                  <c:v>1.5323511904761906</c:v>
                </c:pt>
                <c:pt idx="30">
                  <c:v>1.5323511904761906</c:v>
                </c:pt>
                <c:pt idx="31">
                  <c:v>1.5323511904761906</c:v>
                </c:pt>
                <c:pt idx="32">
                  <c:v>1.5323511904761906</c:v>
                </c:pt>
                <c:pt idx="33">
                  <c:v>1.5323511904761906</c:v>
                </c:pt>
                <c:pt idx="34">
                  <c:v>1.5323511904761906</c:v>
                </c:pt>
                <c:pt idx="37">
                  <c:v>0.99025793650793659</c:v>
                </c:pt>
                <c:pt idx="38">
                  <c:v>0.99025793650793659</c:v>
                </c:pt>
                <c:pt idx="39">
                  <c:v>0.99025793650793659</c:v>
                </c:pt>
                <c:pt idx="40">
                  <c:v>0.99025793650793659</c:v>
                </c:pt>
                <c:pt idx="41">
                  <c:v>0.99025793650793659</c:v>
                </c:pt>
                <c:pt idx="42">
                  <c:v>0.99025793650793659</c:v>
                </c:pt>
                <c:pt idx="43">
                  <c:v>0.99025793650793659</c:v>
                </c:pt>
                <c:pt idx="44">
                  <c:v>0.99025793650793659</c:v>
                </c:pt>
                <c:pt idx="45">
                  <c:v>0.99025793650793659</c:v>
                </c:pt>
                <c:pt idx="46">
                  <c:v>0.99025793650793659</c:v>
                </c:pt>
                <c:pt idx="49">
                  <c:v>1.1775793650793649</c:v>
                </c:pt>
                <c:pt idx="50">
                  <c:v>1.1775793650793649</c:v>
                </c:pt>
                <c:pt idx="51">
                  <c:v>1.1775793650793649</c:v>
                </c:pt>
                <c:pt idx="52">
                  <c:v>1.1775793650793649</c:v>
                </c:pt>
                <c:pt idx="53">
                  <c:v>1.1775793650793649</c:v>
                </c:pt>
                <c:pt idx="54">
                  <c:v>1.1775793650793649</c:v>
                </c:pt>
                <c:pt idx="55">
                  <c:v>1.1775793650793649</c:v>
                </c:pt>
                <c:pt idx="56">
                  <c:v>1.1775793650793649</c:v>
                </c:pt>
                <c:pt idx="57">
                  <c:v>1.1775793650793649</c:v>
                </c:pt>
                <c:pt idx="58">
                  <c:v>1.1775793650793649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1.0295238095238095</c:v>
                </c:pt>
                <c:pt idx="43">
                  <c:v>1.0238095238095237</c:v>
                </c:pt>
                <c:pt idx="44">
                  <c:v>1.0238095238095237</c:v>
                </c:pt>
                <c:pt idx="45">
                  <c:v>1.0238095238095237</c:v>
                </c:pt>
                <c:pt idx="46">
                  <c:v>1.0357142857142858</c:v>
                </c:pt>
                <c:pt idx="47">
                  <c:v>1.0476190476190477</c:v>
                </c:pt>
                <c:pt idx="48">
                  <c:v>1.0714285714285714</c:v>
                </c:pt>
                <c:pt idx="49">
                  <c:v>1.0952380952380953</c:v>
                </c:pt>
                <c:pt idx="50">
                  <c:v>1.1190476190476191</c:v>
                </c:pt>
                <c:pt idx="51">
                  <c:v>1.1428571428571428</c:v>
                </c:pt>
                <c:pt idx="52">
                  <c:v>1.1666666666666667</c:v>
                </c:pt>
                <c:pt idx="53">
                  <c:v>1.1904761904761905</c:v>
                </c:pt>
                <c:pt idx="54">
                  <c:v>1.2023809523809523</c:v>
                </c:pt>
                <c:pt idx="55">
                  <c:v>1.2142857142857142</c:v>
                </c:pt>
                <c:pt idx="56">
                  <c:v>1.2142857142857142</c:v>
                </c:pt>
                <c:pt idx="57">
                  <c:v>1.2380952380952381</c:v>
                </c:pt>
                <c:pt idx="58">
                  <c:v>1.2380952380952381</c:v>
                </c:pt>
                <c:pt idx="59">
                  <c:v>1.2380952380952381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2.4337499999999999</c:v>
                </c:pt>
                <c:pt idx="43">
                  <c:v>2.3855900000000001</c:v>
                </c:pt>
                <c:pt idx="44">
                  <c:v>2.3807260000000001</c:v>
                </c:pt>
                <c:pt idx="45">
                  <c:v>2.3958490000000001</c:v>
                </c:pt>
                <c:pt idx="46">
                  <c:v>2.4247679999999998</c:v>
                </c:pt>
                <c:pt idx="47">
                  <c:v>2.4632900000000002</c:v>
                </c:pt>
                <c:pt idx="48">
                  <c:v>2.4495339999999999</c:v>
                </c:pt>
                <c:pt idx="49">
                  <c:v>2.4185460000000001</c:v>
                </c:pt>
                <c:pt idx="50">
                  <c:v>2.451702</c:v>
                </c:pt>
                <c:pt idx="51">
                  <c:v>2.4929800000000002</c:v>
                </c:pt>
                <c:pt idx="52">
                  <c:v>2.5250140000000001</c:v>
                </c:pt>
                <c:pt idx="53">
                  <c:v>2.5811959999999998</c:v>
                </c:pt>
                <c:pt idx="54">
                  <c:v>2.599234</c:v>
                </c:pt>
                <c:pt idx="55">
                  <c:v>2.6374579999999996</c:v>
                </c:pt>
                <c:pt idx="56">
                  <c:v>2.6408100000000001</c:v>
                </c:pt>
                <c:pt idx="57">
                  <c:v>2.6721360000000001</c:v>
                </c:pt>
                <c:pt idx="58">
                  <c:v>2.6879569999999999</c:v>
                </c:pt>
                <c:pt idx="59">
                  <c:v>2.6994510000000003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36061520"/>
        <c:axId val="-736063696"/>
      </c:lineChart>
      <c:catAx>
        <c:axId val="-736061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360636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736063696"/>
        <c:scaling>
          <c:orientation val="minMax"/>
          <c:max val="4.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36061520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13910590805583331"/>
          <c:y val="0.18114156331142484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'4'!$C$29:$C$112</c:f>
              <c:numCache>
                <c:formatCode>0.00</c:formatCode>
                <c:ptCount val="84"/>
                <c:pt idx="0">
                  <c:v>2.9940000000000002</c:v>
                </c:pt>
                <c:pt idx="1">
                  <c:v>2.8730000000000002</c:v>
                </c:pt>
                <c:pt idx="2">
                  <c:v>2.831</c:v>
                </c:pt>
                <c:pt idx="3">
                  <c:v>2.61</c:v>
                </c:pt>
                <c:pt idx="4">
                  <c:v>2.8490000000000002</c:v>
                </c:pt>
                <c:pt idx="5">
                  <c:v>2.7839999999999998</c:v>
                </c:pt>
                <c:pt idx="6">
                  <c:v>2.839</c:v>
                </c:pt>
                <c:pt idx="7">
                  <c:v>2.774</c:v>
                </c:pt>
                <c:pt idx="8">
                  <c:v>2.66</c:v>
                </c:pt>
                <c:pt idx="9">
                  <c:v>2.3410000000000002</c:v>
                </c:pt>
                <c:pt idx="10">
                  <c:v>2.093</c:v>
                </c:pt>
                <c:pt idx="11">
                  <c:v>1.93</c:v>
                </c:pt>
                <c:pt idx="12">
                  <c:v>2.2829999999999999</c:v>
                </c:pt>
                <c:pt idx="13">
                  <c:v>1.9890000000000001</c:v>
                </c:pt>
                <c:pt idx="14">
                  <c:v>1.7290000000000001</c:v>
                </c:pt>
                <c:pt idx="15">
                  <c:v>1.917</c:v>
                </c:pt>
                <c:pt idx="16">
                  <c:v>1.9219999999999999</c:v>
                </c:pt>
                <c:pt idx="17">
                  <c:v>2.5870000000000002</c:v>
                </c:pt>
                <c:pt idx="18">
                  <c:v>2.8220000000000001</c:v>
                </c:pt>
                <c:pt idx="19">
                  <c:v>2.8220000000000001</c:v>
                </c:pt>
                <c:pt idx="20">
                  <c:v>2.992</c:v>
                </c:pt>
                <c:pt idx="21">
                  <c:v>2.9769999999999999</c:v>
                </c:pt>
                <c:pt idx="22">
                  <c:v>2.548</c:v>
                </c:pt>
                <c:pt idx="23">
                  <c:v>3.5910000000000002</c:v>
                </c:pt>
                <c:pt idx="24">
                  <c:v>3.3039999999999998</c:v>
                </c:pt>
                <c:pt idx="25">
                  <c:v>2.8519999999999999</c:v>
                </c:pt>
                <c:pt idx="26">
                  <c:v>2.88</c:v>
                </c:pt>
                <c:pt idx="27">
                  <c:v>3.1030000000000002</c:v>
                </c:pt>
                <c:pt idx="28">
                  <c:v>3.15</c:v>
                </c:pt>
                <c:pt idx="29">
                  <c:v>2.9750000000000001</c:v>
                </c:pt>
                <c:pt idx="30">
                  <c:v>2.984</c:v>
                </c:pt>
                <c:pt idx="31">
                  <c:v>2.9</c:v>
                </c:pt>
                <c:pt idx="32">
                  <c:v>2.976</c:v>
                </c:pt>
                <c:pt idx="33">
                  <c:v>2.879</c:v>
                </c:pt>
                <c:pt idx="34">
                  <c:v>3.0139999999999998</c:v>
                </c:pt>
                <c:pt idx="35">
                  <c:v>2.8210000000000002</c:v>
                </c:pt>
                <c:pt idx="36">
                  <c:v>3.69</c:v>
                </c:pt>
                <c:pt idx="37">
                  <c:v>2.67</c:v>
                </c:pt>
                <c:pt idx="38">
                  <c:v>2.6930000000000001</c:v>
                </c:pt>
                <c:pt idx="39">
                  <c:v>2.7959999999999998</c:v>
                </c:pt>
                <c:pt idx="40">
                  <c:v>2.8</c:v>
                </c:pt>
                <c:pt idx="41">
                  <c:v>2.9670000000000001</c:v>
                </c:pt>
                <c:pt idx="42">
                  <c:v>2.8330000000000002</c:v>
                </c:pt>
                <c:pt idx="43">
                  <c:v>2.9609999999999999</c:v>
                </c:pt>
                <c:pt idx="44">
                  <c:v>2.9950000000000001</c:v>
                </c:pt>
                <c:pt idx="45">
                  <c:v>3.2759999999999998</c:v>
                </c:pt>
                <c:pt idx="46">
                  <c:v>4.0910000000000002</c:v>
                </c:pt>
                <c:pt idx="47">
                  <c:v>4.0410000000000004</c:v>
                </c:pt>
                <c:pt idx="48">
                  <c:v>3.109</c:v>
                </c:pt>
                <c:pt idx="49">
                  <c:v>2.6909999999999998</c:v>
                </c:pt>
                <c:pt idx="50">
                  <c:v>2.948</c:v>
                </c:pt>
                <c:pt idx="51">
                  <c:v>2.6469999999999998</c:v>
                </c:pt>
                <c:pt idx="52">
                  <c:v>2.6379999999999999</c:v>
                </c:pt>
                <c:pt idx="53">
                  <c:v>2.399</c:v>
                </c:pt>
                <c:pt idx="54">
                  <c:v>2.3660000000000001</c:v>
                </c:pt>
                <c:pt idx="55">
                  <c:v>2.2210000000000001</c:v>
                </c:pt>
                <c:pt idx="56">
                  <c:v>2.5590000000000002</c:v>
                </c:pt>
                <c:pt idx="57">
                  <c:v>2.331</c:v>
                </c:pt>
                <c:pt idx="58">
                  <c:v>2.653</c:v>
                </c:pt>
                <c:pt idx="59">
                  <c:v>2.2189999999999999</c:v>
                </c:pt>
                <c:pt idx="60">
                  <c:v>2.02</c:v>
                </c:pt>
                <c:pt idx="61">
                  <c:v>1.91</c:v>
                </c:pt>
                <c:pt idx="62">
                  <c:v>1.79</c:v>
                </c:pt>
                <c:pt idx="63">
                  <c:v>1.74</c:v>
                </c:pt>
                <c:pt idx="64">
                  <c:v>1.748</c:v>
                </c:pt>
                <c:pt idx="65">
                  <c:v>1.631</c:v>
                </c:pt>
                <c:pt idx="66">
                  <c:v>1.7669999999999999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'4'!$D$29:$D$112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1.7669999999999999</c:v>
                </c:pt>
                <c:pt idx="67">
                  <c:v>1.863397</c:v>
                </c:pt>
                <c:pt idx="68">
                  <c:v>2.1114169999999999</c:v>
                </c:pt>
                <c:pt idx="69">
                  <c:v>2.248062</c:v>
                </c:pt>
                <c:pt idx="70">
                  <c:v>2.646096</c:v>
                </c:pt>
                <c:pt idx="71">
                  <c:v>2.9440629999999999</c:v>
                </c:pt>
                <c:pt idx="72">
                  <c:v>3.1221320000000001</c:v>
                </c:pt>
                <c:pt idx="73">
                  <c:v>3.140333</c:v>
                </c:pt>
                <c:pt idx="74">
                  <c:v>3.1188150000000001</c:v>
                </c:pt>
                <c:pt idx="75">
                  <c:v>3.0077910000000001</c:v>
                </c:pt>
                <c:pt idx="76">
                  <c:v>2.9973190000000001</c:v>
                </c:pt>
                <c:pt idx="77">
                  <c:v>3.097172</c:v>
                </c:pt>
                <c:pt idx="78">
                  <c:v>3.0944229999999999</c:v>
                </c:pt>
                <c:pt idx="79">
                  <c:v>3.1428400000000001</c:v>
                </c:pt>
                <c:pt idx="80">
                  <c:v>3.1822029999999999</c:v>
                </c:pt>
                <c:pt idx="81">
                  <c:v>3.2027420000000002</c:v>
                </c:pt>
                <c:pt idx="82">
                  <c:v>3.2334040000000002</c:v>
                </c:pt>
                <c:pt idx="83">
                  <c:v>3.2839290000000001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'4'!$E$29:$E$112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2.0897999999999994</c:v>
                </c:pt>
                <c:pt idx="69">
                  <c:v>2.2331999999999996</c:v>
                </c:pt>
                <c:pt idx="70">
                  <c:v>2.6055999999999999</c:v>
                </c:pt>
                <c:pt idx="71">
                  <c:v>2.9319999999999999</c:v>
                </c:pt>
                <c:pt idx="72">
                  <c:v>3.0407999999999999</c:v>
                </c:pt>
                <c:pt idx="73">
                  <c:v>3.0010000000000003</c:v>
                </c:pt>
                <c:pt idx="74">
                  <c:v>2.8893999999999997</c:v>
                </c:pt>
                <c:pt idx="75">
                  <c:v>2.6260000000000003</c:v>
                </c:pt>
                <c:pt idx="76">
                  <c:v>2.5919999999999996</c:v>
                </c:pt>
                <c:pt idx="77">
                  <c:v>2.6261999999999999</c:v>
                </c:pt>
                <c:pt idx="78">
                  <c:v>2.6675999999999997</c:v>
                </c:pt>
                <c:pt idx="79">
                  <c:v>2.6762000000000001</c:v>
                </c:pt>
                <c:pt idx="80">
                  <c:v>2.6620000000000004</c:v>
                </c:pt>
                <c:pt idx="81">
                  <c:v>2.6808000000000001</c:v>
                </c:pt>
                <c:pt idx="82">
                  <c:v>2.7263999999999999</c:v>
                </c:pt>
                <c:pt idx="83">
                  <c:v>2.8527999999999998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'4'!$B$133</c:f>
              <c:strCache>
                <c:ptCount val="1"/>
                <c:pt idx="0">
                  <c:v>95% NYMEX futures upper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'4'!$H$29:$H$112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1.5521225643927206</c:v>
                </c:pt>
                <c:pt idx="69">
                  <c:v>1.4438861815309796</c:v>
                </c:pt>
                <c:pt idx="70">
                  <c:v>1.6380282480423272</c:v>
                </c:pt>
                <c:pt idx="71">
                  <c:v>1.7564978009371408</c:v>
                </c:pt>
                <c:pt idx="72">
                  <c:v>1.6044482797688902</c:v>
                </c:pt>
                <c:pt idx="73">
                  <c:v>1.4293720874863989</c:v>
                </c:pt>
                <c:pt idx="74">
                  <c:v>1.2972232261311663</c:v>
                </c:pt>
                <c:pt idx="75">
                  <c:v>1.4738546559833292</c:v>
                </c:pt>
                <c:pt idx="76">
                  <c:v>1.5185336139402821</c:v>
                </c:pt>
                <c:pt idx="77">
                  <c:v>1.5502158285465018</c:v>
                </c:pt>
                <c:pt idx="78">
                  <c:v>1.5513465470337562</c:v>
                </c:pt>
                <c:pt idx="79">
                  <c:v>1.5256656737126781</c:v>
                </c:pt>
                <c:pt idx="80">
                  <c:v>1.4862124506708272</c:v>
                </c:pt>
                <c:pt idx="81">
                  <c:v>1.4567006516569907</c:v>
                </c:pt>
                <c:pt idx="82">
                  <c:v>1.4200503901699508</c:v>
                </c:pt>
                <c:pt idx="83">
                  <c:v>1.391986080156038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'4'!$B$134</c:f>
              <c:strCache>
                <c:ptCount val="1"/>
                <c:pt idx="0">
                  <c:v>95% NYMEX futures lower confidence interval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'4'!$B$29:$B$112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'4'!$I$29:$I$112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2.8137365825286627</c:v>
                </c:pt>
                <c:pt idx="69">
                  <c:v>3.4539995629793996</c:v>
                </c:pt>
                <c:pt idx="70">
                  <c:v>4.1447095726914265</c:v>
                </c:pt>
                <c:pt idx="71">
                  <c:v>4.8941843225840991</c:v>
                </c:pt>
                <c:pt idx="72">
                  <c:v>5.7630182017035096</c:v>
                </c:pt>
                <c:pt idx="73">
                  <c:v>6.3006694190015793</c:v>
                </c:pt>
                <c:pt idx="74">
                  <c:v>6.4357715710186039</c:v>
                </c:pt>
                <c:pt idx="75">
                  <c:v>4.6788032809104898</c:v>
                </c:pt>
                <c:pt idx="76">
                  <c:v>4.4243103598918481</c:v>
                </c:pt>
                <c:pt idx="77">
                  <c:v>4.4490104622829376</c:v>
                </c:pt>
                <c:pt idx="78">
                  <c:v>4.5870407057702742</c:v>
                </c:pt>
                <c:pt idx="79">
                  <c:v>4.6943747659808714</c:v>
                </c:pt>
                <c:pt idx="80">
                  <c:v>4.7679885852130397</c:v>
                </c:pt>
                <c:pt idx="81">
                  <c:v>4.9335384259114408</c:v>
                </c:pt>
                <c:pt idx="82">
                  <c:v>5.2345022482690862</c:v>
                </c:pt>
                <c:pt idx="83">
                  <c:v>5.8466589257039834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36060976"/>
        <c:axId val="-736059344"/>
      </c:lineChart>
      <c:catAx>
        <c:axId val="-73606097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736059344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-7360593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736060976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963145231846022E-2"/>
          <c:y val="0.12734126984126987"/>
          <c:w val="0.89551237500271141"/>
          <c:h val="0.67576517001083281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  <c:pt idx="60">
                  <c:v>2021</c:v>
                </c:pt>
                <c:pt idx="61">
                  <c:v>2021</c:v>
                </c:pt>
                <c:pt idx="62">
                  <c:v>2021</c:v>
                </c:pt>
                <c:pt idx="63">
                  <c:v>2021</c:v>
                </c:pt>
                <c:pt idx="64">
                  <c:v>2021</c:v>
                </c:pt>
                <c:pt idx="65">
                  <c:v>2021</c:v>
                </c:pt>
                <c:pt idx="66">
                  <c:v>2021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2021</c:v>
                </c:pt>
                <c:pt idx="71">
                  <c:v>2021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8.2799999999999994</c:v>
                </c:pt>
                <c:pt idx="1">
                  <c:v>8.36</c:v>
                </c:pt>
                <c:pt idx="2">
                  <c:v>9.19</c:v>
                </c:pt>
                <c:pt idx="3">
                  <c:v>9.65</c:v>
                </c:pt>
                <c:pt idx="4">
                  <c:v>11.62</c:v>
                </c:pt>
                <c:pt idx="5">
                  <c:v>14.43</c:v>
                </c:pt>
                <c:pt idx="6">
                  <c:v>16.559999999999999</c:v>
                </c:pt>
                <c:pt idx="7">
                  <c:v>17.600000000000001</c:v>
                </c:pt>
                <c:pt idx="8">
                  <c:v>16.78</c:v>
                </c:pt>
                <c:pt idx="9">
                  <c:v>13.74</c:v>
                </c:pt>
                <c:pt idx="10">
                  <c:v>10.77</c:v>
                </c:pt>
                <c:pt idx="11">
                  <c:v>9.06</c:v>
                </c:pt>
                <c:pt idx="12">
                  <c:v>9.32</c:v>
                </c:pt>
                <c:pt idx="13">
                  <c:v>10.01</c:v>
                </c:pt>
                <c:pt idx="14">
                  <c:v>9.86</c:v>
                </c:pt>
                <c:pt idx="15">
                  <c:v>11.34</c:v>
                </c:pt>
                <c:pt idx="16">
                  <c:v>13.25</c:v>
                </c:pt>
                <c:pt idx="17">
                  <c:v>16.059999999999999</c:v>
                </c:pt>
                <c:pt idx="18">
                  <c:v>17.86</c:v>
                </c:pt>
                <c:pt idx="19">
                  <c:v>18.22</c:v>
                </c:pt>
                <c:pt idx="20">
                  <c:v>16.920000000000002</c:v>
                </c:pt>
                <c:pt idx="21">
                  <c:v>13.39</c:v>
                </c:pt>
                <c:pt idx="22">
                  <c:v>10.14</c:v>
                </c:pt>
                <c:pt idx="23">
                  <c:v>9.2899999999999991</c:v>
                </c:pt>
                <c:pt idx="24">
                  <c:v>8.9</c:v>
                </c:pt>
                <c:pt idx="25">
                  <c:v>9.6300000000000008</c:v>
                </c:pt>
                <c:pt idx="26">
                  <c:v>9.76</c:v>
                </c:pt>
                <c:pt idx="27">
                  <c:v>10.050000000000001</c:v>
                </c:pt>
                <c:pt idx="28">
                  <c:v>13.52</c:v>
                </c:pt>
                <c:pt idx="29">
                  <c:v>16.47</c:v>
                </c:pt>
                <c:pt idx="30">
                  <c:v>17.84</c:v>
                </c:pt>
                <c:pt idx="31">
                  <c:v>18.559999999999999</c:v>
                </c:pt>
                <c:pt idx="32">
                  <c:v>17.23</c:v>
                </c:pt>
                <c:pt idx="33">
                  <c:v>12.23</c:v>
                </c:pt>
                <c:pt idx="34">
                  <c:v>9.41</c:v>
                </c:pt>
                <c:pt idx="35">
                  <c:v>9.61</c:v>
                </c:pt>
                <c:pt idx="36">
                  <c:v>9.4499999999999993</c:v>
                </c:pt>
                <c:pt idx="37">
                  <c:v>9.4700000000000006</c:v>
                </c:pt>
                <c:pt idx="38">
                  <c:v>9.49</c:v>
                </c:pt>
                <c:pt idx="39">
                  <c:v>10.94</c:v>
                </c:pt>
                <c:pt idx="40">
                  <c:v>12.88</c:v>
                </c:pt>
                <c:pt idx="41">
                  <c:v>15.72</c:v>
                </c:pt>
                <c:pt idx="42">
                  <c:v>17.940000000000001</c:v>
                </c:pt>
                <c:pt idx="43">
                  <c:v>18.579999999999998</c:v>
                </c:pt>
                <c:pt idx="44">
                  <c:v>17.809999999999999</c:v>
                </c:pt>
                <c:pt idx="45">
                  <c:v>12.62</c:v>
                </c:pt>
                <c:pt idx="46">
                  <c:v>9.42</c:v>
                </c:pt>
                <c:pt idx="47">
                  <c:v>9.3800000000000008</c:v>
                </c:pt>
                <c:pt idx="48">
                  <c:v>9.52</c:v>
                </c:pt>
                <c:pt idx="49">
                  <c:v>9.26</c:v>
                </c:pt>
                <c:pt idx="50">
                  <c:v>9.86</c:v>
                </c:pt>
                <c:pt idx="51">
                  <c:v>10.68</c:v>
                </c:pt>
                <c:pt idx="52">
                  <c:v>11.85</c:v>
                </c:pt>
                <c:pt idx="53">
                  <c:v>14.613720000000001</c:v>
                </c:pt>
                <c:pt idx="54">
                  <c:v>16.085660000000001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  <c:pt idx="60">
                  <c:v>2021</c:v>
                </c:pt>
                <c:pt idx="61">
                  <c:v>2021</c:v>
                </c:pt>
                <c:pt idx="62">
                  <c:v>2021</c:v>
                </c:pt>
                <c:pt idx="63">
                  <c:v>2021</c:v>
                </c:pt>
                <c:pt idx="64">
                  <c:v>2021</c:v>
                </c:pt>
                <c:pt idx="65">
                  <c:v>2021</c:v>
                </c:pt>
                <c:pt idx="66">
                  <c:v>2021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2021</c:v>
                </c:pt>
                <c:pt idx="71">
                  <c:v>2021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12.17</c:v>
                </c:pt>
                <c:pt idx="2">
                  <c:v>12.17</c:v>
                </c:pt>
                <c:pt idx="3">
                  <c:v>12.17</c:v>
                </c:pt>
                <c:pt idx="4">
                  <c:v>12.17</c:v>
                </c:pt>
                <c:pt idx="5">
                  <c:v>12.17</c:v>
                </c:pt>
                <c:pt idx="6">
                  <c:v>12.17</c:v>
                </c:pt>
                <c:pt idx="7">
                  <c:v>12.17</c:v>
                </c:pt>
                <c:pt idx="8">
                  <c:v>12.17</c:v>
                </c:pt>
                <c:pt idx="9">
                  <c:v>12.17</c:v>
                </c:pt>
                <c:pt idx="10">
                  <c:v>12.17</c:v>
                </c:pt>
                <c:pt idx="13">
                  <c:v>12.971666666666666</c:v>
                </c:pt>
                <c:pt idx="14">
                  <c:v>12.971666666666666</c:v>
                </c:pt>
                <c:pt idx="15">
                  <c:v>12.971666666666666</c:v>
                </c:pt>
                <c:pt idx="16">
                  <c:v>12.971666666666666</c:v>
                </c:pt>
                <c:pt idx="17">
                  <c:v>12.971666666666666</c:v>
                </c:pt>
                <c:pt idx="18">
                  <c:v>12.971666666666666</c:v>
                </c:pt>
                <c:pt idx="19">
                  <c:v>12.971666666666666</c:v>
                </c:pt>
                <c:pt idx="20">
                  <c:v>12.971666666666666</c:v>
                </c:pt>
                <c:pt idx="21">
                  <c:v>12.971666666666666</c:v>
                </c:pt>
                <c:pt idx="22">
                  <c:v>12.971666666666666</c:v>
                </c:pt>
                <c:pt idx="25">
                  <c:v>12.767499999999998</c:v>
                </c:pt>
                <c:pt idx="26">
                  <c:v>12.767499999999998</c:v>
                </c:pt>
                <c:pt idx="27">
                  <c:v>12.767499999999998</c:v>
                </c:pt>
                <c:pt idx="28">
                  <c:v>12.767499999999998</c:v>
                </c:pt>
                <c:pt idx="29">
                  <c:v>12.767499999999998</c:v>
                </c:pt>
                <c:pt idx="30">
                  <c:v>12.767499999999998</c:v>
                </c:pt>
                <c:pt idx="31">
                  <c:v>12.767499999999998</c:v>
                </c:pt>
                <c:pt idx="32">
                  <c:v>12.767499999999998</c:v>
                </c:pt>
                <c:pt idx="33">
                  <c:v>12.767499999999998</c:v>
                </c:pt>
                <c:pt idx="34">
                  <c:v>12.767499999999998</c:v>
                </c:pt>
                <c:pt idx="37">
                  <c:v>12.808333333333332</c:v>
                </c:pt>
                <c:pt idx="38">
                  <c:v>12.808333333333332</c:v>
                </c:pt>
                <c:pt idx="39">
                  <c:v>12.808333333333332</c:v>
                </c:pt>
                <c:pt idx="40">
                  <c:v>12.808333333333332</c:v>
                </c:pt>
                <c:pt idx="41">
                  <c:v>12.808333333333332</c:v>
                </c:pt>
                <c:pt idx="42">
                  <c:v>12.808333333333332</c:v>
                </c:pt>
                <c:pt idx="43">
                  <c:v>12.808333333333332</c:v>
                </c:pt>
                <c:pt idx="44">
                  <c:v>12.808333333333332</c:v>
                </c:pt>
                <c:pt idx="45">
                  <c:v>12.808333333333332</c:v>
                </c:pt>
                <c:pt idx="46">
                  <c:v>12.808333333333332</c:v>
                </c:pt>
                <c:pt idx="49">
                  <c:v>12.101859416666668</c:v>
                </c:pt>
                <c:pt idx="50">
                  <c:v>12.101859416666668</c:v>
                </c:pt>
                <c:pt idx="51">
                  <c:v>12.101859416666668</c:v>
                </c:pt>
                <c:pt idx="52">
                  <c:v>12.101859416666668</c:v>
                </c:pt>
                <c:pt idx="53">
                  <c:v>12.101859416666668</c:v>
                </c:pt>
                <c:pt idx="54">
                  <c:v>12.101859416666668</c:v>
                </c:pt>
                <c:pt idx="55">
                  <c:v>12.101859416666668</c:v>
                </c:pt>
                <c:pt idx="56">
                  <c:v>12.101859416666668</c:v>
                </c:pt>
                <c:pt idx="57">
                  <c:v>12.101859416666668</c:v>
                </c:pt>
                <c:pt idx="58">
                  <c:v>12.101859416666668</c:v>
                </c:pt>
                <c:pt idx="61">
                  <c:v>12.819126499999998</c:v>
                </c:pt>
                <c:pt idx="62">
                  <c:v>12.819126499999998</c:v>
                </c:pt>
                <c:pt idx="63">
                  <c:v>12.819126499999998</c:v>
                </c:pt>
                <c:pt idx="64">
                  <c:v>12.819126499999998</c:v>
                </c:pt>
                <c:pt idx="65">
                  <c:v>12.819126499999998</c:v>
                </c:pt>
                <c:pt idx="66">
                  <c:v>12.819126499999998</c:v>
                </c:pt>
                <c:pt idx="67">
                  <c:v>12.819126499999998</c:v>
                </c:pt>
                <c:pt idx="68">
                  <c:v>12.819126499999998</c:v>
                </c:pt>
                <c:pt idx="69">
                  <c:v>12.819126499999998</c:v>
                </c:pt>
                <c:pt idx="70">
                  <c:v>12.819126499999998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  <c:pt idx="60">
                  <c:v>2021</c:v>
                </c:pt>
                <c:pt idx="61">
                  <c:v>2021</c:v>
                </c:pt>
                <c:pt idx="62">
                  <c:v>2021</c:v>
                </c:pt>
                <c:pt idx="63">
                  <c:v>2021</c:v>
                </c:pt>
                <c:pt idx="64">
                  <c:v>2021</c:v>
                </c:pt>
                <c:pt idx="65">
                  <c:v>2021</c:v>
                </c:pt>
                <c:pt idx="66">
                  <c:v>2021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2021</c:v>
                </c:pt>
                <c:pt idx="71">
                  <c:v>2021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2.3720370000000002</c:v>
                </c:pt>
                <c:pt idx="1">
                  <c:v>2.0665710000000002</c:v>
                </c:pt>
                <c:pt idx="2">
                  <c:v>1.7964310000000001</c:v>
                </c:pt>
                <c:pt idx="3">
                  <c:v>1.991763</c:v>
                </c:pt>
                <c:pt idx="4">
                  <c:v>1.996958</c:v>
                </c:pt>
                <c:pt idx="5">
                  <c:v>2.6878929999999999</c:v>
                </c:pt>
                <c:pt idx="6">
                  <c:v>2.9320580000000001</c:v>
                </c:pt>
                <c:pt idx="7">
                  <c:v>2.9320580000000001</c:v>
                </c:pt>
                <c:pt idx="8">
                  <c:v>3.1086879999999999</c:v>
                </c:pt>
                <c:pt idx="9">
                  <c:v>3.0931030000000002</c:v>
                </c:pt>
                <c:pt idx="10">
                  <c:v>2.6473719999999998</c:v>
                </c:pt>
                <c:pt idx="11">
                  <c:v>3.7310490000000001</c:v>
                </c:pt>
                <c:pt idx="12">
                  <c:v>3.4262480000000002</c:v>
                </c:pt>
                <c:pt idx="13">
                  <c:v>2.9575239999999998</c:v>
                </c:pt>
                <c:pt idx="14">
                  <c:v>2.9865599999999999</c:v>
                </c:pt>
                <c:pt idx="15">
                  <c:v>3.2178110000000002</c:v>
                </c:pt>
                <c:pt idx="16">
                  <c:v>3.2665500000000001</c:v>
                </c:pt>
                <c:pt idx="17">
                  <c:v>3.0850749999999998</c:v>
                </c:pt>
                <c:pt idx="18">
                  <c:v>3.094408</c:v>
                </c:pt>
                <c:pt idx="19">
                  <c:v>3.0072999999999999</c:v>
                </c:pt>
                <c:pt idx="20">
                  <c:v>3.086112</c:v>
                </c:pt>
                <c:pt idx="21">
                  <c:v>2.9855230000000001</c:v>
                </c:pt>
                <c:pt idx="22">
                  <c:v>3.125518</c:v>
                </c:pt>
                <c:pt idx="23">
                  <c:v>2.9253770000000001</c:v>
                </c:pt>
                <c:pt idx="24">
                  <c:v>3.8302200000000002</c:v>
                </c:pt>
                <c:pt idx="25">
                  <c:v>2.7714599999999998</c:v>
                </c:pt>
                <c:pt idx="26">
                  <c:v>2.795334</c:v>
                </c:pt>
                <c:pt idx="27">
                  <c:v>2.9022480000000002</c:v>
                </c:pt>
                <c:pt idx="28">
                  <c:v>2.9064000000000001</c:v>
                </c:pt>
                <c:pt idx="29">
                  <c:v>3.0797460000000001</c:v>
                </c:pt>
                <c:pt idx="30">
                  <c:v>2.9406539999999999</c:v>
                </c:pt>
                <c:pt idx="31">
                  <c:v>3.073518</c:v>
                </c:pt>
                <c:pt idx="32">
                  <c:v>3.1088100000000001</c:v>
                </c:pt>
                <c:pt idx="33">
                  <c:v>3.4004880000000002</c:v>
                </c:pt>
                <c:pt idx="34">
                  <c:v>4.2464579999999996</c:v>
                </c:pt>
                <c:pt idx="35">
                  <c:v>4.1945579999999998</c:v>
                </c:pt>
                <c:pt idx="36">
                  <c:v>3.2271420000000002</c:v>
                </c:pt>
                <c:pt idx="37">
                  <c:v>2.7932579999999998</c:v>
                </c:pt>
                <c:pt idx="38">
                  <c:v>3.0600239999999999</c:v>
                </c:pt>
                <c:pt idx="39">
                  <c:v>2.7475860000000001</c:v>
                </c:pt>
                <c:pt idx="40">
                  <c:v>2.7382439999999999</c:v>
                </c:pt>
                <c:pt idx="41">
                  <c:v>2.4901620000000002</c:v>
                </c:pt>
                <c:pt idx="42">
                  <c:v>2.455908</c:v>
                </c:pt>
                <c:pt idx="43">
                  <c:v>2.3053979999999998</c:v>
                </c:pt>
                <c:pt idx="44">
                  <c:v>2.6562420000000002</c:v>
                </c:pt>
                <c:pt idx="45">
                  <c:v>2.419578</c:v>
                </c:pt>
                <c:pt idx="46">
                  <c:v>2.7538140000000002</c:v>
                </c:pt>
                <c:pt idx="47">
                  <c:v>2.3033220000000001</c:v>
                </c:pt>
                <c:pt idx="48">
                  <c:v>2.0967600000000002</c:v>
                </c:pt>
                <c:pt idx="49">
                  <c:v>1.98258</c:v>
                </c:pt>
                <c:pt idx="50">
                  <c:v>1.85802</c:v>
                </c:pt>
                <c:pt idx="51">
                  <c:v>1.8061199999999999</c:v>
                </c:pt>
                <c:pt idx="52">
                  <c:v>1.814424</c:v>
                </c:pt>
                <c:pt idx="53">
                  <c:v>1.6929780000000001</c:v>
                </c:pt>
                <c:pt idx="54">
                  <c:v>1.8341460000000001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  <c:pt idx="60">
                  <c:v>2021</c:v>
                </c:pt>
                <c:pt idx="61">
                  <c:v>2021</c:v>
                </c:pt>
                <c:pt idx="62">
                  <c:v>2021</c:v>
                </c:pt>
                <c:pt idx="63">
                  <c:v>2021</c:v>
                </c:pt>
                <c:pt idx="64">
                  <c:v>2021</c:v>
                </c:pt>
                <c:pt idx="65">
                  <c:v>2021</c:v>
                </c:pt>
                <c:pt idx="66">
                  <c:v>2021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2021</c:v>
                </c:pt>
                <c:pt idx="71">
                  <c:v>2021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2.6129984166666667</c:v>
                </c:pt>
                <c:pt idx="2">
                  <c:v>2.6129984166666667</c:v>
                </c:pt>
                <c:pt idx="3">
                  <c:v>2.6129984166666667</c:v>
                </c:pt>
                <c:pt idx="4">
                  <c:v>2.6129984166666667</c:v>
                </c:pt>
                <c:pt idx="5">
                  <c:v>2.6129984166666667</c:v>
                </c:pt>
                <c:pt idx="6">
                  <c:v>2.6129984166666667</c:v>
                </c:pt>
                <c:pt idx="7">
                  <c:v>2.6129984166666667</c:v>
                </c:pt>
                <c:pt idx="8">
                  <c:v>2.6129984166666667</c:v>
                </c:pt>
                <c:pt idx="9">
                  <c:v>2.6129984166666667</c:v>
                </c:pt>
                <c:pt idx="10">
                  <c:v>2.6129984166666667</c:v>
                </c:pt>
                <c:pt idx="13">
                  <c:v>3.0970005</c:v>
                </c:pt>
                <c:pt idx="14">
                  <c:v>3.0970005</c:v>
                </c:pt>
                <c:pt idx="15">
                  <c:v>3.0970005</c:v>
                </c:pt>
                <c:pt idx="16">
                  <c:v>3.0970005</c:v>
                </c:pt>
                <c:pt idx="17">
                  <c:v>3.0970005</c:v>
                </c:pt>
                <c:pt idx="18">
                  <c:v>3.0970005</c:v>
                </c:pt>
                <c:pt idx="19">
                  <c:v>3.0970005</c:v>
                </c:pt>
                <c:pt idx="20">
                  <c:v>3.0970005</c:v>
                </c:pt>
                <c:pt idx="21">
                  <c:v>3.0970005</c:v>
                </c:pt>
                <c:pt idx="22">
                  <c:v>3.0970005</c:v>
                </c:pt>
                <c:pt idx="25">
                  <c:v>3.2708244999999998</c:v>
                </c:pt>
                <c:pt idx="26">
                  <c:v>3.2708244999999998</c:v>
                </c:pt>
                <c:pt idx="27">
                  <c:v>3.2708244999999998</c:v>
                </c:pt>
                <c:pt idx="28">
                  <c:v>3.2708244999999998</c:v>
                </c:pt>
                <c:pt idx="29">
                  <c:v>3.2708244999999998</c:v>
                </c:pt>
                <c:pt idx="30">
                  <c:v>3.2708244999999998</c:v>
                </c:pt>
                <c:pt idx="31">
                  <c:v>3.2708244999999998</c:v>
                </c:pt>
                <c:pt idx="32">
                  <c:v>3.2708244999999998</c:v>
                </c:pt>
                <c:pt idx="33">
                  <c:v>3.2708244999999998</c:v>
                </c:pt>
                <c:pt idx="34">
                  <c:v>3.2708244999999998</c:v>
                </c:pt>
                <c:pt idx="37">
                  <c:v>2.6625565000000004</c:v>
                </c:pt>
                <c:pt idx="38">
                  <c:v>2.6625565000000004</c:v>
                </c:pt>
                <c:pt idx="39">
                  <c:v>2.6625565000000004</c:v>
                </c:pt>
                <c:pt idx="40">
                  <c:v>2.6625565000000004</c:v>
                </c:pt>
                <c:pt idx="41">
                  <c:v>2.6625565000000004</c:v>
                </c:pt>
                <c:pt idx="42">
                  <c:v>2.6625565000000004</c:v>
                </c:pt>
                <c:pt idx="43">
                  <c:v>2.6625565000000004</c:v>
                </c:pt>
                <c:pt idx="44">
                  <c:v>2.6625565000000004</c:v>
                </c:pt>
                <c:pt idx="45">
                  <c:v>2.6625565000000004</c:v>
                </c:pt>
                <c:pt idx="46">
                  <c:v>2.6625565000000004</c:v>
                </c:pt>
                <c:pt idx="49">
                  <c:v>2.1122467500000002</c:v>
                </c:pt>
                <c:pt idx="50">
                  <c:v>2.1122467500000002</c:v>
                </c:pt>
                <c:pt idx="51">
                  <c:v>2.1122467500000002</c:v>
                </c:pt>
                <c:pt idx="52">
                  <c:v>2.1122467500000002</c:v>
                </c:pt>
                <c:pt idx="53">
                  <c:v>2.1122467500000002</c:v>
                </c:pt>
                <c:pt idx="54">
                  <c:v>2.1122467500000002</c:v>
                </c:pt>
                <c:pt idx="55">
                  <c:v>2.1122467500000002</c:v>
                </c:pt>
                <c:pt idx="56">
                  <c:v>2.1122467500000002</c:v>
                </c:pt>
                <c:pt idx="57">
                  <c:v>2.1122467500000002</c:v>
                </c:pt>
                <c:pt idx="58">
                  <c:v>2.1122467500000002</c:v>
                </c:pt>
                <c:pt idx="61">
                  <c:v>3.2543984166666671</c:v>
                </c:pt>
                <c:pt idx="62">
                  <c:v>3.2543984166666671</c:v>
                </c:pt>
                <c:pt idx="63">
                  <c:v>3.2543984166666671</c:v>
                </c:pt>
                <c:pt idx="64">
                  <c:v>3.2543984166666671</c:v>
                </c:pt>
                <c:pt idx="65">
                  <c:v>3.2543984166666671</c:v>
                </c:pt>
                <c:pt idx="66">
                  <c:v>3.2543984166666671</c:v>
                </c:pt>
                <c:pt idx="67">
                  <c:v>3.2543984166666671</c:v>
                </c:pt>
                <c:pt idx="68">
                  <c:v>3.2543984166666671</c:v>
                </c:pt>
                <c:pt idx="69">
                  <c:v>3.2543984166666671</c:v>
                </c:pt>
                <c:pt idx="70">
                  <c:v>3.2543984166666671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  <c:pt idx="60">
                  <c:v>2021</c:v>
                </c:pt>
                <c:pt idx="61">
                  <c:v>2021</c:v>
                </c:pt>
                <c:pt idx="62">
                  <c:v>2021</c:v>
                </c:pt>
                <c:pt idx="63">
                  <c:v>2021</c:v>
                </c:pt>
                <c:pt idx="64">
                  <c:v>2021</c:v>
                </c:pt>
                <c:pt idx="65">
                  <c:v>2021</c:v>
                </c:pt>
                <c:pt idx="66">
                  <c:v>2021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2021</c:v>
                </c:pt>
                <c:pt idx="71">
                  <c:v>2021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1.8341460000000001</c:v>
                </c:pt>
                <c:pt idx="55">
                  <c:v>1.934207</c:v>
                </c:pt>
                <c:pt idx="56">
                  <c:v>2.1916509999999998</c:v>
                </c:pt>
                <c:pt idx="57">
                  <c:v>2.3334890000000001</c:v>
                </c:pt>
                <c:pt idx="58">
                  <c:v>2.746648</c:v>
                </c:pt>
                <c:pt idx="59">
                  <c:v>3.0559379999999998</c:v>
                </c:pt>
                <c:pt idx="60">
                  <c:v>3.2407729999999999</c:v>
                </c:pt>
                <c:pt idx="61">
                  <c:v>3.2596660000000002</c:v>
                </c:pt>
                <c:pt idx="62">
                  <c:v>3.23733</c:v>
                </c:pt>
                <c:pt idx="63">
                  <c:v>3.1220870000000001</c:v>
                </c:pt>
                <c:pt idx="64">
                  <c:v>3.1112169999999999</c:v>
                </c:pt>
                <c:pt idx="65">
                  <c:v>3.2148650000000001</c:v>
                </c:pt>
                <c:pt idx="66">
                  <c:v>3.2120109999999999</c:v>
                </c:pt>
                <c:pt idx="67">
                  <c:v>3.2622680000000002</c:v>
                </c:pt>
                <c:pt idx="68">
                  <c:v>3.3031269999999999</c:v>
                </c:pt>
                <c:pt idx="69">
                  <c:v>3.324446</c:v>
                </c:pt>
                <c:pt idx="70">
                  <c:v>3.3562729999999998</c:v>
                </c:pt>
                <c:pt idx="71">
                  <c:v>3.4087179999999999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2016</c:v>
                </c:pt>
                <c:pt idx="1">
                  <c:v>2016</c:v>
                </c:pt>
                <c:pt idx="2">
                  <c:v>2016</c:v>
                </c:pt>
                <c:pt idx="3">
                  <c:v>2016</c:v>
                </c:pt>
                <c:pt idx="4">
                  <c:v>2016</c:v>
                </c:pt>
                <c:pt idx="5">
                  <c:v>2016</c:v>
                </c:pt>
                <c:pt idx="6">
                  <c:v>2016</c:v>
                </c:pt>
                <c:pt idx="7">
                  <c:v>2016</c:v>
                </c:pt>
                <c:pt idx="8">
                  <c:v>2016</c:v>
                </c:pt>
                <c:pt idx="9">
                  <c:v>2016</c:v>
                </c:pt>
                <c:pt idx="10">
                  <c:v>2016</c:v>
                </c:pt>
                <c:pt idx="11">
                  <c:v>2016</c:v>
                </c:pt>
                <c:pt idx="12">
                  <c:v>2017</c:v>
                </c:pt>
                <c:pt idx="13">
                  <c:v>2017</c:v>
                </c:pt>
                <c:pt idx="14">
                  <c:v>2017</c:v>
                </c:pt>
                <c:pt idx="15">
                  <c:v>2017</c:v>
                </c:pt>
                <c:pt idx="16">
                  <c:v>2017</c:v>
                </c:pt>
                <c:pt idx="17">
                  <c:v>2017</c:v>
                </c:pt>
                <c:pt idx="18">
                  <c:v>2017</c:v>
                </c:pt>
                <c:pt idx="19">
                  <c:v>2017</c:v>
                </c:pt>
                <c:pt idx="20">
                  <c:v>2017</c:v>
                </c:pt>
                <c:pt idx="21">
                  <c:v>2017</c:v>
                </c:pt>
                <c:pt idx="22">
                  <c:v>2017</c:v>
                </c:pt>
                <c:pt idx="23">
                  <c:v>2017</c:v>
                </c:pt>
                <c:pt idx="24">
                  <c:v>2018</c:v>
                </c:pt>
                <c:pt idx="25">
                  <c:v>2018</c:v>
                </c:pt>
                <c:pt idx="26">
                  <c:v>2018</c:v>
                </c:pt>
                <c:pt idx="27">
                  <c:v>2018</c:v>
                </c:pt>
                <c:pt idx="28">
                  <c:v>2018</c:v>
                </c:pt>
                <c:pt idx="29">
                  <c:v>2018</c:v>
                </c:pt>
                <c:pt idx="30">
                  <c:v>2018</c:v>
                </c:pt>
                <c:pt idx="31">
                  <c:v>2018</c:v>
                </c:pt>
                <c:pt idx="32">
                  <c:v>2018</c:v>
                </c:pt>
                <c:pt idx="33">
                  <c:v>2018</c:v>
                </c:pt>
                <c:pt idx="34">
                  <c:v>2018</c:v>
                </c:pt>
                <c:pt idx="35">
                  <c:v>2018</c:v>
                </c:pt>
                <c:pt idx="36">
                  <c:v>2019</c:v>
                </c:pt>
                <c:pt idx="37">
                  <c:v>2019</c:v>
                </c:pt>
                <c:pt idx="38">
                  <c:v>2019</c:v>
                </c:pt>
                <c:pt idx="39">
                  <c:v>2019</c:v>
                </c:pt>
                <c:pt idx="40">
                  <c:v>2019</c:v>
                </c:pt>
                <c:pt idx="41">
                  <c:v>2019</c:v>
                </c:pt>
                <c:pt idx="42">
                  <c:v>2019</c:v>
                </c:pt>
                <c:pt idx="43">
                  <c:v>2019</c:v>
                </c:pt>
                <c:pt idx="44">
                  <c:v>2019</c:v>
                </c:pt>
                <c:pt idx="45">
                  <c:v>2019</c:v>
                </c:pt>
                <c:pt idx="46">
                  <c:v>2019</c:v>
                </c:pt>
                <c:pt idx="47">
                  <c:v>2019</c:v>
                </c:pt>
                <c:pt idx="48">
                  <c:v>2020</c:v>
                </c:pt>
                <c:pt idx="49">
                  <c:v>2020</c:v>
                </c:pt>
                <c:pt idx="50">
                  <c:v>2020</c:v>
                </c:pt>
                <c:pt idx="51">
                  <c:v>2020</c:v>
                </c:pt>
                <c:pt idx="52">
                  <c:v>2020</c:v>
                </c:pt>
                <c:pt idx="53">
                  <c:v>2020</c:v>
                </c:pt>
                <c:pt idx="54">
                  <c:v>2020</c:v>
                </c:pt>
                <c:pt idx="55">
                  <c:v>2020</c:v>
                </c:pt>
                <c:pt idx="56">
                  <c:v>2020</c:v>
                </c:pt>
                <c:pt idx="57">
                  <c:v>2020</c:v>
                </c:pt>
                <c:pt idx="58">
                  <c:v>2020</c:v>
                </c:pt>
                <c:pt idx="59">
                  <c:v>2020</c:v>
                </c:pt>
                <c:pt idx="60">
                  <c:v>2021</c:v>
                </c:pt>
                <c:pt idx="61">
                  <c:v>2021</c:v>
                </c:pt>
                <c:pt idx="62">
                  <c:v>2021</c:v>
                </c:pt>
                <c:pt idx="63">
                  <c:v>2021</c:v>
                </c:pt>
                <c:pt idx="64">
                  <c:v>2021</c:v>
                </c:pt>
                <c:pt idx="65">
                  <c:v>2021</c:v>
                </c:pt>
                <c:pt idx="66">
                  <c:v>2021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2021</c:v>
                </c:pt>
                <c:pt idx="71">
                  <c:v>2021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16.085660000000001</c:v>
                </c:pt>
                <c:pt idx="55">
                  <c:v>16.67482</c:v>
                </c:pt>
                <c:pt idx="56">
                  <c:v>15.67906</c:v>
                </c:pt>
                <c:pt idx="57">
                  <c:v>12.30246</c:v>
                </c:pt>
                <c:pt idx="58">
                  <c:v>9.717848</c:v>
                </c:pt>
                <c:pt idx="59">
                  <c:v>8.978745</c:v>
                </c:pt>
                <c:pt idx="60">
                  <c:v>8.9061950000000003</c:v>
                </c:pt>
                <c:pt idx="61">
                  <c:v>9.2386459999999992</c:v>
                </c:pt>
                <c:pt idx="62">
                  <c:v>9.7797789999999996</c:v>
                </c:pt>
                <c:pt idx="63">
                  <c:v>10.88711</c:v>
                </c:pt>
                <c:pt idx="64">
                  <c:v>13.050459999999999</c:v>
                </c:pt>
                <c:pt idx="65">
                  <c:v>15.697929999999999</c:v>
                </c:pt>
                <c:pt idx="66">
                  <c:v>17.233059999999998</c:v>
                </c:pt>
                <c:pt idx="67">
                  <c:v>17.868670000000002</c:v>
                </c:pt>
                <c:pt idx="68">
                  <c:v>16.876940000000001</c:v>
                </c:pt>
                <c:pt idx="69">
                  <c:v>13.477969999999999</c:v>
                </c:pt>
                <c:pt idx="70">
                  <c:v>10.838559999999999</c:v>
                </c:pt>
                <c:pt idx="71">
                  <c:v>9.9741979999999995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11443584"/>
        <c:axId val="-711435424"/>
      </c:lineChart>
      <c:catAx>
        <c:axId val="-711443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4354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71143542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443584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1086853647426303"/>
          <c:y val="0.52007340458212747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2015</c:v>
                  </c:pt>
                  <c:pt idx="4">
                    <c:v>2016</c:v>
                  </c:pt>
                  <c:pt idx="8">
                    <c:v>2017</c:v>
                  </c:pt>
                  <c:pt idx="12">
                    <c:v>2018</c:v>
                  </c:pt>
                  <c:pt idx="16">
                    <c:v>2019</c:v>
                  </c:pt>
                  <c:pt idx="20">
                    <c:v>2020</c:v>
                  </c:pt>
                  <c:pt idx="24">
                    <c:v>2021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95.789459398999995</c:v>
                </c:pt>
                <c:pt idx="1">
                  <c:v>96.867152492000002</c:v>
                </c:pt>
                <c:pt idx="2">
                  <c:v>97.794343155999996</c:v>
                </c:pt>
                <c:pt idx="3">
                  <c:v>97.944921915999998</c:v>
                </c:pt>
                <c:pt idx="4">
                  <c:v>97.380879645999997</c:v>
                </c:pt>
                <c:pt idx="5">
                  <c:v>96.738202587999993</c:v>
                </c:pt>
                <c:pt idx="6">
                  <c:v>97.373066930999997</c:v>
                </c:pt>
                <c:pt idx="7">
                  <c:v>98.760796290000002</c:v>
                </c:pt>
                <c:pt idx="8">
                  <c:v>97.247590897999999</c:v>
                </c:pt>
                <c:pt idx="9">
                  <c:v>97.558948057999999</c:v>
                </c:pt>
                <c:pt idx="10">
                  <c:v>98.600492563000003</c:v>
                </c:pt>
                <c:pt idx="11">
                  <c:v>99.071745987</c:v>
                </c:pt>
                <c:pt idx="12">
                  <c:v>99.396978998999998</c:v>
                </c:pt>
                <c:pt idx="13">
                  <c:v>99.888779842000005</c:v>
                </c:pt>
                <c:pt idx="14">
                  <c:v>101.53578295</c:v>
                </c:pt>
                <c:pt idx="15">
                  <c:v>102.38387838</c:v>
                </c:pt>
                <c:pt idx="16">
                  <c:v>100.299628</c:v>
                </c:pt>
                <c:pt idx="17">
                  <c:v>100.4398211</c:v>
                </c:pt>
                <c:pt idx="18">
                  <c:v>100.12341794</c:v>
                </c:pt>
                <c:pt idx="19">
                  <c:v>101.67527269</c:v>
                </c:pt>
                <c:pt idx="20">
                  <c:v>100.7404129</c:v>
                </c:pt>
                <c:pt idx="21">
                  <c:v>91.835950746999998</c:v>
                </c:pt>
                <c:pt idx="22">
                  <c:v>90.378518346999996</c:v>
                </c:pt>
                <c:pt idx="23">
                  <c:v>93.979342529999997</c:v>
                </c:pt>
                <c:pt idx="24">
                  <c:v>96.766861047000006</c:v>
                </c:pt>
                <c:pt idx="25">
                  <c:v>99.366568810999993</c:v>
                </c:pt>
                <c:pt idx="26">
                  <c:v>100.38583092</c:v>
                </c:pt>
                <c:pt idx="27">
                  <c:v>100.90442777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2015</c:v>
                  </c:pt>
                  <c:pt idx="4">
                    <c:v>2016</c:v>
                  </c:pt>
                  <c:pt idx="8">
                    <c:v>2017</c:v>
                  </c:pt>
                  <c:pt idx="12">
                    <c:v>2018</c:v>
                  </c:pt>
                  <c:pt idx="16">
                    <c:v>2019</c:v>
                  </c:pt>
                  <c:pt idx="20">
                    <c:v>2020</c:v>
                  </c:pt>
                  <c:pt idx="24">
                    <c:v>2021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94.333666717</c:v>
                </c:pt>
                <c:pt idx="1">
                  <c:v>95.138122308999996</c:v>
                </c:pt>
                <c:pt idx="2">
                  <c:v>96.810654925999998</c:v>
                </c:pt>
                <c:pt idx="3">
                  <c:v>96.236477983</c:v>
                </c:pt>
                <c:pt idx="4">
                  <c:v>95.874667599000006</c:v>
                </c:pt>
                <c:pt idx="5">
                  <c:v>96.349536749999999</c:v>
                </c:pt>
                <c:pt idx="6">
                  <c:v>97.315289092</c:v>
                </c:pt>
                <c:pt idx="7">
                  <c:v>97.370744623999997</c:v>
                </c:pt>
                <c:pt idx="8">
                  <c:v>97.125488392999998</c:v>
                </c:pt>
                <c:pt idx="9">
                  <c:v>98.977008154999993</c:v>
                </c:pt>
                <c:pt idx="10">
                  <c:v>99.421525371000001</c:v>
                </c:pt>
                <c:pt idx="11">
                  <c:v>99.765347368999997</c:v>
                </c:pt>
                <c:pt idx="12">
                  <c:v>99.889582450999995</c:v>
                </c:pt>
                <c:pt idx="13">
                  <c:v>100.19624331</c:v>
                </c:pt>
                <c:pt idx="14">
                  <c:v>101.19392229</c:v>
                </c:pt>
                <c:pt idx="15">
                  <c:v>100.66951792</c:v>
                </c:pt>
                <c:pt idx="16">
                  <c:v>100.32461502</c:v>
                </c:pt>
                <c:pt idx="17">
                  <c:v>100.78318867999999</c:v>
                </c:pt>
                <c:pt idx="18">
                  <c:v>102.13886253</c:v>
                </c:pt>
                <c:pt idx="19">
                  <c:v>101.71038871</c:v>
                </c:pt>
                <c:pt idx="20">
                  <c:v>94.770413864999995</c:v>
                </c:pt>
                <c:pt idx="21">
                  <c:v>85.009206139</c:v>
                </c:pt>
                <c:pt idx="22">
                  <c:v>94.961453496999994</c:v>
                </c:pt>
                <c:pt idx="23">
                  <c:v>97.742662804000005</c:v>
                </c:pt>
                <c:pt idx="24">
                  <c:v>98.596701672999998</c:v>
                </c:pt>
                <c:pt idx="25">
                  <c:v>99.559970153999998</c:v>
                </c:pt>
                <c:pt idx="26">
                  <c:v>101.10377165</c:v>
                </c:pt>
                <c:pt idx="27">
                  <c:v>101.35730239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449568"/>
        <c:axId val="-711445216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449568"/>
        <c:axId val="-711445216"/>
      </c:scatterChart>
      <c:catAx>
        <c:axId val="-711449568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-711445216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-711445216"/>
        <c:scaling>
          <c:orientation val="minMax"/>
          <c:max val="105"/>
          <c:min val="7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711449568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  <c:pt idx="20">
                  <c:v>2020-Q1</c:v>
                </c:pt>
                <c:pt idx="21">
                  <c:v>2020-Q2</c:v>
                </c:pt>
                <c:pt idx="22">
                  <c:v>2020-Q3</c:v>
                </c:pt>
                <c:pt idx="23">
                  <c:v>2020-Q4</c:v>
                </c:pt>
                <c:pt idx="24">
                  <c:v>2021-Q1</c:v>
                </c:pt>
                <c:pt idx="25">
                  <c:v>2021-Q2</c:v>
                </c:pt>
                <c:pt idx="26">
                  <c:v>2021-Q3</c:v>
                </c:pt>
                <c:pt idx="27">
                  <c:v>2021-Q4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-1.418060098</c:v>
                </c:pt>
                <c:pt idx="10">
                  <c:v>-0.82103280788999999</c:v>
                </c:pt>
                <c:pt idx="11">
                  <c:v>-0.69360138129000004</c:v>
                </c:pt>
                <c:pt idx="12">
                  <c:v>-0.49260345183999998</c:v>
                </c:pt>
                <c:pt idx="13">
                  <c:v>-0.30746347105999999</c:v>
                </c:pt>
                <c:pt idx="14">
                  <c:v>0</c:v>
                </c:pt>
                <c:pt idx="15">
                  <c:v>0</c:v>
                </c:pt>
                <c:pt idx="16">
                  <c:v>-2.4987027855999999E-2</c:v>
                </c:pt>
                <c:pt idx="17">
                  <c:v>-0.34336757719</c:v>
                </c:pt>
                <c:pt idx="18">
                  <c:v>-2.0154445860000001</c:v>
                </c:pt>
                <c:pt idx="19">
                  <c:v>-3.5116022249999997E-2</c:v>
                </c:pt>
                <c:pt idx="20">
                  <c:v>0</c:v>
                </c:pt>
                <c:pt idx="21">
                  <c:v>0</c:v>
                </c:pt>
                <c:pt idx="22">
                  <c:v>-4.5829351504</c:v>
                </c:pt>
                <c:pt idx="23">
                  <c:v>-3.7633202741999998</c:v>
                </c:pt>
                <c:pt idx="24">
                  <c:v>-1.8298406264</c:v>
                </c:pt>
                <c:pt idx="25">
                  <c:v>-0.19340134308000001</c:v>
                </c:pt>
                <c:pt idx="26">
                  <c:v>-0.71794073302000005</c:v>
                </c:pt>
                <c:pt idx="27">
                  <c:v>-0.45287462293000003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  <c:pt idx="20">
                  <c:v>2020-Q1</c:v>
                </c:pt>
                <c:pt idx="21">
                  <c:v>2020-Q2</c:v>
                </c:pt>
                <c:pt idx="22">
                  <c:v>2020-Q3</c:v>
                </c:pt>
                <c:pt idx="23">
                  <c:v>2020-Q4</c:v>
                </c:pt>
                <c:pt idx="24">
                  <c:v>2021-Q1</c:v>
                </c:pt>
                <c:pt idx="25">
                  <c:v>2021-Q2</c:v>
                </c:pt>
                <c:pt idx="26">
                  <c:v>2021-Q3</c:v>
                </c:pt>
                <c:pt idx="27">
                  <c:v>2021-Q4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1.4557926827000001</c:v>
                </c:pt>
                <c:pt idx="1">
                  <c:v>1.7290301822</c:v>
                </c:pt>
                <c:pt idx="2">
                  <c:v>0.98368823060999999</c:v>
                </c:pt>
                <c:pt idx="3">
                  <c:v>1.7084439330000001</c:v>
                </c:pt>
                <c:pt idx="4">
                  <c:v>1.5062120472</c:v>
                </c:pt>
                <c:pt idx="5">
                  <c:v>0.38866583806999999</c:v>
                </c:pt>
                <c:pt idx="6">
                  <c:v>5.7777838769000001E-2</c:v>
                </c:pt>
                <c:pt idx="7">
                  <c:v>1.3900516651999999</c:v>
                </c:pt>
                <c:pt idx="8">
                  <c:v>0.12210250492999999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0.34186065425000001</c:v>
                </c:pt>
                <c:pt idx="15">
                  <c:v>1.7143604590999999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5.9699990356999999</c:v>
                </c:pt>
                <c:pt idx="21">
                  <c:v>6.8267446078000003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711444672"/>
        <c:axId val="-711441408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444672"/>
        <c:axId val="-711441408"/>
      </c:scatterChart>
      <c:catAx>
        <c:axId val="-7114446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-711441408"/>
        <c:crosses val="autoZero"/>
        <c:auto val="1"/>
        <c:lblAlgn val="ctr"/>
        <c:lblOffset val="100"/>
        <c:noMultiLvlLbl val="0"/>
      </c:catAx>
      <c:valAx>
        <c:axId val="-711441408"/>
        <c:scaling>
          <c:orientation val="minMax"/>
          <c:max val="15"/>
          <c:min val="-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711444672"/>
        <c:crosses val="autoZero"/>
        <c:crossBetween val="between"/>
        <c:majorUnit val="5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3888706620005818E-2"/>
          <c:y val="0.17846285864115619"/>
          <c:w val="0.72397200349956259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0.28499999999999998</c:v>
                </c:pt>
                <c:pt idx="1">
                  <c:v>0.31</c:v>
                </c:pt>
                <c:pt idx="2">
                  <c:v>0.315</c:v>
                </c:pt>
                <c:pt idx="3">
                  <c:v>0.29499999999999998</c:v>
                </c:pt>
                <c:pt idx="4">
                  <c:v>0.31</c:v>
                </c:pt>
                <c:pt idx="5">
                  <c:v>0.55000000000000004</c:v>
                </c:pt>
                <c:pt idx="6">
                  <c:v>0.64500000000000002</c:v>
                </c:pt>
                <c:pt idx="7">
                  <c:v>0.31</c:v>
                </c:pt>
                <c:pt idx="8">
                  <c:v>0.22</c:v>
                </c:pt>
                <c:pt idx="9">
                  <c:v>0.22</c:v>
                </c:pt>
                <c:pt idx="10">
                  <c:v>0.17</c:v>
                </c:pt>
                <c:pt idx="11">
                  <c:v>0.42</c:v>
                </c:pt>
                <c:pt idx="12">
                  <c:v>0.47</c:v>
                </c:pt>
                <c:pt idx="13">
                  <c:v>0.44</c:v>
                </c:pt>
                <c:pt idx="14">
                  <c:v>0.21</c:v>
                </c:pt>
                <c:pt idx="15">
                  <c:v>0.13</c:v>
                </c:pt>
                <c:pt idx="16">
                  <c:v>0.14000000000000001</c:v>
                </c:pt>
                <c:pt idx="17">
                  <c:v>0.2</c:v>
                </c:pt>
                <c:pt idx="18">
                  <c:v>0.17499999999999999</c:v>
                </c:pt>
                <c:pt idx="19">
                  <c:v>0.215</c:v>
                </c:pt>
                <c:pt idx="20">
                  <c:v>0.12</c:v>
                </c:pt>
                <c:pt idx="21">
                  <c:v>0.115</c:v>
                </c:pt>
                <c:pt idx="22">
                  <c:v>0.11</c:v>
                </c:pt>
                <c:pt idx="23">
                  <c:v>0.15</c:v>
                </c:pt>
                <c:pt idx="24">
                  <c:v>0.52</c:v>
                </c:pt>
                <c:pt idx="25">
                  <c:v>1.1499999999999999</c:v>
                </c:pt>
                <c:pt idx="26">
                  <c:v>1.2</c:v>
                </c:pt>
                <c:pt idx="27">
                  <c:v>1.2150000000000001</c:v>
                </c:pt>
                <c:pt idx="28">
                  <c:v>1.22</c:v>
                </c:pt>
                <c:pt idx="29">
                  <c:v>1.22</c:v>
                </c:pt>
                <c:pt idx="30">
                  <c:v>1.1950000000000001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0.14000000000000001</c:v>
                </c:pt>
                <c:pt idx="1">
                  <c:v>0.14000000000000001</c:v>
                </c:pt>
                <c:pt idx="2">
                  <c:v>0.17</c:v>
                </c:pt>
                <c:pt idx="3">
                  <c:v>0.17</c:v>
                </c:pt>
                <c:pt idx="4">
                  <c:v>0.35</c:v>
                </c:pt>
                <c:pt idx="5">
                  <c:v>0.42</c:v>
                </c:pt>
                <c:pt idx="6">
                  <c:v>0.37</c:v>
                </c:pt>
                <c:pt idx="7">
                  <c:v>0.3</c:v>
                </c:pt>
                <c:pt idx="8">
                  <c:v>0.2</c:v>
                </c:pt>
                <c:pt idx="9">
                  <c:v>0.24</c:v>
                </c:pt>
                <c:pt idx="10">
                  <c:v>0.25</c:v>
                </c:pt>
                <c:pt idx="11">
                  <c:v>0.22</c:v>
                </c:pt>
                <c:pt idx="12">
                  <c:v>0.28100000000000003</c:v>
                </c:pt>
                <c:pt idx="13">
                  <c:v>0.25900000000000001</c:v>
                </c:pt>
                <c:pt idx="14">
                  <c:v>0.246</c:v>
                </c:pt>
                <c:pt idx="15">
                  <c:v>0.21099999999999999</c:v>
                </c:pt>
                <c:pt idx="16">
                  <c:v>0.32800000000000001</c:v>
                </c:pt>
                <c:pt idx="17">
                  <c:v>0.224</c:v>
                </c:pt>
                <c:pt idx="18">
                  <c:v>0.24099999999999999</c:v>
                </c:pt>
                <c:pt idx="19">
                  <c:v>0.20100000000000001</c:v>
                </c:pt>
                <c:pt idx="20">
                  <c:v>0.26100000000000001</c:v>
                </c:pt>
                <c:pt idx="21">
                  <c:v>0.28999999999999998</c:v>
                </c:pt>
                <c:pt idx="22">
                  <c:v>0.31</c:v>
                </c:pt>
                <c:pt idx="23">
                  <c:v>0.35</c:v>
                </c:pt>
                <c:pt idx="24">
                  <c:v>0.25</c:v>
                </c:pt>
                <c:pt idx="25">
                  <c:v>0.28999999999999998</c:v>
                </c:pt>
                <c:pt idx="26">
                  <c:v>0.31</c:v>
                </c:pt>
                <c:pt idx="27">
                  <c:v>0.26</c:v>
                </c:pt>
                <c:pt idx="28">
                  <c:v>0.26</c:v>
                </c:pt>
                <c:pt idx="29">
                  <c:v>0.26</c:v>
                </c:pt>
                <c:pt idx="30">
                  <c:v>0.26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0.23</c:v>
                </c:pt>
                <c:pt idx="1">
                  <c:v>0.28000000000000003</c:v>
                </c:pt>
                <c:pt idx="2">
                  <c:v>0.25</c:v>
                </c:pt>
                <c:pt idx="3">
                  <c:v>0.27</c:v>
                </c:pt>
                <c:pt idx="4">
                  <c:v>0.23</c:v>
                </c:pt>
                <c:pt idx="5">
                  <c:v>0.18</c:v>
                </c:pt>
                <c:pt idx="6">
                  <c:v>0.17</c:v>
                </c:pt>
                <c:pt idx="7">
                  <c:v>0.14000000000000001</c:v>
                </c:pt>
                <c:pt idx="8">
                  <c:v>0.14000000000000001</c:v>
                </c:pt>
                <c:pt idx="9">
                  <c:v>0.125</c:v>
                </c:pt>
                <c:pt idx="10">
                  <c:v>0.1</c:v>
                </c:pt>
                <c:pt idx="11">
                  <c:v>7.4999999999999997E-2</c:v>
                </c:pt>
                <c:pt idx="12">
                  <c:v>7.4999999999999997E-2</c:v>
                </c:pt>
                <c:pt idx="13">
                  <c:v>7.4999999999999997E-2</c:v>
                </c:pt>
                <c:pt idx="14">
                  <c:v>0.155</c:v>
                </c:pt>
                <c:pt idx="15">
                  <c:v>7.4999999999999997E-2</c:v>
                </c:pt>
                <c:pt idx="16">
                  <c:v>7.4999999999999997E-2</c:v>
                </c:pt>
                <c:pt idx="17">
                  <c:v>7.4999999999999997E-2</c:v>
                </c:pt>
                <c:pt idx="18">
                  <c:v>7.4999999999999997E-2</c:v>
                </c:pt>
                <c:pt idx="19">
                  <c:v>7.4999999999999997E-2</c:v>
                </c:pt>
                <c:pt idx="20">
                  <c:v>7.4999999999999997E-2</c:v>
                </c:pt>
                <c:pt idx="21">
                  <c:v>7.4999999999999997E-2</c:v>
                </c:pt>
                <c:pt idx="22">
                  <c:v>8.5000000000000006E-2</c:v>
                </c:pt>
                <c:pt idx="23">
                  <c:v>0.184</c:v>
                </c:pt>
                <c:pt idx="24">
                  <c:v>8.7999999999999995E-2</c:v>
                </c:pt>
                <c:pt idx="25">
                  <c:v>7.4999999999999997E-2</c:v>
                </c:pt>
                <c:pt idx="26">
                  <c:v>0.12016129032</c:v>
                </c:pt>
                <c:pt idx="27">
                  <c:v>0.12016129032</c:v>
                </c:pt>
                <c:pt idx="28">
                  <c:v>0.12016129032</c:v>
                </c:pt>
                <c:pt idx="29">
                  <c:v>0.12016129032</c:v>
                </c:pt>
                <c:pt idx="30">
                  <c:v>0.12016129032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0.25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0.215</c:v>
                </c:pt>
                <c:pt idx="27">
                  <c:v>0.18</c:v>
                </c:pt>
                <c:pt idx="28">
                  <c:v>0.17</c:v>
                </c:pt>
                <c:pt idx="29">
                  <c:v>0.17</c:v>
                </c:pt>
                <c:pt idx="30">
                  <c:v>0.17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0.02</c:v>
                </c:pt>
                <c:pt idx="6">
                  <c:v>7.8E-2</c:v>
                </c:pt>
                <c:pt idx="7">
                  <c:v>0.28000000000000003</c:v>
                </c:pt>
                <c:pt idx="8">
                  <c:v>0.4</c:v>
                </c:pt>
                <c:pt idx="9">
                  <c:v>0.4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1.1499999999999999</c:v>
                </c:pt>
                <c:pt idx="13">
                  <c:v>1.1499999999999999</c:v>
                </c:pt>
                <c:pt idx="14">
                  <c:v>1.2</c:v>
                </c:pt>
                <c:pt idx="15">
                  <c:v>1.3</c:v>
                </c:pt>
                <c:pt idx="16">
                  <c:v>1.5</c:v>
                </c:pt>
                <c:pt idx="17">
                  <c:v>1.6</c:v>
                </c:pt>
                <c:pt idx="18">
                  <c:v>1.7</c:v>
                </c:pt>
                <c:pt idx="19">
                  <c:v>1.7</c:v>
                </c:pt>
                <c:pt idx="20">
                  <c:v>1.7</c:v>
                </c:pt>
                <c:pt idx="21">
                  <c:v>1.7</c:v>
                </c:pt>
                <c:pt idx="22">
                  <c:v>1.8</c:v>
                </c:pt>
                <c:pt idx="23">
                  <c:v>1.8</c:v>
                </c:pt>
                <c:pt idx="24">
                  <c:v>1.8</c:v>
                </c:pt>
                <c:pt idx="25">
                  <c:v>1.75</c:v>
                </c:pt>
                <c:pt idx="26">
                  <c:v>1.8</c:v>
                </c:pt>
                <c:pt idx="27">
                  <c:v>1.825</c:v>
                </c:pt>
                <c:pt idx="28">
                  <c:v>1.825</c:v>
                </c:pt>
                <c:pt idx="29">
                  <c:v>1.85</c:v>
                </c:pt>
                <c:pt idx="30">
                  <c:v>1.9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0.31774193548000002</c:v>
                </c:pt>
                <c:pt idx="13">
                  <c:v>0.44285714286</c:v>
                </c:pt>
                <c:pt idx="14">
                  <c:v>0.25</c:v>
                </c:pt>
                <c:pt idx="15">
                  <c:v>0.25</c:v>
                </c:pt>
                <c:pt idx="16">
                  <c:v>0.25</c:v>
                </c:pt>
                <c:pt idx="17">
                  <c:v>0.25</c:v>
                </c:pt>
                <c:pt idx="18">
                  <c:v>0.25</c:v>
                </c:pt>
                <c:pt idx="19">
                  <c:v>0.25</c:v>
                </c:pt>
                <c:pt idx="20">
                  <c:v>1.6</c:v>
                </c:pt>
                <c:pt idx="21">
                  <c:v>0.25</c:v>
                </c:pt>
                <c:pt idx="22">
                  <c:v>0.25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0.215</c:v>
                </c:pt>
                <c:pt idx="27">
                  <c:v>0.18</c:v>
                </c:pt>
                <c:pt idx="28">
                  <c:v>0.17</c:v>
                </c:pt>
                <c:pt idx="29">
                  <c:v>0.17</c:v>
                </c:pt>
                <c:pt idx="30">
                  <c:v>0.17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</c:v>
                </c:pt>
                <c:pt idx="14">
                  <c:v>0.01</c:v>
                </c:pt>
                <c:pt idx="15">
                  <c:v>0.02</c:v>
                </c:pt>
                <c:pt idx="16">
                  <c:v>0.1</c:v>
                </c:pt>
                <c:pt idx="17">
                  <c:v>0.05</c:v>
                </c:pt>
                <c:pt idx="18">
                  <c:v>0.05</c:v>
                </c:pt>
                <c:pt idx="19">
                  <c:v>0.1</c:v>
                </c:pt>
                <c:pt idx="20">
                  <c:v>0.2</c:v>
                </c:pt>
                <c:pt idx="21">
                  <c:v>0.2</c:v>
                </c:pt>
                <c:pt idx="22">
                  <c:v>0.05</c:v>
                </c:pt>
                <c:pt idx="23">
                  <c:v>0</c:v>
                </c:pt>
                <c:pt idx="24">
                  <c:v>0</c:v>
                </c:pt>
                <c:pt idx="25">
                  <c:v>0.05</c:v>
                </c:pt>
                <c:pt idx="26">
                  <c:v>0.2</c:v>
                </c:pt>
                <c:pt idx="27">
                  <c:v>0.25</c:v>
                </c:pt>
                <c:pt idx="28">
                  <c:v>0.32500000000000001</c:v>
                </c:pt>
                <c:pt idx="29">
                  <c:v>0.47</c:v>
                </c:pt>
                <c:pt idx="30">
                  <c:v>0.47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0.1</c:v>
                </c:pt>
                <c:pt idx="1">
                  <c:v>0.17</c:v>
                </c:pt>
                <c:pt idx="2">
                  <c:v>0.249</c:v>
                </c:pt>
                <c:pt idx="3">
                  <c:v>0</c:v>
                </c:pt>
                <c:pt idx="4">
                  <c:v>0</c:v>
                </c:pt>
                <c:pt idx="5">
                  <c:v>0.11700000000000001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0.11899999999999999</c:v>
                </c:pt>
                <c:pt idx="11">
                  <c:v>5.0999999999999997E-2</c:v>
                </c:pt>
                <c:pt idx="12">
                  <c:v>0.04</c:v>
                </c:pt>
                <c:pt idx="13">
                  <c:v>0.04</c:v>
                </c:pt>
                <c:pt idx="14">
                  <c:v>0.04</c:v>
                </c:pt>
                <c:pt idx="15">
                  <c:v>7.4999999999999997E-2</c:v>
                </c:pt>
                <c:pt idx="16">
                  <c:v>0.04</c:v>
                </c:pt>
                <c:pt idx="17">
                  <c:v>0.04</c:v>
                </c:pt>
                <c:pt idx="18">
                  <c:v>7.3999999999999996E-2</c:v>
                </c:pt>
                <c:pt idx="19">
                  <c:v>7.4999999999999997E-2</c:v>
                </c:pt>
                <c:pt idx="20">
                  <c:v>8.8999999999999996E-2</c:v>
                </c:pt>
                <c:pt idx="21">
                  <c:v>0</c:v>
                </c:pt>
                <c:pt idx="22">
                  <c:v>9.5000000000000001E-2</c:v>
                </c:pt>
                <c:pt idx="23">
                  <c:v>1.2999999999999999E-2</c:v>
                </c:pt>
                <c:pt idx="24">
                  <c:v>3.6999999999999998E-2</c:v>
                </c:pt>
                <c:pt idx="25">
                  <c:v>3.6999999999999998E-2</c:v>
                </c:pt>
                <c:pt idx="26">
                  <c:v>3.6999999999999998E-2</c:v>
                </c:pt>
                <c:pt idx="27">
                  <c:v>0.33700000000000002</c:v>
                </c:pt>
                <c:pt idx="28">
                  <c:v>0.33700000000000002</c:v>
                </c:pt>
                <c:pt idx="29">
                  <c:v>0.33700000000000002</c:v>
                </c:pt>
                <c:pt idx="30">
                  <c:v>0.04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4.9000000000000002E-2</c:v>
                </c:pt>
                <c:pt idx="1">
                  <c:v>4.9000000000000002E-2</c:v>
                </c:pt>
                <c:pt idx="2">
                  <c:v>4.9000000000000002E-2</c:v>
                </c:pt>
                <c:pt idx="3">
                  <c:v>0.13600000000000001</c:v>
                </c:pt>
                <c:pt idx="4">
                  <c:v>0.115</c:v>
                </c:pt>
                <c:pt idx="5">
                  <c:v>6.4000000000000001E-2</c:v>
                </c:pt>
                <c:pt idx="6">
                  <c:v>0</c:v>
                </c:pt>
                <c:pt idx="7">
                  <c:v>1.2E-2</c:v>
                </c:pt>
                <c:pt idx="8">
                  <c:v>0.08</c:v>
                </c:pt>
                <c:pt idx="9">
                  <c:v>0.16</c:v>
                </c:pt>
                <c:pt idx="10">
                  <c:v>0</c:v>
                </c:pt>
                <c:pt idx="11">
                  <c:v>0.13100000000000001</c:v>
                </c:pt>
                <c:pt idx="12">
                  <c:v>0.126</c:v>
                </c:pt>
                <c:pt idx="13">
                  <c:v>0.29199999999999998</c:v>
                </c:pt>
                <c:pt idx="14">
                  <c:v>0.11600000000000001</c:v>
                </c:pt>
                <c:pt idx="15">
                  <c:v>5.1999999999999998E-2</c:v>
                </c:pt>
                <c:pt idx="16">
                  <c:v>5.8000000000000003E-2</c:v>
                </c:pt>
                <c:pt idx="17">
                  <c:v>6.4000000000000001E-2</c:v>
                </c:pt>
                <c:pt idx="18">
                  <c:v>0.441</c:v>
                </c:pt>
                <c:pt idx="19">
                  <c:v>0</c:v>
                </c:pt>
                <c:pt idx="20">
                  <c:v>0.16300000000000001</c:v>
                </c:pt>
                <c:pt idx="21">
                  <c:v>0.14899999999999999</c:v>
                </c:pt>
                <c:pt idx="22">
                  <c:v>0</c:v>
                </c:pt>
                <c:pt idx="23">
                  <c:v>0.114</c:v>
                </c:pt>
                <c:pt idx="24">
                  <c:v>5.2999999999999999E-2</c:v>
                </c:pt>
                <c:pt idx="25">
                  <c:v>0.01</c:v>
                </c:pt>
                <c:pt idx="26">
                  <c:v>0</c:v>
                </c:pt>
                <c:pt idx="27">
                  <c:v>1.6E-2</c:v>
                </c:pt>
                <c:pt idx="28">
                  <c:v>0.17799999999999999</c:v>
                </c:pt>
                <c:pt idx="29">
                  <c:v>0.36899999999999999</c:v>
                </c:pt>
                <c:pt idx="30">
                  <c:v>0.441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0.16677419355000001</c:v>
                </c:pt>
                <c:pt idx="1">
                  <c:v>0.20112500000000005</c:v>
                </c:pt>
                <c:pt idx="2">
                  <c:v>0.15550000000000003</c:v>
                </c:pt>
                <c:pt idx="3">
                  <c:v>0.13550000000000001</c:v>
                </c:pt>
                <c:pt idx="4">
                  <c:v>0.1255</c:v>
                </c:pt>
                <c:pt idx="5">
                  <c:v>0.1255</c:v>
                </c:pt>
                <c:pt idx="6">
                  <c:v>0.13548387097</c:v>
                </c:pt>
                <c:pt idx="7">
                  <c:v>0.13094354839</c:v>
                </c:pt>
                <c:pt idx="8">
                  <c:v>0.15400000000000003</c:v>
                </c:pt>
                <c:pt idx="9">
                  <c:v>0.10514516128999998</c:v>
                </c:pt>
                <c:pt idx="10">
                  <c:v>0.14600000000000002</c:v>
                </c:pt>
                <c:pt idx="11">
                  <c:v>0.20174193548000002</c:v>
                </c:pt>
                <c:pt idx="12">
                  <c:v>7.8999999999999987E-2</c:v>
                </c:pt>
                <c:pt idx="13">
                  <c:v>0.25399999999999995</c:v>
                </c:pt>
                <c:pt idx="14">
                  <c:v>7.9999999999999974E-2</c:v>
                </c:pt>
                <c:pt idx="15">
                  <c:v>0.10000000000000003</c:v>
                </c:pt>
                <c:pt idx="16">
                  <c:v>0.2</c:v>
                </c:pt>
                <c:pt idx="17">
                  <c:v>0.13499999999999998</c:v>
                </c:pt>
                <c:pt idx="18">
                  <c:v>0.16500000000000009</c:v>
                </c:pt>
                <c:pt idx="19">
                  <c:v>9.5000000000000015E-2</c:v>
                </c:pt>
                <c:pt idx="20">
                  <c:v>7.0000000000000007E-2</c:v>
                </c:pt>
                <c:pt idx="21">
                  <c:v>0.25491935484000006</c:v>
                </c:pt>
                <c:pt idx="22">
                  <c:v>0.17</c:v>
                </c:pt>
                <c:pt idx="23">
                  <c:v>0.11999999999999998</c:v>
                </c:pt>
                <c:pt idx="24">
                  <c:v>7.0000000000000007E-2</c:v>
                </c:pt>
                <c:pt idx="25">
                  <c:v>0.12104827586000001</c:v>
                </c:pt>
                <c:pt idx="26">
                  <c:v>8.7225806449999999E-2</c:v>
                </c:pt>
                <c:pt idx="27">
                  <c:v>0.44</c:v>
                </c:pt>
                <c:pt idx="28">
                  <c:v>0.35400000000000004</c:v>
                </c:pt>
                <c:pt idx="29">
                  <c:v>0.23799999999999999</c:v>
                </c:pt>
                <c:pt idx="30">
                  <c:v>9.5999999999999919E-2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-711439232"/>
        <c:axId val="-711438688"/>
      </c:barChart>
      <c:dateAx>
        <c:axId val="-711439232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711438688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-71143868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noFill/>
          </a:ln>
        </c:spPr>
        <c:crossAx val="-711439232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1.3395744139999977</c:v>
                </c:pt>
                <c:pt idx="1">
                  <c:v>1.0789681329999965</c:v>
                </c:pt>
                <c:pt idx="2">
                  <c:v>-3.3257542149999963</c:v>
                </c:pt>
                <c:pt idx="3">
                  <c:v>4.0177805789999965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0.32059838600000035</c:v>
                </c:pt>
                <c:pt idx="1">
                  <c:v>-0.32483231399999823</c:v>
                </c:pt>
                <c:pt idx="2">
                  <c:v>-4.7811803220000044</c:v>
                </c:pt>
                <c:pt idx="3">
                  <c:v>3.0082296040000003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11438144"/>
        <c:axId val="-711436512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4204585065673128E-2"/>
                  <c:y val="-4.15917487973518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500118447131E-2"/>
                  <c:y val="2.81015189284666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1.660172799999998</c:v>
                </c:pt>
                <c:pt idx="1">
                  <c:v>0.7541358200000019</c:v>
                </c:pt>
                <c:pt idx="2">
                  <c:v>-8.1069345379999902</c:v>
                </c:pt>
                <c:pt idx="3">
                  <c:v>7.0260101880000008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438144"/>
        <c:axId val="-711436512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79768736"/>
        <c:axId val="-779778528"/>
      </c:scatterChart>
      <c:catAx>
        <c:axId val="-71143814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436512"/>
        <c:crosses val="autoZero"/>
        <c:auto val="1"/>
        <c:lblAlgn val="ctr"/>
        <c:lblOffset val="100"/>
        <c:tickLblSkip val="1"/>
        <c:noMultiLvlLbl val="0"/>
      </c:catAx>
      <c:valAx>
        <c:axId val="-71143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438144"/>
        <c:crosses val="autoZero"/>
        <c:crossBetween val="between"/>
        <c:minorUnit val="0.5"/>
      </c:valAx>
      <c:valAx>
        <c:axId val="-77977852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779768736"/>
        <c:crosses val="max"/>
        <c:crossBetween val="midCat"/>
      </c:valAx>
      <c:valAx>
        <c:axId val="-7797687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79778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98.535992609999994</c:v>
                </c:pt>
                <c:pt idx="1">
                  <c:v>100.7666706</c:v>
                </c:pt>
                <c:pt idx="2">
                  <c:v>100.45096364</c:v>
                </c:pt>
                <c:pt idx="3">
                  <c:v>99.498478390000002</c:v>
                </c:pt>
                <c:pt idx="4">
                  <c:v>99.933137009999996</c:v>
                </c:pt>
                <c:pt idx="5">
                  <c:v>101.16588475</c:v>
                </c:pt>
                <c:pt idx="6">
                  <c:v>101.40202074</c:v>
                </c:pt>
                <c:pt idx="7">
                  <c:v>101.61912864999999</c:v>
                </c:pt>
                <c:pt idx="8">
                  <c:v>100.53950734</c:v>
                </c:pt>
                <c:pt idx="9">
                  <c:v>100.44666487000001</c:v>
                </c:pt>
                <c:pt idx="10">
                  <c:v>100.84406674</c:v>
                </c:pt>
                <c:pt idx="11">
                  <c:v>100.72345275000001</c:v>
                </c:pt>
                <c:pt idx="12">
                  <c:v>99.634702508999993</c:v>
                </c:pt>
                <c:pt idx="13">
                  <c:v>101.52112422</c:v>
                </c:pt>
                <c:pt idx="14">
                  <c:v>99.933809550999996</c:v>
                </c:pt>
                <c:pt idx="15">
                  <c:v>100.77982668999999</c:v>
                </c:pt>
                <c:pt idx="16">
                  <c:v>100.21698191999999</c:v>
                </c:pt>
                <c:pt idx="17">
                  <c:v>101.37163098000001</c:v>
                </c:pt>
                <c:pt idx="18">
                  <c:v>102.51022829999999</c:v>
                </c:pt>
                <c:pt idx="19">
                  <c:v>102.38531334</c:v>
                </c:pt>
                <c:pt idx="20">
                  <c:v>101.50045205000001</c:v>
                </c:pt>
                <c:pt idx="21">
                  <c:v>101.01437412999999</c:v>
                </c:pt>
                <c:pt idx="22">
                  <c:v>101.87516457</c:v>
                </c:pt>
                <c:pt idx="23">
                  <c:v>102.24694279000001</c:v>
                </c:pt>
                <c:pt idx="24">
                  <c:v>96.381712390999994</c:v>
                </c:pt>
                <c:pt idx="25">
                  <c:v>97.001644623000004</c:v>
                </c:pt>
                <c:pt idx="26">
                  <c:v>91.071834953999996</c:v>
                </c:pt>
                <c:pt idx="27">
                  <c:v>80.537074794000006</c:v>
                </c:pt>
                <c:pt idx="28">
                  <c:v>84.131131099000001</c:v>
                </c:pt>
                <c:pt idx="29">
                  <c:v>90.388681692999995</c:v>
                </c:pt>
                <c:pt idx="30">
                  <c:v>93.416717903999995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93.416717903999995</c:v>
                </c:pt>
                <c:pt idx="31">
                  <c:v>94.911682248999995</c:v>
                </c:pt>
                <c:pt idx="32">
                  <c:v>96.609110567000002</c:v>
                </c:pt>
                <c:pt idx="33">
                  <c:v>96.915953732000006</c:v>
                </c:pt>
                <c:pt idx="34">
                  <c:v>97.651384946999997</c:v>
                </c:pt>
                <c:pt idx="35">
                  <c:v>98.657705286999999</c:v>
                </c:pt>
                <c:pt idx="36">
                  <c:v>96.753365713999997</c:v>
                </c:pt>
                <c:pt idx="37">
                  <c:v>99.959655564000002</c:v>
                </c:pt>
                <c:pt idx="38">
                  <c:v>99.208982505999998</c:v>
                </c:pt>
                <c:pt idx="39">
                  <c:v>98.895837243000003</c:v>
                </c:pt>
                <c:pt idx="40">
                  <c:v>99.104434617999999</c:v>
                </c:pt>
                <c:pt idx="41">
                  <c:v>100.69482312</c:v>
                </c:pt>
                <c:pt idx="42">
                  <c:v>100.8680538</c:v>
                </c:pt>
                <c:pt idx="43">
                  <c:v>101.04261892</c:v>
                </c:pt>
                <c:pt idx="44">
                  <c:v>101.41053792</c:v>
                </c:pt>
                <c:pt idx="45">
                  <c:v>100.45536382</c:v>
                </c:pt>
                <c:pt idx="46">
                  <c:v>101.45858416</c:v>
                </c:pt>
                <c:pt idx="47">
                  <c:v>102.16122634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100.49383067416666</c:v>
                </c:pt>
                <c:pt idx="2">
                  <c:v>100.49383067416666</c:v>
                </c:pt>
                <c:pt idx="3">
                  <c:v>100.49383067416666</c:v>
                </c:pt>
                <c:pt idx="4">
                  <c:v>100.49383067416666</c:v>
                </c:pt>
                <c:pt idx="5">
                  <c:v>100.49383067416666</c:v>
                </c:pt>
                <c:pt idx="6">
                  <c:v>100.49383067416666</c:v>
                </c:pt>
                <c:pt idx="7">
                  <c:v>100.49383067416666</c:v>
                </c:pt>
                <c:pt idx="8">
                  <c:v>100.49383067416666</c:v>
                </c:pt>
                <c:pt idx="9">
                  <c:v>100.49383067416666</c:v>
                </c:pt>
                <c:pt idx="10">
                  <c:v>100.49383067416666</c:v>
                </c:pt>
                <c:pt idx="13">
                  <c:v>101.2492125875</c:v>
                </c:pt>
                <c:pt idx="14">
                  <c:v>101.2492125875</c:v>
                </c:pt>
                <c:pt idx="15">
                  <c:v>101.2492125875</c:v>
                </c:pt>
                <c:pt idx="16">
                  <c:v>101.2492125875</c:v>
                </c:pt>
                <c:pt idx="17">
                  <c:v>101.2492125875</c:v>
                </c:pt>
                <c:pt idx="18">
                  <c:v>101.2492125875</c:v>
                </c:pt>
                <c:pt idx="19">
                  <c:v>101.2492125875</c:v>
                </c:pt>
                <c:pt idx="20">
                  <c:v>101.2492125875</c:v>
                </c:pt>
                <c:pt idx="21">
                  <c:v>101.2492125875</c:v>
                </c:pt>
                <c:pt idx="22">
                  <c:v>101.2492125875</c:v>
                </c:pt>
                <c:pt idx="25">
                  <c:v>93.139552853333342</c:v>
                </c:pt>
                <c:pt idx="26">
                  <c:v>93.139552853333342</c:v>
                </c:pt>
                <c:pt idx="27">
                  <c:v>93.139552853333342</c:v>
                </c:pt>
                <c:pt idx="28">
                  <c:v>93.139552853333342</c:v>
                </c:pt>
                <c:pt idx="29">
                  <c:v>93.139552853333342</c:v>
                </c:pt>
                <c:pt idx="30">
                  <c:v>93.139552853333342</c:v>
                </c:pt>
                <c:pt idx="31">
                  <c:v>93.139552853333342</c:v>
                </c:pt>
                <c:pt idx="32">
                  <c:v>93.139552853333342</c:v>
                </c:pt>
                <c:pt idx="33">
                  <c:v>93.139552853333342</c:v>
                </c:pt>
                <c:pt idx="34">
                  <c:v>93.139552853333342</c:v>
                </c:pt>
                <c:pt idx="37">
                  <c:v>100.16779031041666</c:v>
                </c:pt>
                <c:pt idx="38">
                  <c:v>100.16779031041666</c:v>
                </c:pt>
                <c:pt idx="39">
                  <c:v>100.16779031041666</c:v>
                </c:pt>
                <c:pt idx="40">
                  <c:v>100.16779031041666</c:v>
                </c:pt>
                <c:pt idx="41">
                  <c:v>100.16779031041666</c:v>
                </c:pt>
                <c:pt idx="42">
                  <c:v>100.16779031041666</c:v>
                </c:pt>
                <c:pt idx="43">
                  <c:v>100.16779031041666</c:v>
                </c:pt>
                <c:pt idx="44">
                  <c:v>100.16779031041666</c:v>
                </c:pt>
                <c:pt idx="45">
                  <c:v>100.16779031041666</c:v>
                </c:pt>
                <c:pt idx="46">
                  <c:v>100.16779031041666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79781248"/>
        <c:axId val="-779774720"/>
      </c:lineChart>
      <c:catAx>
        <c:axId val="-779781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79774720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-779774720"/>
        <c:scaling>
          <c:orientation val="minMax"/>
          <c:max val="11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79781248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401450403253314"/>
          <c:y val="0.16529806464130381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1083770778652665E-2"/>
          <c:y val="0.1382274090738658"/>
          <c:w val="0.71623136861370296"/>
          <c:h val="0.68337898671756958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0.54675740799999772</c:v>
                </c:pt>
                <c:pt idx="1">
                  <c:v>-4.0700212999997376E-2</c:v>
                </c:pt>
                <c:pt idx="2">
                  <c:v>-2.0066548350000026</c:v>
                </c:pt>
                <c:pt idx="3">
                  <c:v>1.569704325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-0.22615902199999738</c:v>
                </c:pt>
                <c:pt idx="1">
                  <c:v>-0.28413210100000086</c:v>
                </c:pt>
                <c:pt idx="2">
                  <c:v>-2.7745254870000018</c:v>
                </c:pt>
                <c:pt idx="3">
                  <c:v>1.4385252790000003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0.45017282099999889</c:v>
                </c:pt>
                <c:pt idx="1">
                  <c:v>0.49500000100000108</c:v>
                </c:pt>
                <c:pt idx="2">
                  <c:v>-0.57277593500000101</c:v>
                </c:pt>
                <c:pt idx="3">
                  <c:v>1.5315978040000005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0.42846154940000059</c:v>
                </c:pt>
                <c:pt idx="1">
                  <c:v>9.5258149599999342E-2</c:v>
                </c:pt>
                <c:pt idx="2">
                  <c:v>-0.47707917490000007</c:v>
                </c:pt>
                <c:pt idx="3">
                  <c:v>0.58900103440000073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-0.2833500745999995</c:v>
                </c:pt>
                <c:pt idx="1">
                  <c:v>0.21344874380000078</c:v>
                </c:pt>
                <c:pt idx="2">
                  <c:v>-0.64761051330000097</c:v>
                </c:pt>
                <c:pt idx="3">
                  <c:v>0.29532051649999946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0.74429011819999502</c:v>
                </c:pt>
                <c:pt idx="1">
                  <c:v>0.27526123859999529</c:v>
                </c:pt>
                <c:pt idx="2">
                  <c:v>-1.6282885917999934</c:v>
                </c:pt>
                <c:pt idx="3">
                  <c:v>1.601861224099995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79782336"/>
        <c:axId val="-779777440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2035029126754884E-2"/>
                  <c:y val="-2.84623797025372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2.42793287202736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1.660172799999998</c:v>
                </c:pt>
                <c:pt idx="1">
                  <c:v>0.7541358200000019</c:v>
                </c:pt>
                <c:pt idx="2">
                  <c:v>-8.1069345379999902</c:v>
                </c:pt>
                <c:pt idx="3">
                  <c:v>7.0260101880000008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79782336"/>
        <c:axId val="-779777440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79775808"/>
        <c:axId val="-779776352"/>
      </c:scatterChart>
      <c:catAx>
        <c:axId val="-77978233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79777440"/>
        <c:crosses val="autoZero"/>
        <c:auto val="1"/>
        <c:lblAlgn val="ctr"/>
        <c:lblOffset val="100"/>
        <c:noMultiLvlLbl val="0"/>
      </c:catAx>
      <c:valAx>
        <c:axId val="-77977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79782336"/>
        <c:crosses val="autoZero"/>
        <c:crossBetween val="between"/>
      </c:valAx>
      <c:valAx>
        <c:axId val="-779776352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79775808"/>
        <c:crosses val="max"/>
        <c:crossBetween val="midCat"/>
      </c:valAx>
      <c:valAx>
        <c:axId val="-779775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79776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-8.2094660999999292E-2</c:v>
                </c:pt>
                <c:pt idx="1">
                  <c:v>-2.1051513679999942</c:v>
                </c:pt>
                <c:pt idx="2">
                  <c:v>-4.0365178560000032</c:v>
                </c:pt>
                <c:pt idx="3">
                  <c:v>3.4828387960000029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2.5344368459000037</c:v>
                </c:pt>
                <c:pt idx="1">
                  <c:v>1.4874596575999952</c:v>
                </c:pt>
                <c:pt idx="2">
                  <c:v>-1.4173382968999988</c:v>
                </c:pt>
                <c:pt idx="3">
                  <c:v>0.58351141940000062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0.26485479437000059</c:v>
                </c:pt>
                <c:pt idx="1">
                  <c:v>2.9884931289998917E-2</c:v>
                </c:pt>
                <c:pt idx="2">
                  <c:v>-1.1554970489699983</c:v>
                </c:pt>
                <c:pt idx="3">
                  <c:v>0.70370963843999945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6.7542662960000222E-2</c:v>
                </c:pt>
                <c:pt idx="1">
                  <c:v>0.28094022738999946</c:v>
                </c:pt>
                <c:pt idx="2">
                  <c:v>0.21276913545000209</c:v>
                </c:pt>
                <c:pt idx="3">
                  <c:v>0.30335897129999889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-9.919849922999191E-2</c:v>
                </c:pt>
                <c:pt idx="1">
                  <c:v>0.13221959171999842</c:v>
                </c:pt>
                <c:pt idx="2">
                  <c:v>-1.7990764579995044E-2</c:v>
                </c:pt>
                <c:pt idx="3">
                  <c:v>7.4332108859973545E-2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79775264"/>
        <c:axId val="-709820464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-3.25748826851189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0.1077569394734749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3.24323550465281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2.6855411430000089</c:v>
                </c:pt>
                <c:pt idx="1">
                  <c:v>-0.17464696000000401</c:v>
                </c:pt>
                <c:pt idx="2">
                  <c:v>-6.4145748309999959</c:v>
                </c:pt>
                <c:pt idx="3">
                  <c:v>5.147750933999987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79775264"/>
        <c:axId val="-709820464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09817744"/>
        <c:axId val="-709818832"/>
      </c:scatterChart>
      <c:catAx>
        <c:axId val="-7797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09820464"/>
        <c:crosses val="autoZero"/>
        <c:auto val="1"/>
        <c:lblAlgn val="ctr"/>
        <c:lblOffset val="100"/>
        <c:noMultiLvlLbl val="0"/>
      </c:catAx>
      <c:valAx>
        <c:axId val="-709820464"/>
        <c:scaling>
          <c:orientation val="minMax"/>
          <c:max val="6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79775264"/>
        <c:crosses val="autoZero"/>
        <c:crossBetween val="between"/>
      </c:valAx>
      <c:valAx>
        <c:axId val="-709818832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709817744"/>
        <c:crosses val="max"/>
        <c:crossBetween val="midCat"/>
      </c:valAx>
      <c:valAx>
        <c:axId val="-7098177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0981883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99.178723231000006</c:v>
                </c:pt>
                <c:pt idx="1">
                  <c:v>99.429717509</c:v>
                </c:pt>
                <c:pt idx="2">
                  <c:v>99.585664499999993</c:v>
                </c:pt>
                <c:pt idx="3">
                  <c:v>99.652710983999995</c:v>
                </c:pt>
                <c:pt idx="4">
                  <c:v>99.591926111999996</c:v>
                </c:pt>
                <c:pt idx="5">
                  <c:v>100.43159756</c:v>
                </c:pt>
                <c:pt idx="6">
                  <c:v>101.19644648000001</c:v>
                </c:pt>
                <c:pt idx="7">
                  <c:v>101.77735229</c:v>
                </c:pt>
                <c:pt idx="8">
                  <c:v>101.63680899000001</c:v>
                </c:pt>
                <c:pt idx="9">
                  <c:v>102.52155907</c:v>
                </c:pt>
                <c:pt idx="10">
                  <c:v>102.65489549999999</c:v>
                </c:pt>
                <c:pt idx="11">
                  <c:v>101.98392305</c:v>
                </c:pt>
                <c:pt idx="12">
                  <c:v>100.40203009</c:v>
                </c:pt>
                <c:pt idx="13">
                  <c:v>100.19105285000001</c:v>
                </c:pt>
                <c:pt idx="14">
                  <c:v>100.29529377999999</c:v>
                </c:pt>
                <c:pt idx="15">
                  <c:v>100.46946846</c:v>
                </c:pt>
                <c:pt idx="16">
                  <c:v>100.25632414</c:v>
                </c:pt>
                <c:pt idx="17">
                  <c:v>100.59978726</c:v>
                </c:pt>
                <c:pt idx="18">
                  <c:v>100.02782367</c:v>
                </c:pt>
                <c:pt idx="19">
                  <c:v>101.19078738</c:v>
                </c:pt>
                <c:pt idx="20">
                  <c:v>99.119250270999999</c:v>
                </c:pt>
                <c:pt idx="21">
                  <c:v>101.38011951</c:v>
                </c:pt>
                <c:pt idx="22">
                  <c:v>101.95590952000001</c:v>
                </c:pt>
                <c:pt idx="23">
                  <c:v>101.69884184</c:v>
                </c:pt>
                <c:pt idx="24">
                  <c:v>101.39132545</c:v>
                </c:pt>
                <c:pt idx="25">
                  <c:v>100.26002889999999</c:v>
                </c:pt>
                <c:pt idx="26">
                  <c:v>100.53889184000001</c:v>
                </c:pt>
                <c:pt idx="27">
                  <c:v>100.15470723</c:v>
                </c:pt>
                <c:pt idx="28">
                  <c:v>88.416487930000002</c:v>
                </c:pt>
                <c:pt idx="29">
                  <c:v>87.050639172000004</c:v>
                </c:pt>
                <c:pt idx="30">
                  <c:v>88.722715374000003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88.722715374000003</c:v>
                </c:pt>
                <c:pt idx="31">
                  <c:v>91.168023732999998</c:v>
                </c:pt>
                <c:pt idx="32">
                  <c:v>91.273692519999997</c:v>
                </c:pt>
                <c:pt idx="33">
                  <c:v>92.937392571999993</c:v>
                </c:pt>
                <c:pt idx="34">
                  <c:v>94.185151844999993</c:v>
                </c:pt>
                <c:pt idx="35">
                  <c:v>94.822122183000005</c:v>
                </c:pt>
                <c:pt idx="36">
                  <c:v>96.419745934999995</c:v>
                </c:pt>
                <c:pt idx="37">
                  <c:v>96.640147924999994</c:v>
                </c:pt>
                <c:pt idx="38">
                  <c:v>97.228426721000005</c:v>
                </c:pt>
                <c:pt idx="39">
                  <c:v>98.872869969999996</c:v>
                </c:pt>
                <c:pt idx="40">
                  <c:v>99.310276174999998</c:v>
                </c:pt>
                <c:pt idx="41">
                  <c:v>99.918436709000005</c:v>
                </c:pt>
                <c:pt idx="42">
                  <c:v>100.06256465</c:v>
                </c:pt>
                <c:pt idx="43">
                  <c:v>100.37032277</c:v>
                </c:pt>
                <c:pt idx="44">
                  <c:v>100.73589782000001</c:v>
                </c:pt>
                <c:pt idx="45">
                  <c:v>100.9971365</c:v>
                </c:pt>
                <c:pt idx="46">
                  <c:v>101.09327232</c:v>
                </c:pt>
                <c:pt idx="47">
                  <c:v>100.62896624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100.80344377299998</c:v>
                </c:pt>
                <c:pt idx="2">
                  <c:v>100.80344377299998</c:v>
                </c:pt>
                <c:pt idx="3">
                  <c:v>100.80344377299998</c:v>
                </c:pt>
                <c:pt idx="4">
                  <c:v>100.80344377299998</c:v>
                </c:pt>
                <c:pt idx="5">
                  <c:v>100.80344377299998</c:v>
                </c:pt>
                <c:pt idx="6">
                  <c:v>100.80344377299998</c:v>
                </c:pt>
                <c:pt idx="7">
                  <c:v>100.80344377299998</c:v>
                </c:pt>
                <c:pt idx="8">
                  <c:v>100.80344377299998</c:v>
                </c:pt>
                <c:pt idx="9">
                  <c:v>100.80344377299998</c:v>
                </c:pt>
                <c:pt idx="10">
                  <c:v>100.80344377299998</c:v>
                </c:pt>
                <c:pt idx="13">
                  <c:v>100.63222406425</c:v>
                </c:pt>
                <c:pt idx="14">
                  <c:v>100.63222406425</c:v>
                </c:pt>
                <c:pt idx="15">
                  <c:v>100.63222406425</c:v>
                </c:pt>
                <c:pt idx="16">
                  <c:v>100.63222406425</c:v>
                </c:pt>
                <c:pt idx="17">
                  <c:v>100.63222406425</c:v>
                </c:pt>
                <c:pt idx="18">
                  <c:v>100.63222406425</c:v>
                </c:pt>
                <c:pt idx="19">
                  <c:v>100.63222406425</c:v>
                </c:pt>
                <c:pt idx="20">
                  <c:v>100.63222406425</c:v>
                </c:pt>
                <c:pt idx="21">
                  <c:v>100.63222406425</c:v>
                </c:pt>
                <c:pt idx="22">
                  <c:v>100.63222406425</c:v>
                </c:pt>
                <c:pt idx="25">
                  <c:v>94.24343156241666</c:v>
                </c:pt>
                <c:pt idx="26">
                  <c:v>94.24343156241666</c:v>
                </c:pt>
                <c:pt idx="27">
                  <c:v>94.24343156241666</c:v>
                </c:pt>
                <c:pt idx="28">
                  <c:v>94.24343156241666</c:v>
                </c:pt>
                <c:pt idx="29">
                  <c:v>94.24343156241666</c:v>
                </c:pt>
                <c:pt idx="30">
                  <c:v>94.24343156241666</c:v>
                </c:pt>
                <c:pt idx="31">
                  <c:v>94.24343156241666</c:v>
                </c:pt>
                <c:pt idx="32">
                  <c:v>94.24343156241666</c:v>
                </c:pt>
                <c:pt idx="33">
                  <c:v>94.24343156241666</c:v>
                </c:pt>
                <c:pt idx="34">
                  <c:v>94.24343156241666</c:v>
                </c:pt>
                <c:pt idx="37">
                  <c:v>99.356505311250018</c:v>
                </c:pt>
                <c:pt idx="38">
                  <c:v>99.356505311250018</c:v>
                </c:pt>
                <c:pt idx="39">
                  <c:v>99.356505311250018</c:v>
                </c:pt>
                <c:pt idx="40">
                  <c:v>99.356505311250018</c:v>
                </c:pt>
                <c:pt idx="41">
                  <c:v>99.356505311250018</c:v>
                </c:pt>
                <c:pt idx="42">
                  <c:v>99.356505311250018</c:v>
                </c:pt>
                <c:pt idx="43">
                  <c:v>99.356505311250018</c:v>
                </c:pt>
                <c:pt idx="44">
                  <c:v>99.356505311250018</c:v>
                </c:pt>
                <c:pt idx="45">
                  <c:v>99.356505311250018</c:v>
                </c:pt>
                <c:pt idx="46">
                  <c:v>99.356505311250018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09827536"/>
        <c:axId val="-945452176"/>
      </c:lineChart>
      <c:catAx>
        <c:axId val="-70982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9454521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945452176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09827536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350675127522522"/>
          <c:y val="0.57596373729145933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  <c:pt idx="36">
                  <c:v>44197</c:v>
                </c:pt>
                <c:pt idx="37">
                  <c:v>44228</c:v>
                </c:pt>
                <c:pt idx="38">
                  <c:v>44256</c:v>
                </c:pt>
                <c:pt idx="39">
                  <c:v>44287</c:v>
                </c:pt>
                <c:pt idx="40">
                  <c:v>44317</c:v>
                </c:pt>
                <c:pt idx="41">
                  <c:v>44348</c:v>
                </c:pt>
                <c:pt idx="42">
                  <c:v>44378</c:v>
                </c:pt>
                <c:pt idx="43">
                  <c:v>44409</c:v>
                </c:pt>
                <c:pt idx="44">
                  <c:v>44440</c:v>
                </c:pt>
                <c:pt idx="45">
                  <c:v>44470</c:v>
                </c:pt>
                <c:pt idx="46">
                  <c:v>44501</c:v>
                </c:pt>
                <c:pt idx="47">
                  <c:v>44531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47.480831524999999</c:v>
                </c:pt>
                <c:pt idx="1">
                  <c:v>48.336626991999999</c:v>
                </c:pt>
                <c:pt idx="2">
                  <c:v>48.294619480000001</c:v>
                </c:pt>
                <c:pt idx="3">
                  <c:v>46.975350804999998</c:v>
                </c:pt>
                <c:pt idx="4">
                  <c:v>47.086113032</c:v>
                </c:pt>
                <c:pt idx="5">
                  <c:v>47.720046017000001</c:v>
                </c:pt>
                <c:pt idx="6">
                  <c:v>48.345956022999999</c:v>
                </c:pt>
                <c:pt idx="7">
                  <c:v>48.996775524999997</c:v>
                </c:pt>
                <c:pt idx="8">
                  <c:v>47.309073847000001</c:v>
                </c:pt>
                <c:pt idx="9">
                  <c:v>48.134791346999997</c:v>
                </c:pt>
                <c:pt idx="10">
                  <c:v>48.060317238000003</c:v>
                </c:pt>
                <c:pt idx="11">
                  <c:v>47.076291904999998</c:v>
                </c:pt>
                <c:pt idx="12">
                  <c:v>47.591105012</c:v>
                </c:pt>
                <c:pt idx="13">
                  <c:v>48.117957709000002</c:v>
                </c:pt>
                <c:pt idx="14">
                  <c:v>46.797135091999998</c:v>
                </c:pt>
                <c:pt idx="15">
                  <c:v>47.132502559000002</c:v>
                </c:pt>
                <c:pt idx="16">
                  <c:v>46.278869524000001</c:v>
                </c:pt>
                <c:pt idx="17">
                  <c:v>47.031417644999998</c:v>
                </c:pt>
                <c:pt idx="18">
                  <c:v>48.266787860000001</c:v>
                </c:pt>
                <c:pt idx="19">
                  <c:v>48.568609029999998</c:v>
                </c:pt>
                <c:pt idx="20">
                  <c:v>47.223542090999999</c:v>
                </c:pt>
                <c:pt idx="21">
                  <c:v>47.749062621</c:v>
                </c:pt>
                <c:pt idx="22">
                  <c:v>47.637839597000003</c:v>
                </c:pt>
                <c:pt idx="23">
                  <c:v>47.542633115999998</c:v>
                </c:pt>
                <c:pt idx="24">
                  <c:v>45.986222093999999</c:v>
                </c:pt>
                <c:pt idx="25">
                  <c:v>46.827289473</c:v>
                </c:pt>
                <c:pt idx="26">
                  <c:v>42.952007590000001</c:v>
                </c:pt>
                <c:pt idx="27">
                  <c:v>34.831123703999999</c:v>
                </c:pt>
                <c:pt idx="28">
                  <c:v>37.153128185</c:v>
                </c:pt>
                <c:pt idx="29">
                  <c:v>40.531586251</c:v>
                </c:pt>
                <c:pt idx="30">
                  <c:v>42.503207678000003</c:v>
                </c:pt>
                <c:pt idx="31">
                  <c:v>43.494431704</c:v>
                </c:pt>
                <c:pt idx="32">
                  <c:v>43.903910068999998</c:v>
                </c:pt>
                <c:pt idx="33">
                  <c:v>44.707047232000001</c:v>
                </c:pt>
                <c:pt idx="34">
                  <c:v>44.658046919</c:v>
                </c:pt>
                <c:pt idx="35">
                  <c:v>45.027536849999997</c:v>
                </c:pt>
                <c:pt idx="36">
                  <c:v>44.276299475000002</c:v>
                </c:pt>
                <c:pt idx="37">
                  <c:v>45.929511744000003</c:v>
                </c:pt>
                <c:pt idx="38">
                  <c:v>45.417226124000003</c:v>
                </c:pt>
                <c:pt idx="39">
                  <c:v>44.618514572999999</c:v>
                </c:pt>
                <c:pt idx="40">
                  <c:v>44.512439356000002</c:v>
                </c:pt>
                <c:pt idx="41">
                  <c:v>45.595947643999999</c:v>
                </c:pt>
                <c:pt idx="42">
                  <c:v>46.042907104000001</c:v>
                </c:pt>
                <c:pt idx="43">
                  <c:v>46.634367619999999</c:v>
                </c:pt>
                <c:pt idx="44">
                  <c:v>46.215197537000002</c:v>
                </c:pt>
                <c:pt idx="45">
                  <c:v>46.356988901999998</c:v>
                </c:pt>
                <c:pt idx="46">
                  <c:v>46.515090981</c:v>
                </c:pt>
                <c:pt idx="47">
                  <c:v>46.539973983000003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  <c:pt idx="36">
                  <c:v>44197</c:v>
                </c:pt>
                <c:pt idx="37">
                  <c:v>44228</c:v>
                </c:pt>
                <c:pt idx="38">
                  <c:v>44256</c:v>
                </c:pt>
                <c:pt idx="39">
                  <c:v>44287</c:v>
                </c:pt>
                <c:pt idx="40">
                  <c:v>44317</c:v>
                </c:pt>
                <c:pt idx="41">
                  <c:v>44348</c:v>
                </c:pt>
                <c:pt idx="42">
                  <c:v>44378</c:v>
                </c:pt>
                <c:pt idx="43">
                  <c:v>44409</c:v>
                </c:pt>
                <c:pt idx="44">
                  <c:v>44440</c:v>
                </c:pt>
                <c:pt idx="45">
                  <c:v>44470</c:v>
                </c:pt>
                <c:pt idx="46">
                  <c:v>44501</c:v>
                </c:pt>
                <c:pt idx="47">
                  <c:v>44531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51.055161085000002</c:v>
                </c:pt>
                <c:pt idx="1">
                  <c:v>52.430043611999999</c:v>
                </c:pt>
                <c:pt idx="2">
                  <c:v>52.156344158000003</c:v>
                </c:pt>
                <c:pt idx="3">
                  <c:v>52.523127584999997</c:v>
                </c:pt>
                <c:pt idx="4">
                  <c:v>52.847023978000003</c:v>
                </c:pt>
                <c:pt idx="5">
                  <c:v>53.445838733000002</c:v>
                </c:pt>
                <c:pt idx="6">
                  <c:v>53.056064714999998</c:v>
                </c:pt>
                <c:pt idx="7">
                  <c:v>52.622353124</c:v>
                </c:pt>
                <c:pt idx="8">
                  <c:v>53.230433490999999</c:v>
                </c:pt>
                <c:pt idx="9">
                  <c:v>52.311873521000003</c:v>
                </c:pt>
                <c:pt idx="10">
                  <c:v>52.783749499000002</c:v>
                </c:pt>
                <c:pt idx="11">
                  <c:v>53.647160847999999</c:v>
                </c:pt>
                <c:pt idx="12">
                  <c:v>52.043597497</c:v>
                </c:pt>
                <c:pt idx="13">
                  <c:v>53.403166513000002</c:v>
                </c:pt>
                <c:pt idx="14">
                  <c:v>53.136674458999998</c:v>
                </c:pt>
                <c:pt idx="15">
                  <c:v>53.647324132000001</c:v>
                </c:pt>
                <c:pt idx="16">
                  <c:v>53.938112394000001</c:v>
                </c:pt>
                <c:pt idx="17">
                  <c:v>54.340213333999998</c:v>
                </c:pt>
                <c:pt idx="18">
                  <c:v>54.243440442000001</c:v>
                </c:pt>
                <c:pt idx="19">
                  <c:v>53.816704311999999</c:v>
                </c:pt>
                <c:pt idx="20">
                  <c:v>54.276909959000001</c:v>
                </c:pt>
                <c:pt idx="21">
                  <c:v>53.265311506000003</c:v>
                </c:pt>
                <c:pt idx="22">
                  <c:v>54.237324975999996</c:v>
                </c:pt>
                <c:pt idx="23">
                  <c:v>54.704309670999997</c:v>
                </c:pt>
                <c:pt idx="24">
                  <c:v>50.395490297000002</c:v>
                </c:pt>
                <c:pt idx="25">
                  <c:v>50.174355149999997</c:v>
                </c:pt>
                <c:pt idx="26">
                  <c:v>48.119827364000002</c:v>
                </c:pt>
                <c:pt idx="27">
                  <c:v>45.705951089999999</c:v>
                </c:pt>
                <c:pt idx="28">
                  <c:v>46.978002914000001</c:v>
                </c:pt>
                <c:pt idx="29">
                  <c:v>49.857095442000002</c:v>
                </c:pt>
                <c:pt idx="30">
                  <c:v>50.913510226</c:v>
                </c:pt>
                <c:pt idx="31">
                  <c:v>51.417250545000002</c:v>
                </c:pt>
                <c:pt idx="32">
                  <c:v>52.705200498000004</c:v>
                </c:pt>
                <c:pt idx="33">
                  <c:v>52.208906499999998</c:v>
                </c:pt>
                <c:pt idx="34">
                  <c:v>52.993338027999997</c:v>
                </c:pt>
                <c:pt idx="35">
                  <c:v>53.630168437000002</c:v>
                </c:pt>
                <c:pt idx="36">
                  <c:v>52.477066239000003</c:v>
                </c:pt>
                <c:pt idx="37">
                  <c:v>54.030143819999999</c:v>
                </c:pt>
                <c:pt idx="38">
                  <c:v>53.791756382000003</c:v>
                </c:pt>
                <c:pt idx="39">
                  <c:v>54.277322669999997</c:v>
                </c:pt>
                <c:pt idx="40">
                  <c:v>54.591995261999998</c:v>
                </c:pt>
                <c:pt idx="41">
                  <c:v>55.098875475</c:v>
                </c:pt>
                <c:pt idx="42">
                  <c:v>54.825146699999998</c:v>
                </c:pt>
                <c:pt idx="43">
                  <c:v>54.408251303</c:v>
                </c:pt>
                <c:pt idx="44">
                  <c:v>55.195340381000001</c:v>
                </c:pt>
                <c:pt idx="45">
                  <c:v>54.098374917999998</c:v>
                </c:pt>
                <c:pt idx="46">
                  <c:v>54.943493177999997</c:v>
                </c:pt>
                <c:pt idx="47">
                  <c:v>55.621252355999999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45455984"/>
        <c:axId val="-94545489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0113376"/>
        <c:axId val="-945453264"/>
      </c:scatterChart>
      <c:dateAx>
        <c:axId val="-9454559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94545489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94545489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945455984"/>
        <c:crosses val="autoZero"/>
        <c:crossBetween val="midCat"/>
      </c:valAx>
      <c:valAx>
        <c:axId val="-945453264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710113376"/>
        <c:crosses val="max"/>
        <c:crossBetween val="midCat"/>
      </c:valAx>
      <c:valAx>
        <c:axId val="-710113376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94545326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  <c:pt idx="36">
                  <c:v>44197</c:v>
                </c:pt>
                <c:pt idx="37">
                  <c:v>44228</c:v>
                </c:pt>
                <c:pt idx="38">
                  <c:v>44256</c:v>
                </c:pt>
                <c:pt idx="39">
                  <c:v>44287</c:v>
                </c:pt>
                <c:pt idx="40">
                  <c:v>44317</c:v>
                </c:pt>
                <c:pt idx="41">
                  <c:v>44348</c:v>
                </c:pt>
                <c:pt idx="42">
                  <c:v>44378</c:v>
                </c:pt>
                <c:pt idx="43">
                  <c:v>44409</c:v>
                </c:pt>
                <c:pt idx="44">
                  <c:v>44440</c:v>
                </c:pt>
                <c:pt idx="45">
                  <c:v>44470</c:v>
                </c:pt>
                <c:pt idx="46">
                  <c:v>44501</c:v>
                </c:pt>
                <c:pt idx="47">
                  <c:v>44531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37.118514677999997</c:v>
                </c:pt>
                <c:pt idx="1">
                  <c:v>36.960571043000002</c:v>
                </c:pt>
                <c:pt idx="2">
                  <c:v>36.713938104999997</c:v>
                </c:pt>
                <c:pt idx="3">
                  <c:v>36.607613669000003</c:v>
                </c:pt>
                <c:pt idx="4">
                  <c:v>36.478132500000001</c:v>
                </c:pt>
                <c:pt idx="5">
                  <c:v>36.528450100999997</c:v>
                </c:pt>
                <c:pt idx="6">
                  <c:v>36.575284267999997</c:v>
                </c:pt>
                <c:pt idx="7">
                  <c:v>36.832812867999998</c:v>
                </c:pt>
                <c:pt idx="8">
                  <c:v>37.021510999999997</c:v>
                </c:pt>
                <c:pt idx="9">
                  <c:v>37.163511</c:v>
                </c:pt>
                <c:pt idx="10">
                  <c:v>36.928511</c:v>
                </c:pt>
                <c:pt idx="11">
                  <c:v>36.133510999999999</c:v>
                </c:pt>
                <c:pt idx="12">
                  <c:v>35.604509999999998</c:v>
                </c:pt>
                <c:pt idx="13">
                  <c:v>35.560510000000001</c:v>
                </c:pt>
                <c:pt idx="14">
                  <c:v>35.092509999999997</c:v>
                </c:pt>
                <c:pt idx="15">
                  <c:v>35.135509999999996</c:v>
                </c:pt>
                <c:pt idx="16">
                  <c:v>34.768509999999999</c:v>
                </c:pt>
                <c:pt idx="17">
                  <c:v>34.919510000000002</c:v>
                </c:pt>
                <c:pt idx="18">
                  <c:v>34.410510000000002</c:v>
                </c:pt>
                <c:pt idx="19">
                  <c:v>34.61551</c:v>
                </c:pt>
                <c:pt idx="20">
                  <c:v>32.632510000000003</c:v>
                </c:pt>
                <c:pt idx="21">
                  <c:v>34.473509999999997</c:v>
                </c:pt>
                <c:pt idx="22">
                  <c:v>34.314509999999999</c:v>
                </c:pt>
                <c:pt idx="23">
                  <c:v>34.287509999999997</c:v>
                </c:pt>
                <c:pt idx="24">
                  <c:v>33.953510000000001</c:v>
                </c:pt>
                <c:pt idx="25">
                  <c:v>33.313510000000001</c:v>
                </c:pt>
                <c:pt idx="26">
                  <c:v>33.424509999999998</c:v>
                </c:pt>
                <c:pt idx="27">
                  <c:v>35.547528010999997</c:v>
                </c:pt>
                <c:pt idx="28">
                  <c:v>28.901888515</c:v>
                </c:pt>
                <c:pt idx="29">
                  <c:v>26.738211325000002</c:v>
                </c:pt>
                <c:pt idx="30">
                  <c:v>27.718076282999998</c:v>
                </c:pt>
                <c:pt idx="31">
                  <c:v>28.425887603</c:v>
                </c:pt>
                <c:pt idx="32">
                  <c:v>28.437777164</c:v>
                </c:pt>
                <c:pt idx="33">
                  <c:v>29.351311161999998</c:v>
                </c:pt>
                <c:pt idx="34">
                  <c:v>30.432185728</c:v>
                </c:pt>
                <c:pt idx="35">
                  <c:v>31.228201475999999</c:v>
                </c:pt>
                <c:pt idx="36">
                  <c:v>32.702341269999998</c:v>
                </c:pt>
                <c:pt idx="37">
                  <c:v>33.002687076999997</c:v>
                </c:pt>
                <c:pt idx="38">
                  <c:v>33.272660754</c:v>
                </c:pt>
                <c:pt idx="39">
                  <c:v>34.357753084999999</c:v>
                </c:pt>
                <c:pt idx="40">
                  <c:v>34.425010552000003</c:v>
                </c:pt>
                <c:pt idx="41">
                  <c:v>34.414738739000001</c:v>
                </c:pt>
                <c:pt idx="42">
                  <c:v>34.463854636000001</c:v>
                </c:pt>
                <c:pt idx="43">
                  <c:v>34.472752415999999</c:v>
                </c:pt>
                <c:pt idx="44">
                  <c:v>34.481737154999998</c:v>
                </c:pt>
                <c:pt idx="45">
                  <c:v>34.490110598000001</c:v>
                </c:pt>
                <c:pt idx="46">
                  <c:v>34.499769692999998</c:v>
                </c:pt>
                <c:pt idx="47">
                  <c:v>34.489305084999998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  <c:pt idx="18">
                  <c:v>43647</c:v>
                </c:pt>
                <c:pt idx="19">
                  <c:v>43678</c:v>
                </c:pt>
                <c:pt idx="20">
                  <c:v>43709</c:v>
                </c:pt>
                <c:pt idx="21">
                  <c:v>43739</c:v>
                </c:pt>
                <c:pt idx="22">
                  <c:v>43770</c:v>
                </c:pt>
                <c:pt idx="23">
                  <c:v>43800</c:v>
                </c:pt>
                <c:pt idx="24">
                  <c:v>43831</c:v>
                </c:pt>
                <c:pt idx="25">
                  <c:v>43862</c:v>
                </c:pt>
                <c:pt idx="26">
                  <c:v>43891</c:v>
                </c:pt>
                <c:pt idx="27">
                  <c:v>43922</c:v>
                </c:pt>
                <c:pt idx="28">
                  <c:v>43952</c:v>
                </c:pt>
                <c:pt idx="29">
                  <c:v>43983</c:v>
                </c:pt>
                <c:pt idx="30">
                  <c:v>44013</c:v>
                </c:pt>
                <c:pt idx="31">
                  <c:v>44044</c:v>
                </c:pt>
                <c:pt idx="32">
                  <c:v>44075</c:v>
                </c:pt>
                <c:pt idx="33">
                  <c:v>44105</c:v>
                </c:pt>
                <c:pt idx="34">
                  <c:v>44136</c:v>
                </c:pt>
                <c:pt idx="35">
                  <c:v>44166</c:v>
                </c:pt>
                <c:pt idx="36">
                  <c:v>44197</c:v>
                </c:pt>
                <c:pt idx="37">
                  <c:v>44228</c:v>
                </c:pt>
                <c:pt idx="38">
                  <c:v>44256</c:v>
                </c:pt>
                <c:pt idx="39">
                  <c:v>44287</c:v>
                </c:pt>
                <c:pt idx="40">
                  <c:v>44317</c:v>
                </c:pt>
                <c:pt idx="41">
                  <c:v>44348</c:v>
                </c:pt>
                <c:pt idx="42">
                  <c:v>44378</c:v>
                </c:pt>
                <c:pt idx="43">
                  <c:v>44409</c:v>
                </c:pt>
                <c:pt idx="44">
                  <c:v>44440</c:v>
                </c:pt>
                <c:pt idx="45">
                  <c:v>44470</c:v>
                </c:pt>
                <c:pt idx="46">
                  <c:v>44501</c:v>
                </c:pt>
                <c:pt idx="47">
                  <c:v>44531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62.060208553999999</c:v>
                </c:pt>
                <c:pt idx="1">
                  <c:v>62.469146465999998</c:v>
                </c:pt>
                <c:pt idx="2">
                  <c:v>62.871726395000003</c:v>
                </c:pt>
                <c:pt idx="3">
                  <c:v>63.045097315</c:v>
                </c:pt>
                <c:pt idx="4">
                  <c:v>63.113793612000002</c:v>
                </c:pt>
                <c:pt idx="5">
                  <c:v>63.903147453999999</c:v>
                </c:pt>
                <c:pt idx="6">
                  <c:v>64.621162212000002</c:v>
                </c:pt>
                <c:pt idx="7">
                  <c:v>64.944539418999994</c:v>
                </c:pt>
                <c:pt idx="8">
                  <c:v>64.615297984999998</c:v>
                </c:pt>
                <c:pt idx="9">
                  <c:v>65.358048073000006</c:v>
                </c:pt>
                <c:pt idx="10">
                  <c:v>65.726384495999994</c:v>
                </c:pt>
                <c:pt idx="11">
                  <c:v>65.850412046000002</c:v>
                </c:pt>
                <c:pt idx="12">
                  <c:v>64.797520089000002</c:v>
                </c:pt>
                <c:pt idx="13">
                  <c:v>64.630542844999994</c:v>
                </c:pt>
                <c:pt idx="14">
                  <c:v>65.202783777999997</c:v>
                </c:pt>
                <c:pt idx="15">
                  <c:v>65.333958455000001</c:v>
                </c:pt>
                <c:pt idx="16">
                  <c:v>65.487814142999994</c:v>
                </c:pt>
                <c:pt idx="17">
                  <c:v>65.680277265000001</c:v>
                </c:pt>
                <c:pt idx="18">
                  <c:v>65.617313667999994</c:v>
                </c:pt>
                <c:pt idx="19">
                  <c:v>66.575277377999996</c:v>
                </c:pt>
                <c:pt idx="20">
                  <c:v>66.486740271000002</c:v>
                </c:pt>
                <c:pt idx="21">
                  <c:v>66.906609512000003</c:v>
                </c:pt>
                <c:pt idx="22">
                  <c:v>67.641399519999993</c:v>
                </c:pt>
                <c:pt idx="23">
                  <c:v>67.411331838999999</c:v>
                </c:pt>
                <c:pt idx="24">
                  <c:v>67.437815451999995</c:v>
                </c:pt>
                <c:pt idx="25">
                  <c:v>66.946518897000004</c:v>
                </c:pt>
                <c:pt idx="26">
                  <c:v>67.114381839000004</c:v>
                </c:pt>
                <c:pt idx="27">
                  <c:v>64.607179223000003</c:v>
                </c:pt>
                <c:pt idx="28">
                  <c:v>59.514599414999999</c:v>
                </c:pt>
                <c:pt idx="29">
                  <c:v>60.312427847000002</c:v>
                </c:pt>
                <c:pt idx="30">
                  <c:v>61.004639091000001</c:v>
                </c:pt>
                <c:pt idx="31">
                  <c:v>62.742136129999999</c:v>
                </c:pt>
                <c:pt idx="32">
                  <c:v>62.835915356000001</c:v>
                </c:pt>
                <c:pt idx="33">
                  <c:v>63.586081409999998</c:v>
                </c:pt>
                <c:pt idx="34">
                  <c:v>63.752966117</c:v>
                </c:pt>
                <c:pt idx="35">
                  <c:v>63.593920707999999</c:v>
                </c:pt>
                <c:pt idx="36">
                  <c:v>63.717404666</c:v>
                </c:pt>
                <c:pt idx="37">
                  <c:v>63.637460848000003</c:v>
                </c:pt>
                <c:pt idx="38">
                  <c:v>63.955765966999998</c:v>
                </c:pt>
                <c:pt idx="39">
                  <c:v>64.515116884999998</c:v>
                </c:pt>
                <c:pt idx="40">
                  <c:v>64.885265622999995</c:v>
                </c:pt>
                <c:pt idx="41">
                  <c:v>65.503697970000005</c:v>
                </c:pt>
                <c:pt idx="42">
                  <c:v>65.598710015999998</c:v>
                </c:pt>
                <c:pt idx="43">
                  <c:v>65.897570349000006</c:v>
                </c:pt>
                <c:pt idx="44">
                  <c:v>66.254160667999997</c:v>
                </c:pt>
                <c:pt idx="45">
                  <c:v>66.507025900000002</c:v>
                </c:pt>
                <c:pt idx="46">
                  <c:v>66.593502622000003</c:v>
                </c:pt>
                <c:pt idx="47">
                  <c:v>66.139661157000006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0122080"/>
        <c:axId val="-710120448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31.5</c:v>
                </c:pt>
                <c:pt idx="1">
                  <c:v>31.5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944561104"/>
        <c:axId val="-944564912"/>
      </c:scatterChart>
      <c:dateAx>
        <c:axId val="-7101220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7101204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71012044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710122080"/>
        <c:crosses val="autoZero"/>
        <c:crossBetween val="midCat"/>
      </c:valAx>
      <c:valAx>
        <c:axId val="-944564912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944561104"/>
        <c:crosses val="max"/>
        <c:crossBetween val="midCat"/>
      </c:valAx>
      <c:valAx>
        <c:axId val="-944561104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9445649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tx>
            <c:v>OPEC surplus capacity</c:v>
          </c:tx>
          <c:spPr>
            <a:solidFill>
              <a:schemeClr val="accent3"/>
            </a:solidFill>
          </c:spPr>
          <c:invertIfNegative val="0"/>
          <c:cat>
            <c:numRef>
              <c:f>'12'!$B$29:$B$42</c:f>
              <c:numCache>
                <c:formatCode>General</c:formatCode>
                <c:ptCount val="1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3.9780037397000001</c:v>
                </c:pt>
                <c:pt idx="2">
                  <c:v>3.0469274137000002</c:v>
                </c:pt>
                <c:pt idx="3">
                  <c:v>2.1223238769999999</c:v>
                </c:pt>
                <c:pt idx="4">
                  <c:v>2.1556190247</c:v>
                </c:pt>
                <c:pt idx="5">
                  <c:v>2.0735442219000002</c:v>
                </c:pt>
                <c:pt idx="6">
                  <c:v>1.4591194932</c:v>
                </c:pt>
                <c:pt idx="7">
                  <c:v>1.1467601284</c:v>
                </c:pt>
                <c:pt idx="8">
                  <c:v>2.0330684932</c:v>
                </c:pt>
                <c:pt idx="9">
                  <c:v>1.5568246575</c:v>
                </c:pt>
                <c:pt idx="10">
                  <c:v>2.5157972602999998</c:v>
                </c:pt>
                <c:pt idx="11">
                  <c:v>5.8287167595999998</c:v>
                </c:pt>
                <c:pt idx="12">
                  <c:v>2.8727755178000001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710502272"/>
        <c:axId val="-711111856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  <c:pt idx="11">
                  <c:v>2020</c:v>
                </c:pt>
                <c:pt idx="12">
                  <c:v>2021</c:v>
                </c:pt>
                <c:pt idx="13">
                  <c:v>2022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2.2087988309600002</c:v>
                </c:pt>
                <c:pt idx="1">
                  <c:v>2.2087988309600002</c:v>
                </c:pt>
                <c:pt idx="2">
                  <c:v>2.2087988309600002</c:v>
                </c:pt>
                <c:pt idx="3">
                  <c:v>2.2087988309600002</c:v>
                </c:pt>
                <c:pt idx="4">
                  <c:v>2.2087988309600002</c:v>
                </c:pt>
                <c:pt idx="5">
                  <c:v>2.2087988309600002</c:v>
                </c:pt>
                <c:pt idx="6">
                  <c:v>2.2087988309600002</c:v>
                </c:pt>
                <c:pt idx="7">
                  <c:v>2.2087988309600002</c:v>
                </c:pt>
                <c:pt idx="8">
                  <c:v>2.2087988309600002</c:v>
                </c:pt>
                <c:pt idx="9">
                  <c:v>2.2087988309600002</c:v>
                </c:pt>
                <c:pt idx="10">
                  <c:v>2.2087988309600002</c:v>
                </c:pt>
                <c:pt idx="11">
                  <c:v>2.2087988309600002</c:v>
                </c:pt>
                <c:pt idx="12">
                  <c:v>2.2087988309600002</c:v>
                </c:pt>
                <c:pt idx="13">
                  <c:v>2.2087988309600002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0502272"/>
        <c:axId val="-711111856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14576"/>
        <c:axId val="-711117840"/>
      </c:scatterChart>
      <c:dateAx>
        <c:axId val="-710502272"/>
        <c:scaling>
          <c:orientation val="minMax"/>
          <c:max val="2021"/>
          <c:min val="201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-711111856"/>
        <c:crosses val="autoZero"/>
        <c:auto val="0"/>
        <c:lblOffset val="100"/>
        <c:baseTimeUnit val="days"/>
      </c:dateAx>
      <c:valAx>
        <c:axId val="-7111118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710502272"/>
        <c:crosses val="autoZero"/>
        <c:crossBetween val="between"/>
      </c:valAx>
      <c:valAx>
        <c:axId val="-711114576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711117840"/>
        <c:crosses val="max"/>
        <c:crossBetween val="midCat"/>
        <c:majorUnit val="1"/>
      </c:valAx>
      <c:valAx>
        <c:axId val="-7111178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71111457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56.896742832999998</c:v>
                </c:pt>
                <c:pt idx="1">
                  <c:v>58.735684239000001</c:v>
                </c:pt>
                <c:pt idx="2">
                  <c:v>59.76433591</c:v>
                </c:pt>
                <c:pt idx="3">
                  <c:v>59.690503696</c:v>
                </c:pt>
                <c:pt idx="4">
                  <c:v>59.009807744</c:v>
                </c:pt>
                <c:pt idx="5">
                  <c:v>57.996720691</c:v>
                </c:pt>
                <c:pt idx="6">
                  <c:v>57.699725354000002</c:v>
                </c:pt>
                <c:pt idx="7">
                  <c:v>60.331912123000002</c:v>
                </c:pt>
                <c:pt idx="8">
                  <c:v>59.354393651999999</c:v>
                </c:pt>
                <c:pt idx="9">
                  <c:v>59.335023131</c:v>
                </c:pt>
                <c:pt idx="10">
                  <c:v>59.828355158000001</c:v>
                </c:pt>
                <c:pt idx="11">
                  <c:v>60.018808800999999</c:v>
                </c:pt>
                <c:pt idx="12">
                  <c:v>56.896742832999998</c:v>
                </c:pt>
                <c:pt idx="13">
                  <c:v>58.735684239000001</c:v>
                </c:pt>
                <c:pt idx="14">
                  <c:v>59.76433591</c:v>
                </c:pt>
                <c:pt idx="15">
                  <c:v>59.690503696</c:v>
                </c:pt>
                <c:pt idx="16">
                  <c:v>59.009807744</c:v>
                </c:pt>
                <c:pt idx="17">
                  <c:v>57.996720691</c:v>
                </c:pt>
                <c:pt idx="18">
                  <c:v>57.699725354000002</c:v>
                </c:pt>
                <c:pt idx="19">
                  <c:v>60.331912123000002</c:v>
                </c:pt>
                <c:pt idx="20">
                  <c:v>59.354393651999999</c:v>
                </c:pt>
                <c:pt idx="21">
                  <c:v>59.335023131</c:v>
                </c:pt>
                <c:pt idx="22">
                  <c:v>59.828355158000001</c:v>
                </c:pt>
                <c:pt idx="23">
                  <c:v>60.018808800999999</c:v>
                </c:pt>
                <c:pt idx="24">
                  <c:v>56.896742832999998</c:v>
                </c:pt>
                <c:pt idx="25">
                  <c:v>58.735684239000001</c:v>
                </c:pt>
                <c:pt idx="26">
                  <c:v>59.76433591</c:v>
                </c:pt>
                <c:pt idx="27">
                  <c:v>59.690503696</c:v>
                </c:pt>
                <c:pt idx="28">
                  <c:v>59.009807744</c:v>
                </c:pt>
                <c:pt idx="29">
                  <c:v>57.996720691</c:v>
                </c:pt>
                <c:pt idx="30">
                  <c:v>57.699725354000002</c:v>
                </c:pt>
                <c:pt idx="31">
                  <c:v>60.331912123000002</c:v>
                </c:pt>
                <c:pt idx="32">
                  <c:v>59.354393651999999</c:v>
                </c:pt>
                <c:pt idx="33">
                  <c:v>59.335023131</c:v>
                </c:pt>
                <c:pt idx="34">
                  <c:v>59.828355158000001</c:v>
                </c:pt>
                <c:pt idx="35">
                  <c:v>60.018808800999999</c:v>
                </c:pt>
                <c:pt idx="36">
                  <c:v>56.896742832999998</c:v>
                </c:pt>
                <c:pt idx="37">
                  <c:v>58.735684239000001</c:v>
                </c:pt>
                <c:pt idx="38">
                  <c:v>59.76433591</c:v>
                </c:pt>
                <c:pt idx="39">
                  <c:v>59.690503696</c:v>
                </c:pt>
                <c:pt idx="40">
                  <c:v>59.009807744</c:v>
                </c:pt>
                <c:pt idx="41">
                  <c:v>57.996720691</c:v>
                </c:pt>
                <c:pt idx="42">
                  <c:v>57.699725354000002</c:v>
                </c:pt>
                <c:pt idx="43">
                  <c:v>60.331912123000002</c:v>
                </c:pt>
                <c:pt idx="44">
                  <c:v>59.354393651999999</c:v>
                </c:pt>
                <c:pt idx="45">
                  <c:v>59.335023131</c:v>
                </c:pt>
                <c:pt idx="46">
                  <c:v>59.828355158000001</c:v>
                </c:pt>
                <c:pt idx="47">
                  <c:v>60.018808800999999</c:v>
                </c:pt>
                <c:pt idx="48">
                  <c:v>56.896742832999998</c:v>
                </c:pt>
                <c:pt idx="49">
                  <c:v>58.735684239000001</c:v>
                </c:pt>
                <c:pt idx="50">
                  <c:v>59.76433591</c:v>
                </c:pt>
                <c:pt idx="51">
                  <c:v>59.690503696</c:v>
                </c:pt>
                <c:pt idx="52">
                  <c:v>59.009807744</c:v>
                </c:pt>
                <c:pt idx="53">
                  <c:v>57.996720691</c:v>
                </c:pt>
                <c:pt idx="54">
                  <c:v>57.699725354000002</c:v>
                </c:pt>
                <c:pt idx="55">
                  <c:v>60.331912123000002</c:v>
                </c:pt>
                <c:pt idx="56">
                  <c:v>59.354393651999999</c:v>
                </c:pt>
                <c:pt idx="57">
                  <c:v>59.335023131</c:v>
                </c:pt>
                <c:pt idx="58">
                  <c:v>59.828355158000001</c:v>
                </c:pt>
                <c:pt idx="59">
                  <c:v>60.018808800999999</c:v>
                </c:pt>
                <c:pt idx="60">
                  <c:v>56.896742832999998</c:v>
                </c:pt>
                <c:pt idx="61">
                  <c:v>58.735684239000001</c:v>
                </c:pt>
                <c:pt idx="62">
                  <c:v>59.76433591</c:v>
                </c:pt>
                <c:pt idx="63">
                  <c:v>59.690503696</c:v>
                </c:pt>
                <c:pt idx="64">
                  <c:v>59.009807744</c:v>
                </c:pt>
                <c:pt idx="65">
                  <c:v>57.996720691</c:v>
                </c:pt>
                <c:pt idx="66">
                  <c:v>57.699725354000002</c:v>
                </c:pt>
                <c:pt idx="67">
                  <c:v>60.331912123000002</c:v>
                </c:pt>
                <c:pt idx="68">
                  <c:v>59.354393651999999</c:v>
                </c:pt>
                <c:pt idx="69">
                  <c:v>59.335023131</c:v>
                </c:pt>
                <c:pt idx="70">
                  <c:v>59.828355158000001</c:v>
                </c:pt>
                <c:pt idx="71">
                  <c:v>60.018808800999999</c:v>
                </c:pt>
                <c:pt idx="72">
                  <c:v>56.896742832999998</c:v>
                </c:pt>
                <c:pt idx="73">
                  <c:v>58.735684239000001</c:v>
                </c:pt>
                <c:pt idx="74">
                  <c:v>59.76433591</c:v>
                </c:pt>
                <c:pt idx="75">
                  <c:v>59.690503696</c:v>
                </c:pt>
                <c:pt idx="76">
                  <c:v>59.009807744</c:v>
                </c:pt>
                <c:pt idx="77">
                  <c:v>57.996720691</c:v>
                </c:pt>
                <c:pt idx="78">
                  <c:v>57.699725354000002</c:v>
                </c:pt>
                <c:pt idx="79">
                  <c:v>60.331912123000002</c:v>
                </c:pt>
                <c:pt idx="80">
                  <c:v>59.354393651999999</c:v>
                </c:pt>
                <c:pt idx="81">
                  <c:v>59.335023131</c:v>
                </c:pt>
                <c:pt idx="82">
                  <c:v>59.828355158000001</c:v>
                </c:pt>
                <c:pt idx="83">
                  <c:v>60.018808800999999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8.405022319000004</c:v>
                </c:pt>
                <c:pt idx="1">
                  <c:v>5.7363902450000026</c:v>
                </c:pt>
                <c:pt idx="2">
                  <c:v>6.0038555109999976</c:v>
                </c:pt>
                <c:pt idx="3">
                  <c:v>7.071801004000001</c:v>
                </c:pt>
                <c:pt idx="4">
                  <c:v>6.7758135769999939</c:v>
                </c:pt>
                <c:pt idx="5">
                  <c:v>7.8711772379999942</c:v>
                </c:pt>
                <c:pt idx="6">
                  <c:v>7.0880279399999964</c:v>
                </c:pt>
                <c:pt idx="7">
                  <c:v>5.4019133779999962</c:v>
                </c:pt>
                <c:pt idx="8">
                  <c:v>6.5354373979999991</c:v>
                </c:pt>
                <c:pt idx="9">
                  <c:v>5.5476831080000011</c:v>
                </c:pt>
                <c:pt idx="10">
                  <c:v>3.3273950549999967</c:v>
                </c:pt>
                <c:pt idx="11">
                  <c:v>5.3739260219999991</c:v>
                </c:pt>
                <c:pt idx="12">
                  <c:v>8.405022319000004</c:v>
                </c:pt>
                <c:pt idx="13">
                  <c:v>5.7363902450000026</c:v>
                </c:pt>
                <c:pt idx="14">
                  <c:v>6.0038555109999976</c:v>
                </c:pt>
                <c:pt idx="15">
                  <c:v>7.071801004000001</c:v>
                </c:pt>
                <c:pt idx="16">
                  <c:v>6.7758135769999939</c:v>
                </c:pt>
                <c:pt idx="17">
                  <c:v>7.8711772379999942</c:v>
                </c:pt>
                <c:pt idx="18">
                  <c:v>7.0880279399999964</c:v>
                </c:pt>
                <c:pt idx="19">
                  <c:v>5.4019133779999962</c:v>
                </c:pt>
                <c:pt idx="20">
                  <c:v>6.5354373979999991</c:v>
                </c:pt>
                <c:pt idx="21">
                  <c:v>5.5476831080000011</c:v>
                </c:pt>
                <c:pt idx="22">
                  <c:v>3.3273950549999967</c:v>
                </c:pt>
                <c:pt idx="23">
                  <c:v>5.3739260219999991</c:v>
                </c:pt>
                <c:pt idx="24">
                  <c:v>8.405022319000004</c:v>
                </c:pt>
                <c:pt idx="25">
                  <c:v>5.7363902450000026</c:v>
                </c:pt>
                <c:pt idx="26">
                  <c:v>6.0038555109999976</c:v>
                </c:pt>
                <c:pt idx="27">
                  <c:v>7.071801004000001</c:v>
                </c:pt>
                <c:pt idx="28">
                  <c:v>6.7758135769999939</c:v>
                </c:pt>
                <c:pt idx="29">
                  <c:v>7.8711772379999942</c:v>
                </c:pt>
                <c:pt idx="30">
                  <c:v>7.0880279399999964</c:v>
                </c:pt>
                <c:pt idx="31">
                  <c:v>5.4019133779999962</c:v>
                </c:pt>
                <c:pt idx="32">
                  <c:v>6.5354373979999991</c:v>
                </c:pt>
                <c:pt idx="33">
                  <c:v>5.5476831080000011</c:v>
                </c:pt>
                <c:pt idx="34">
                  <c:v>3.3273950549999967</c:v>
                </c:pt>
                <c:pt idx="35">
                  <c:v>5.3739260219999991</c:v>
                </c:pt>
                <c:pt idx="36">
                  <c:v>8.405022319000004</c:v>
                </c:pt>
                <c:pt idx="37">
                  <c:v>5.7363902450000026</c:v>
                </c:pt>
                <c:pt idx="38">
                  <c:v>6.0038555109999976</c:v>
                </c:pt>
                <c:pt idx="39">
                  <c:v>7.071801004000001</c:v>
                </c:pt>
                <c:pt idx="40">
                  <c:v>6.7758135769999939</c:v>
                </c:pt>
                <c:pt idx="41">
                  <c:v>7.8711772379999942</c:v>
                </c:pt>
                <c:pt idx="42">
                  <c:v>7.0880279399999964</c:v>
                </c:pt>
                <c:pt idx="43">
                  <c:v>5.4019133779999962</c:v>
                </c:pt>
                <c:pt idx="44">
                  <c:v>6.5354373979999991</c:v>
                </c:pt>
                <c:pt idx="45">
                  <c:v>5.5476831080000011</c:v>
                </c:pt>
                <c:pt idx="46">
                  <c:v>3.3273950549999967</c:v>
                </c:pt>
                <c:pt idx="47">
                  <c:v>5.3739260219999991</c:v>
                </c:pt>
                <c:pt idx="48">
                  <c:v>8.405022319000004</c:v>
                </c:pt>
                <c:pt idx="49">
                  <c:v>5.7363902450000026</c:v>
                </c:pt>
                <c:pt idx="50">
                  <c:v>6.0038555109999976</c:v>
                </c:pt>
                <c:pt idx="51">
                  <c:v>7.071801004000001</c:v>
                </c:pt>
                <c:pt idx="52">
                  <c:v>6.7758135769999939</c:v>
                </c:pt>
                <c:pt idx="53">
                  <c:v>7.8711772379999942</c:v>
                </c:pt>
                <c:pt idx="54">
                  <c:v>7.0880279399999964</c:v>
                </c:pt>
                <c:pt idx="55">
                  <c:v>5.4019133779999962</c:v>
                </c:pt>
                <c:pt idx="56">
                  <c:v>6.5354373979999991</c:v>
                </c:pt>
                <c:pt idx="57">
                  <c:v>5.5476831080000011</c:v>
                </c:pt>
                <c:pt idx="58">
                  <c:v>3.3273950549999967</c:v>
                </c:pt>
                <c:pt idx="59">
                  <c:v>5.3739260219999991</c:v>
                </c:pt>
                <c:pt idx="60">
                  <c:v>8.405022319000004</c:v>
                </c:pt>
                <c:pt idx="61">
                  <c:v>5.7363902450000026</c:v>
                </c:pt>
                <c:pt idx="62">
                  <c:v>6.0038555109999976</c:v>
                </c:pt>
                <c:pt idx="63">
                  <c:v>7.071801004000001</c:v>
                </c:pt>
                <c:pt idx="64">
                  <c:v>6.7758135769999939</c:v>
                </c:pt>
                <c:pt idx="65">
                  <c:v>7.8711772379999942</c:v>
                </c:pt>
                <c:pt idx="66">
                  <c:v>7.0880279399999964</c:v>
                </c:pt>
                <c:pt idx="67">
                  <c:v>5.4019133779999962</c:v>
                </c:pt>
                <c:pt idx="68">
                  <c:v>6.5354373979999991</c:v>
                </c:pt>
                <c:pt idx="69">
                  <c:v>5.5476831080000011</c:v>
                </c:pt>
                <c:pt idx="70">
                  <c:v>3.3273950549999967</c:v>
                </c:pt>
                <c:pt idx="71">
                  <c:v>5.3739260219999991</c:v>
                </c:pt>
                <c:pt idx="72">
                  <c:v>8.405022319000004</c:v>
                </c:pt>
                <c:pt idx="73">
                  <c:v>5.7363902450000026</c:v>
                </c:pt>
                <c:pt idx="74">
                  <c:v>6.0038555109999976</c:v>
                </c:pt>
                <c:pt idx="75">
                  <c:v>7.071801004000001</c:v>
                </c:pt>
                <c:pt idx="76">
                  <c:v>6.7758135769999939</c:v>
                </c:pt>
                <c:pt idx="77">
                  <c:v>7.8711772379999942</c:v>
                </c:pt>
                <c:pt idx="78">
                  <c:v>7.0880279399999964</c:v>
                </c:pt>
                <c:pt idx="79">
                  <c:v>5.4019133779999962</c:v>
                </c:pt>
                <c:pt idx="80">
                  <c:v>6.5354373979999991</c:v>
                </c:pt>
                <c:pt idx="81">
                  <c:v>5.5476831080000011</c:v>
                </c:pt>
                <c:pt idx="82">
                  <c:v>3.3273950549999967</c:v>
                </c:pt>
                <c:pt idx="83">
                  <c:v>5.3739260219999991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08592"/>
        <c:axId val="-71111566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56.896742832999998</c:v>
                </c:pt>
                <c:pt idx="1">
                  <c:v>58.735684239000001</c:v>
                </c:pt>
                <c:pt idx="2">
                  <c:v>60.499196716</c:v>
                </c:pt>
                <c:pt idx="3">
                  <c:v>62.748198330999998</c:v>
                </c:pt>
                <c:pt idx="4">
                  <c:v>61.675186506000003</c:v>
                </c:pt>
                <c:pt idx="5">
                  <c:v>60.654453463000003</c:v>
                </c:pt>
                <c:pt idx="6">
                  <c:v>61.131743768</c:v>
                </c:pt>
                <c:pt idx="7">
                  <c:v>62.648191797000003</c:v>
                </c:pt>
                <c:pt idx="8">
                  <c:v>63.379480303999998</c:v>
                </c:pt>
                <c:pt idx="9">
                  <c:v>64.250025531000006</c:v>
                </c:pt>
                <c:pt idx="10">
                  <c:v>62.386700806999997</c:v>
                </c:pt>
                <c:pt idx="11">
                  <c:v>65.392734822999998</c:v>
                </c:pt>
                <c:pt idx="12">
                  <c:v>63.537080273999997</c:v>
                </c:pt>
                <c:pt idx="13">
                  <c:v>64.472074484000004</c:v>
                </c:pt>
                <c:pt idx="14">
                  <c:v>65.574531296000004</c:v>
                </c:pt>
                <c:pt idx="15">
                  <c:v>66.762304700000001</c:v>
                </c:pt>
                <c:pt idx="16">
                  <c:v>65.785621320999994</c:v>
                </c:pt>
                <c:pt idx="17">
                  <c:v>65.867897928999994</c:v>
                </c:pt>
                <c:pt idx="18">
                  <c:v>64.787753293999998</c:v>
                </c:pt>
                <c:pt idx="19">
                  <c:v>65.733825500999998</c:v>
                </c:pt>
                <c:pt idx="20">
                  <c:v>65.889831049999998</c:v>
                </c:pt>
                <c:pt idx="21">
                  <c:v>64.882706239000001</c:v>
                </c:pt>
                <c:pt idx="22">
                  <c:v>63.155750212999997</c:v>
                </c:pt>
                <c:pt idx="23">
                  <c:v>65.119590531</c:v>
                </c:pt>
                <c:pt idx="24">
                  <c:v>65.301765152000002</c:v>
                </c:pt>
                <c:pt idx="25">
                  <c:v>64.121866819999994</c:v>
                </c:pt>
                <c:pt idx="26">
                  <c:v>65.768191420999997</c:v>
                </c:pt>
                <c:pt idx="27">
                  <c:v>64.687699123000002</c:v>
                </c:pt>
                <c:pt idx="28">
                  <c:v>63.406929980000001</c:v>
                </c:pt>
                <c:pt idx="29">
                  <c:v>63.296555321</c:v>
                </c:pt>
                <c:pt idx="30">
                  <c:v>63.107526096999997</c:v>
                </c:pt>
                <c:pt idx="31">
                  <c:v>63.076046916000003</c:v>
                </c:pt>
                <c:pt idx="32">
                  <c:v>62.617396655999997</c:v>
                </c:pt>
                <c:pt idx="33">
                  <c:v>60.180360974000003</c:v>
                </c:pt>
                <c:pt idx="34">
                  <c:v>59.828355158000001</c:v>
                </c:pt>
                <c:pt idx="35">
                  <c:v>60.018808800999999</c:v>
                </c:pt>
                <c:pt idx="36">
                  <c:v>59.356026632000003</c:v>
                </c:pt>
                <c:pt idx="37">
                  <c:v>59.051398618</c:v>
                </c:pt>
                <c:pt idx="38">
                  <c:v>59.76433591</c:v>
                </c:pt>
                <c:pt idx="39">
                  <c:v>59.690503696</c:v>
                </c:pt>
                <c:pt idx="40">
                  <c:v>59.009807744</c:v>
                </c:pt>
                <c:pt idx="41">
                  <c:v>57.996720691</c:v>
                </c:pt>
                <c:pt idx="42">
                  <c:v>57.699725354000002</c:v>
                </c:pt>
                <c:pt idx="43">
                  <c:v>60.331912123000002</c:v>
                </c:pt>
                <c:pt idx="44">
                  <c:v>59.354393651999999</c:v>
                </c:pt>
                <c:pt idx="45">
                  <c:v>59.335023131</c:v>
                </c:pt>
                <c:pt idx="46">
                  <c:v>60.563761708000001</c:v>
                </c:pt>
                <c:pt idx="47">
                  <c:v>60.192408145999998</c:v>
                </c:pt>
                <c:pt idx="48">
                  <c:v>59.578146797999999</c:v>
                </c:pt>
                <c:pt idx="49">
                  <c:v>61.187772999000003</c:v>
                </c:pt>
                <c:pt idx="50">
                  <c:v>60.675093867999998</c:v>
                </c:pt>
                <c:pt idx="51">
                  <c:v>61.932659776000001</c:v>
                </c:pt>
                <c:pt idx="52">
                  <c:v>62.000762172000002</c:v>
                </c:pt>
                <c:pt idx="53">
                  <c:v>60.524257538000001</c:v>
                </c:pt>
                <c:pt idx="54">
                  <c:v>60.552506088000001</c:v>
                </c:pt>
                <c:pt idx="55">
                  <c:v>62.844727304000003</c:v>
                </c:pt>
                <c:pt idx="56">
                  <c:v>61.395399554999997</c:v>
                </c:pt>
                <c:pt idx="57">
                  <c:v>60.820531903000003</c:v>
                </c:pt>
                <c:pt idx="58">
                  <c:v>61.053269724000003</c:v>
                </c:pt>
                <c:pt idx="59">
                  <c:v>62.902722908999998</c:v>
                </c:pt>
                <c:pt idx="60">
                  <c:v>62.250777651999996</c:v>
                </c:pt>
                <c:pt idx="61">
                  <c:v>67.178775658999996</c:v>
                </c:pt>
                <c:pt idx="62">
                  <c:v>85.646246567999995</c:v>
                </c:pt>
                <c:pt idx="63">
                  <c:v>84.066508221000007</c:v>
                </c:pt>
                <c:pt idx="64">
                  <c:v>78.470383193000004</c:v>
                </c:pt>
                <c:pt idx="65">
                  <c:v>74.591207964000006</c:v>
                </c:pt>
                <c:pt idx="66">
                  <c:v>71.569240210000004</c:v>
                </c:pt>
                <c:pt idx="67">
                  <c:v>69.767087375000003</c:v>
                </c:pt>
                <c:pt idx="68">
                  <c:v>67.212303466999998</c:v>
                </c:pt>
                <c:pt idx="69">
                  <c:v>66.179294991000006</c:v>
                </c:pt>
                <c:pt idx="70">
                  <c:v>64.741834698000005</c:v>
                </c:pt>
                <c:pt idx="71">
                  <c:v>64.564925267000007</c:v>
                </c:pt>
                <c:pt idx="72">
                  <c:v>62.032585183999998</c:v>
                </c:pt>
                <c:pt idx="73">
                  <c:v>62.023931750000003</c:v>
                </c:pt>
                <c:pt idx="74">
                  <c:v>62.677036813999997</c:v>
                </c:pt>
                <c:pt idx="75">
                  <c:v>62.919480425000003</c:v>
                </c:pt>
                <c:pt idx="76">
                  <c:v>61.774145334000004</c:v>
                </c:pt>
                <c:pt idx="77">
                  <c:v>61.034255450000003</c:v>
                </c:pt>
                <c:pt idx="78">
                  <c:v>60.027911828999997</c:v>
                </c:pt>
                <c:pt idx="79">
                  <c:v>60.432871675999998</c:v>
                </c:pt>
                <c:pt idx="80">
                  <c:v>60.199786066999998</c:v>
                </c:pt>
                <c:pt idx="81">
                  <c:v>60.100926600000001</c:v>
                </c:pt>
                <c:pt idx="82">
                  <c:v>59.920446947999999</c:v>
                </c:pt>
                <c:pt idx="83">
                  <c:v>59.743537517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108592"/>
        <c:axId val="-711115664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05328"/>
        <c:axId val="-711115120"/>
      </c:scatterChart>
      <c:dateAx>
        <c:axId val="-7111085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7111156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711115664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711108592"/>
        <c:crosses val="autoZero"/>
        <c:crossBetween val="between"/>
      </c:valAx>
      <c:valAx>
        <c:axId val="-71110532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711115120"/>
        <c:crosses val="max"/>
        <c:crossBetween val="midCat"/>
      </c:valAx>
      <c:valAx>
        <c:axId val="-7111151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71110532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1.5769836821999998</c:v>
                </c:pt>
                <c:pt idx="1">
                  <c:v>1.131472950700001</c:v>
                </c:pt>
                <c:pt idx="2">
                  <c:v>-0.93526257060000084</c:v>
                </c:pt>
                <c:pt idx="3">
                  <c:v>-0.27440139810000019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-1.5746115070000011E-2</c:v>
                </c:pt>
                <c:pt idx="1">
                  <c:v>-1.3294591780000031E-2</c:v>
                </c:pt>
                <c:pt idx="2">
                  <c:v>-1.1570591019999965E-2</c:v>
                </c:pt>
                <c:pt idx="3">
                  <c:v>2.9744724969999969E-2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7.7400783599999912E-2</c:v>
                </c:pt>
                <c:pt idx="1">
                  <c:v>0.13937738900000007</c:v>
                </c:pt>
                <c:pt idx="2">
                  <c:v>-3.6502270399999981E-2</c:v>
                </c:pt>
                <c:pt idx="3">
                  <c:v>0.12043626979999988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11105872"/>
        <c:axId val="-711116208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073111591569987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84062073488158E-2"/>
                  <c:y val="-2.57639670041244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3.21431285275681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860485279771E-2"/>
                  <c:y val="2.97915885514310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1.6386383507299997</c:v>
                </c:pt>
                <c:pt idx="1">
                  <c:v>1.257555747920001</c:v>
                </c:pt>
                <c:pt idx="2">
                  <c:v>-0.98333543202000073</c:v>
                </c:pt>
                <c:pt idx="3">
                  <c:v>-0.12422040333000034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105872"/>
        <c:axId val="-711116208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08048"/>
        <c:axId val="-711111312"/>
      </c:scatterChart>
      <c:catAx>
        <c:axId val="-711105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16208"/>
        <c:crosses val="autoZero"/>
        <c:auto val="1"/>
        <c:lblAlgn val="ctr"/>
        <c:lblOffset val="100"/>
        <c:tickLblSkip val="1"/>
        <c:noMultiLvlLbl val="0"/>
      </c:catAx>
      <c:valAx>
        <c:axId val="-711116208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05872"/>
        <c:crosses val="autoZero"/>
        <c:crossBetween val="between"/>
        <c:majorUnit val="0.5"/>
      </c:valAx>
      <c:valAx>
        <c:axId val="-71111131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711108048"/>
        <c:crosses val="max"/>
        <c:crossBetween val="midCat"/>
      </c:valAx>
      <c:valAx>
        <c:axId val="-711108048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-711111312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10.017673</c:v>
                </c:pt>
                <c:pt idx="1">
                  <c:v>10.281402999999999</c:v>
                </c:pt>
                <c:pt idx="2">
                  <c:v>10.504038</c:v>
                </c:pt>
                <c:pt idx="3">
                  <c:v>10.510258</c:v>
                </c:pt>
                <c:pt idx="4">
                  <c:v>10.459527</c:v>
                </c:pt>
                <c:pt idx="5">
                  <c:v>10.649082</c:v>
                </c:pt>
                <c:pt idx="6">
                  <c:v>10.890995999999999</c:v>
                </c:pt>
                <c:pt idx="7">
                  <c:v>11.360519</c:v>
                </c:pt>
                <c:pt idx="8">
                  <c:v>11.497683</c:v>
                </c:pt>
                <c:pt idx="9">
                  <c:v>11.631364</c:v>
                </c:pt>
                <c:pt idx="10">
                  <c:v>11.999309</c:v>
                </c:pt>
                <c:pt idx="11">
                  <c:v>12.037535999999999</c:v>
                </c:pt>
                <c:pt idx="12">
                  <c:v>11.865012999999999</c:v>
                </c:pt>
                <c:pt idx="13">
                  <c:v>11.678834</c:v>
                </c:pt>
                <c:pt idx="14">
                  <c:v>11.937306</c:v>
                </c:pt>
                <c:pt idx="15">
                  <c:v>12.134698</c:v>
                </c:pt>
                <c:pt idx="16">
                  <c:v>12.163192</c:v>
                </c:pt>
                <c:pt idx="17">
                  <c:v>12.087543999999999</c:v>
                </c:pt>
                <c:pt idx="18">
                  <c:v>11.819095000000001</c:v>
                </c:pt>
                <c:pt idx="19">
                  <c:v>12.424769</c:v>
                </c:pt>
                <c:pt idx="20">
                  <c:v>12.495187</c:v>
                </c:pt>
                <c:pt idx="21">
                  <c:v>12.672552</c:v>
                </c:pt>
                <c:pt idx="22">
                  <c:v>12.859780000000001</c:v>
                </c:pt>
                <c:pt idx="23">
                  <c:v>12.802096000000001</c:v>
                </c:pt>
                <c:pt idx="24">
                  <c:v>12.754821</c:v>
                </c:pt>
                <c:pt idx="25">
                  <c:v>12.745602</c:v>
                </c:pt>
                <c:pt idx="26">
                  <c:v>12.737068000000001</c:v>
                </c:pt>
                <c:pt idx="27">
                  <c:v>11.989939</c:v>
                </c:pt>
                <c:pt idx="28">
                  <c:v>10.001448</c:v>
                </c:pt>
                <c:pt idx="29">
                  <c:v>9.7454302336000005</c:v>
                </c:pt>
                <c:pt idx="30">
                  <c:v>10.257828569000001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10.257828569000001</c:v>
                </c:pt>
                <c:pt idx="31">
                  <c:v>11.033340000000001</c:v>
                </c:pt>
                <c:pt idx="32">
                  <c:v>11.08132</c:v>
                </c:pt>
                <c:pt idx="33">
                  <c:v>10.96133</c:v>
                </c:pt>
                <c:pt idx="34">
                  <c:v>11.05186</c:v>
                </c:pt>
                <c:pt idx="35">
                  <c:v>10.87341</c:v>
                </c:pt>
                <c:pt idx="36">
                  <c:v>11.02056</c:v>
                </c:pt>
                <c:pt idx="37">
                  <c:v>10.99544</c:v>
                </c:pt>
                <c:pt idx="38">
                  <c:v>10.991849999999999</c:v>
                </c:pt>
                <c:pt idx="39">
                  <c:v>10.96299</c:v>
                </c:pt>
                <c:pt idx="40">
                  <c:v>10.95443</c:v>
                </c:pt>
                <c:pt idx="41">
                  <c:v>11.0624</c:v>
                </c:pt>
                <c:pt idx="42">
                  <c:v>11.08004</c:v>
                </c:pt>
                <c:pt idx="43">
                  <c:v>11.130229999999999</c:v>
                </c:pt>
                <c:pt idx="44">
                  <c:v>11.28443</c:v>
                </c:pt>
                <c:pt idx="45">
                  <c:v>11.23643</c:v>
                </c:pt>
                <c:pt idx="46">
                  <c:v>11.451610000000001</c:v>
                </c:pt>
                <c:pt idx="47">
                  <c:v>11.5076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10.986615666666665</c:v>
                </c:pt>
                <c:pt idx="2">
                  <c:v>10.986615666666665</c:v>
                </c:pt>
                <c:pt idx="3">
                  <c:v>10.986615666666665</c:v>
                </c:pt>
                <c:pt idx="4">
                  <c:v>10.986615666666665</c:v>
                </c:pt>
                <c:pt idx="5">
                  <c:v>10.986615666666665</c:v>
                </c:pt>
                <c:pt idx="6">
                  <c:v>10.986615666666665</c:v>
                </c:pt>
                <c:pt idx="7">
                  <c:v>10.986615666666665</c:v>
                </c:pt>
                <c:pt idx="8">
                  <c:v>10.986615666666665</c:v>
                </c:pt>
                <c:pt idx="9">
                  <c:v>10.986615666666665</c:v>
                </c:pt>
                <c:pt idx="10">
                  <c:v>10.986615666666665</c:v>
                </c:pt>
                <c:pt idx="13">
                  <c:v>12.2450055</c:v>
                </c:pt>
                <c:pt idx="14">
                  <c:v>12.2450055</c:v>
                </c:pt>
                <c:pt idx="15">
                  <c:v>12.2450055</c:v>
                </c:pt>
                <c:pt idx="16">
                  <c:v>12.2450055</c:v>
                </c:pt>
                <c:pt idx="17">
                  <c:v>12.2450055</c:v>
                </c:pt>
                <c:pt idx="18">
                  <c:v>12.2450055</c:v>
                </c:pt>
                <c:pt idx="19">
                  <c:v>12.2450055</c:v>
                </c:pt>
                <c:pt idx="20">
                  <c:v>12.2450055</c:v>
                </c:pt>
                <c:pt idx="21">
                  <c:v>12.2450055</c:v>
                </c:pt>
                <c:pt idx="22">
                  <c:v>12.2450055</c:v>
                </c:pt>
                <c:pt idx="25">
                  <c:v>11.269449733549999</c:v>
                </c:pt>
                <c:pt idx="26">
                  <c:v>11.269449733549999</c:v>
                </c:pt>
                <c:pt idx="27">
                  <c:v>11.269449733549999</c:v>
                </c:pt>
                <c:pt idx="28">
                  <c:v>11.269449733549999</c:v>
                </c:pt>
                <c:pt idx="29">
                  <c:v>11.269449733549999</c:v>
                </c:pt>
                <c:pt idx="30">
                  <c:v>11.269449733549999</c:v>
                </c:pt>
                <c:pt idx="31">
                  <c:v>11.269449733549999</c:v>
                </c:pt>
                <c:pt idx="32">
                  <c:v>11.269449733549999</c:v>
                </c:pt>
                <c:pt idx="33">
                  <c:v>11.269449733549999</c:v>
                </c:pt>
                <c:pt idx="34">
                  <c:v>11.269449733549999</c:v>
                </c:pt>
                <c:pt idx="37">
                  <c:v>11.139834166666667</c:v>
                </c:pt>
                <c:pt idx="38">
                  <c:v>11.139834166666667</c:v>
                </c:pt>
                <c:pt idx="39">
                  <c:v>11.139834166666667</c:v>
                </c:pt>
                <c:pt idx="40">
                  <c:v>11.139834166666667</c:v>
                </c:pt>
                <c:pt idx="41">
                  <c:v>11.139834166666667</c:v>
                </c:pt>
                <c:pt idx="42">
                  <c:v>11.139834166666667</c:v>
                </c:pt>
                <c:pt idx="43">
                  <c:v>11.139834166666667</c:v>
                </c:pt>
                <c:pt idx="44">
                  <c:v>11.139834166666667</c:v>
                </c:pt>
                <c:pt idx="45">
                  <c:v>11.139834166666667</c:v>
                </c:pt>
                <c:pt idx="46">
                  <c:v>11.139834166666667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11110768"/>
        <c:axId val="-711109680"/>
      </c:lineChart>
      <c:catAx>
        <c:axId val="-711110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0968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711109680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10768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389.21300000000002</c:v>
                </c:pt>
                <c:pt idx="1">
                  <c:v>415.31299999999999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446.92899999999997</c:v>
                </c:pt>
                <c:pt idx="11">
                  <c:v>421.64600000000002</c:v>
                </c:pt>
                <c:pt idx="12">
                  <c:v>389.21300000000002</c:v>
                </c:pt>
                <c:pt idx="13">
                  <c:v>415.31299999999999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446.92899999999997</c:v>
                </c:pt>
                <c:pt idx="23">
                  <c:v>421.64600000000002</c:v>
                </c:pt>
                <c:pt idx="24">
                  <c:v>389.21300000000002</c:v>
                </c:pt>
                <c:pt idx="25">
                  <c:v>415.31299999999999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446.92899999999997</c:v>
                </c:pt>
                <c:pt idx="35">
                  <c:v>421.64600000000002</c:v>
                </c:pt>
                <c:pt idx="36">
                  <c:v>389.21300000000002</c:v>
                </c:pt>
                <c:pt idx="37">
                  <c:v>415.31299999999999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446.92899999999997</c:v>
                </c:pt>
                <c:pt idx="47">
                  <c:v>421.64600000000002</c:v>
                </c:pt>
                <c:pt idx="48">
                  <c:v>389.21300000000002</c:v>
                </c:pt>
                <c:pt idx="49">
                  <c:v>415.31299999999999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446.92899999999997</c:v>
                </c:pt>
                <c:pt idx="59">
                  <c:v>421.64600000000002</c:v>
                </c:pt>
                <c:pt idx="60">
                  <c:v>389.21300000000002</c:v>
                </c:pt>
                <c:pt idx="61">
                  <c:v>415.31299999999999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446.92899999999997</c:v>
                </c:pt>
                <c:pt idx="71">
                  <c:v>421.64600000000002</c:v>
                </c:pt>
                <c:pt idx="72">
                  <c:v>389.21300000000002</c:v>
                </c:pt>
                <c:pt idx="73">
                  <c:v>415.31299999999999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446.92899999999997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117.58499999999998</c:v>
                </c:pt>
                <c:pt idx="1">
                  <c:v>110.10599999999999</c:v>
                </c:pt>
                <c:pt idx="2">
                  <c:v>113.65600000000001</c:v>
                </c:pt>
                <c:pt idx="3">
                  <c:v>87.70799999999997</c:v>
                </c:pt>
                <c:pt idx="4">
                  <c:v>82.61099999999999</c:v>
                </c:pt>
                <c:pt idx="5">
                  <c:v>86.40500000000003</c:v>
                </c:pt>
                <c:pt idx="6">
                  <c:v>83.817000000000007</c:v>
                </c:pt>
                <c:pt idx="7">
                  <c:v>79.091999999999985</c:v>
                </c:pt>
                <c:pt idx="8">
                  <c:v>54.852999999999952</c:v>
                </c:pt>
                <c:pt idx="9">
                  <c:v>57.394999999999982</c:v>
                </c:pt>
                <c:pt idx="10">
                  <c:v>43.805000000000007</c:v>
                </c:pt>
                <c:pt idx="11">
                  <c:v>62.975999999999999</c:v>
                </c:pt>
                <c:pt idx="12">
                  <c:v>117.58499999999998</c:v>
                </c:pt>
                <c:pt idx="13">
                  <c:v>110.10599999999999</c:v>
                </c:pt>
                <c:pt idx="14">
                  <c:v>113.65600000000001</c:v>
                </c:pt>
                <c:pt idx="15">
                  <c:v>87.70799999999997</c:v>
                </c:pt>
                <c:pt idx="16">
                  <c:v>82.61099999999999</c:v>
                </c:pt>
                <c:pt idx="17">
                  <c:v>86.40500000000003</c:v>
                </c:pt>
                <c:pt idx="18">
                  <c:v>83.817000000000007</c:v>
                </c:pt>
                <c:pt idx="19">
                  <c:v>79.091999999999985</c:v>
                </c:pt>
                <c:pt idx="20">
                  <c:v>54.852999999999952</c:v>
                </c:pt>
                <c:pt idx="21">
                  <c:v>57.394999999999982</c:v>
                </c:pt>
                <c:pt idx="22">
                  <c:v>43.805000000000007</c:v>
                </c:pt>
                <c:pt idx="23">
                  <c:v>62.975999999999999</c:v>
                </c:pt>
                <c:pt idx="24">
                  <c:v>117.58499999999998</c:v>
                </c:pt>
                <c:pt idx="25">
                  <c:v>110.10599999999999</c:v>
                </c:pt>
                <c:pt idx="26">
                  <c:v>113.65600000000001</c:v>
                </c:pt>
                <c:pt idx="27">
                  <c:v>87.70799999999997</c:v>
                </c:pt>
                <c:pt idx="28">
                  <c:v>82.61099999999999</c:v>
                </c:pt>
                <c:pt idx="29">
                  <c:v>86.40500000000003</c:v>
                </c:pt>
                <c:pt idx="30">
                  <c:v>83.817000000000007</c:v>
                </c:pt>
                <c:pt idx="31">
                  <c:v>79.091999999999985</c:v>
                </c:pt>
                <c:pt idx="32">
                  <c:v>54.852999999999952</c:v>
                </c:pt>
                <c:pt idx="33">
                  <c:v>57.394999999999982</c:v>
                </c:pt>
                <c:pt idx="34">
                  <c:v>43.805000000000007</c:v>
                </c:pt>
                <c:pt idx="35">
                  <c:v>62.975999999999999</c:v>
                </c:pt>
                <c:pt idx="36">
                  <c:v>117.58499999999998</c:v>
                </c:pt>
                <c:pt idx="37">
                  <c:v>110.10599999999999</c:v>
                </c:pt>
                <c:pt idx="38">
                  <c:v>113.65600000000001</c:v>
                </c:pt>
                <c:pt idx="39">
                  <c:v>87.70799999999997</c:v>
                </c:pt>
                <c:pt idx="40">
                  <c:v>82.61099999999999</c:v>
                </c:pt>
                <c:pt idx="41">
                  <c:v>86.40500000000003</c:v>
                </c:pt>
                <c:pt idx="42">
                  <c:v>83.817000000000007</c:v>
                </c:pt>
                <c:pt idx="43">
                  <c:v>79.091999999999985</c:v>
                </c:pt>
                <c:pt idx="44">
                  <c:v>54.852999999999952</c:v>
                </c:pt>
                <c:pt idx="45">
                  <c:v>57.394999999999982</c:v>
                </c:pt>
                <c:pt idx="46">
                  <c:v>43.805000000000007</c:v>
                </c:pt>
                <c:pt idx="47">
                  <c:v>62.975999999999999</c:v>
                </c:pt>
                <c:pt idx="48">
                  <c:v>117.58499999999998</c:v>
                </c:pt>
                <c:pt idx="49">
                  <c:v>110.10599999999999</c:v>
                </c:pt>
                <c:pt idx="50">
                  <c:v>113.65600000000001</c:v>
                </c:pt>
                <c:pt idx="51">
                  <c:v>87.70799999999997</c:v>
                </c:pt>
                <c:pt idx="52">
                  <c:v>82.61099999999999</c:v>
                </c:pt>
                <c:pt idx="53">
                  <c:v>86.40500000000003</c:v>
                </c:pt>
                <c:pt idx="54">
                  <c:v>83.817000000000007</c:v>
                </c:pt>
                <c:pt idx="55">
                  <c:v>79.091999999999985</c:v>
                </c:pt>
                <c:pt idx="56">
                  <c:v>54.852999999999952</c:v>
                </c:pt>
                <c:pt idx="57">
                  <c:v>57.394999999999982</c:v>
                </c:pt>
                <c:pt idx="58">
                  <c:v>43.805000000000007</c:v>
                </c:pt>
                <c:pt idx="59">
                  <c:v>62.975999999999999</c:v>
                </c:pt>
                <c:pt idx="60">
                  <c:v>117.58499999999998</c:v>
                </c:pt>
                <c:pt idx="61">
                  <c:v>110.10599999999999</c:v>
                </c:pt>
                <c:pt idx="62">
                  <c:v>113.65600000000001</c:v>
                </c:pt>
                <c:pt idx="63">
                  <c:v>87.70799999999997</c:v>
                </c:pt>
                <c:pt idx="64">
                  <c:v>82.61099999999999</c:v>
                </c:pt>
                <c:pt idx="65">
                  <c:v>86.40500000000003</c:v>
                </c:pt>
                <c:pt idx="66">
                  <c:v>83.817000000000007</c:v>
                </c:pt>
                <c:pt idx="67">
                  <c:v>79.091999999999985</c:v>
                </c:pt>
                <c:pt idx="68">
                  <c:v>54.852999999999952</c:v>
                </c:pt>
                <c:pt idx="69">
                  <c:v>57.394999999999982</c:v>
                </c:pt>
                <c:pt idx="70">
                  <c:v>43.805000000000007</c:v>
                </c:pt>
                <c:pt idx="71">
                  <c:v>62.975999999999999</c:v>
                </c:pt>
                <c:pt idx="72">
                  <c:v>117.58499999999998</c:v>
                </c:pt>
                <c:pt idx="73">
                  <c:v>110.10599999999999</c:v>
                </c:pt>
                <c:pt idx="74">
                  <c:v>113.65600000000001</c:v>
                </c:pt>
                <c:pt idx="75">
                  <c:v>87.70799999999997</c:v>
                </c:pt>
                <c:pt idx="76">
                  <c:v>82.61099999999999</c:v>
                </c:pt>
                <c:pt idx="77">
                  <c:v>86.40500000000003</c:v>
                </c:pt>
                <c:pt idx="78">
                  <c:v>83.817000000000007</c:v>
                </c:pt>
                <c:pt idx="79">
                  <c:v>79.091999999999985</c:v>
                </c:pt>
                <c:pt idx="80">
                  <c:v>54.852999999999952</c:v>
                </c:pt>
                <c:pt idx="81">
                  <c:v>57.394999999999982</c:v>
                </c:pt>
                <c:pt idx="82">
                  <c:v>43.805000000000007</c:v>
                </c:pt>
                <c:pt idx="83">
                  <c:v>62.975999999999999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04784"/>
        <c:axId val="-711112400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389.21300000000002</c:v>
                </c:pt>
                <c:pt idx="1">
                  <c:v>415.31299999999999</c:v>
                </c:pt>
                <c:pt idx="2">
                  <c:v>443.2</c:v>
                </c:pt>
                <c:pt idx="3">
                  <c:v>452.71300000000002</c:v>
                </c:pt>
                <c:pt idx="4">
                  <c:v>448.96100000000001</c:v>
                </c:pt>
                <c:pt idx="5">
                  <c:v>438.81</c:v>
                </c:pt>
                <c:pt idx="6">
                  <c:v>424.80900000000003</c:v>
                </c:pt>
                <c:pt idx="7">
                  <c:v>425.85300000000001</c:v>
                </c:pt>
                <c:pt idx="8">
                  <c:v>429.12900000000002</c:v>
                </c:pt>
                <c:pt idx="9">
                  <c:v>455.21300000000002</c:v>
                </c:pt>
                <c:pt idx="10">
                  <c:v>455.99400000000003</c:v>
                </c:pt>
                <c:pt idx="11">
                  <c:v>449.22</c:v>
                </c:pt>
                <c:pt idx="12">
                  <c:v>471.767</c:v>
                </c:pt>
                <c:pt idx="13">
                  <c:v>492.15300000000002</c:v>
                </c:pt>
                <c:pt idx="14">
                  <c:v>504.81099999999998</c:v>
                </c:pt>
                <c:pt idx="15">
                  <c:v>509.32299999999998</c:v>
                </c:pt>
                <c:pt idx="16">
                  <c:v>511.86099999999999</c:v>
                </c:pt>
                <c:pt idx="17">
                  <c:v>500.85700000000003</c:v>
                </c:pt>
                <c:pt idx="18">
                  <c:v>493.45800000000003</c:v>
                </c:pt>
                <c:pt idx="19">
                  <c:v>486.67500000000001</c:v>
                </c:pt>
                <c:pt idx="20">
                  <c:v>471.53699999999998</c:v>
                </c:pt>
                <c:pt idx="21">
                  <c:v>491.20299999999997</c:v>
                </c:pt>
                <c:pt idx="22">
                  <c:v>490.73399999999998</c:v>
                </c:pt>
                <c:pt idx="23">
                  <c:v>484.62200000000001</c:v>
                </c:pt>
                <c:pt idx="24">
                  <c:v>506.798</c:v>
                </c:pt>
                <c:pt idx="25">
                  <c:v>525.41899999999998</c:v>
                </c:pt>
                <c:pt idx="26">
                  <c:v>538.59500000000003</c:v>
                </c:pt>
                <c:pt idx="27">
                  <c:v>524.28599999999994</c:v>
                </c:pt>
                <c:pt idx="28">
                  <c:v>516.80799999999999</c:v>
                </c:pt>
                <c:pt idx="29">
                  <c:v>501.55700000000002</c:v>
                </c:pt>
                <c:pt idx="30">
                  <c:v>483.411</c:v>
                </c:pt>
                <c:pt idx="31">
                  <c:v>459.98200000000003</c:v>
                </c:pt>
                <c:pt idx="32">
                  <c:v>469.58800000000002</c:v>
                </c:pt>
                <c:pt idx="33">
                  <c:v>459.73099999999999</c:v>
                </c:pt>
                <c:pt idx="34">
                  <c:v>453.05399999999997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449.37900000000002</c:v>
                </c:pt>
                <c:pt idx="47">
                  <c:v>442.50099999999998</c:v>
                </c:pt>
                <c:pt idx="48">
                  <c:v>448.80399999999997</c:v>
                </c:pt>
                <c:pt idx="49">
                  <c:v>451.72800000000001</c:v>
                </c:pt>
                <c:pt idx="50">
                  <c:v>459.322</c:v>
                </c:pt>
                <c:pt idx="51">
                  <c:v>468.82900000000001</c:v>
                </c:pt>
                <c:pt idx="52">
                  <c:v>480.15800000000002</c:v>
                </c:pt>
                <c:pt idx="53">
                  <c:v>463.96100000000001</c:v>
                </c:pt>
                <c:pt idx="54">
                  <c:v>442.05</c:v>
                </c:pt>
                <c:pt idx="55">
                  <c:v>430.81599999999997</c:v>
                </c:pt>
                <c:pt idx="56">
                  <c:v>426.45600000000002</c:v>
                </c:pt>
                <c:pt idx="57">
                  <c:v>444.23399999999998</c:v>
                </c:pt>
                <c:pt idx="58">
                  <c:v>446.92899999999997</c:v>
                </c:pt>
                <c:pt idx="59">
                  <c:v>432.93700000000001</c:v>
                </c:pt>
                <c:pt idx="60">
                  <c:v>442.834</c:v>
                </c:pt>
                <c:pt idx="61">
                  <c:v>454.22500000000002</c:v>
                </c:pt>
                <c:pt idx="62">
                  <c:v>482.45400000000001</c:v>
                </c:pt>
                <c:pt idx="63">
                  <c:v>529.16399999999999</c:v>
                </c:pt>
                <c:pt idx="64">
                  <c:v>520.96100000000001</c:v>
                </c:pt>
                <c:pt idx="65">
                  <c:v>539.18100000000004</c:v>
                </c:pt>
                <c:pt idx="66">
                  <c:v>518.596</c:v>
                </c:pt>
                <c:pt idx="67">
                  <c:v>500.00110000000001</c:v>
                </c:pt>
                <c:pt idx="68">
                  <c:v>491.89030000000002</c:v>
                </c:pt>
                <c:pt idx="69">
                  <c:v>497.62810000000002</c:v>
                </c:pt>
                <c:pt idx="70">
                  <c:v>495.94200000000001</c:v>
                </c:pt>
                <c:pt idx="71">
                  <c:v>483.0342</c:v>
                </c:pt>
                <c:pt idx="72">
                  <c:v>483.50400000000002</c:v>
                </c:pt>
                <c:pt idx="73">
                  <c:v>493.80439999999999</c:v>
                </c:pt>
                <c:pt idx="74">
                  <c:v>504.94439999999997</c:v>
                </c:pt>
                <c:pt idx="75">
                  <c:v>507.01080000000002</c:v>
                </c:pt>
                <c:pt idx="76">
                  <c:v>506.2921</c:v>
                </c:pt>
                <c:pt idx="77">
                  <c:v>490.15949999999998</c:v>
                </c:pt>
                <c:pt idx="78">
                  <c:v>475.32089999999999</c:v>
                </c:pt>
                <c:pt idx="79">
                  <c:v>467.54759999999999</c:v>
                </c:pt>
                <c:pt idx="80">
                  <c:v>468.39249999999998</c:v>
                </c:pt>
                <c:pt idx="81">
                  <c:v>483.21339999999998</c:v>
                </c:pt>
                <c:pt idx="82">
                  <c:v>483.29820000000001</c:v>
                </c:pt>
                <c:pt idx="83">
                  <c:v>469.61770000000001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104784"/>
        <c:axId val="-711112400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17296"/>
        <c:axId val="-711110224"/>
      </c:scatterChart>
      <c:dateAx>
        <c:axId val="-7111047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-7111124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711112400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711104784"/>
        <c:crosses val="autoZero"/>
        <c:crossBetween val="between"/>
        <c:majorUnit val="25"/>
      </c:valAx>
      <c:valAx>
        <c:axId val="-71111729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711110224"/>
        <c:crosses val="max"/>
        <c:crossBetween val="midCat"/>
      </c:valAx>
      <c:valAx>
        <c:axId val="-71111022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71111729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1.6386383510000009</c:v>
                </c:pt>
                <c:pt idx="1">
                  <c:v>1.2575557479999997</c:v>
                </c:pt>
                <c:pt idx="2">
                  <c:v>-0.98333554700000114</c:v>
                </c:pt>
                <c:pt idx="3">
                  <c:v>-0.12422000099999941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0.5866050602999997</c:v>
                </c:pt>
                <c:pt idx="1">
                  <c:v>0.44367166020000059</c:v>
                </c:pt>
                <c:pt idx="2">
                  <c:v>0.15125047539999947</c:v>
                </c:pt>
                <c:pt idx="3">
                  <c:v>0.11094702050000027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2.7180197090000066E-2</c:v>
                </c:pt>
                <c:pt idx="1">
                  <c:v>-2.922036439000017E-2</c:v>
                </c:pt>
                <c:pt idx="2">
                  <c:v>-0.12417030050999996</c:v>
                </c:pt>
                <c:pt idx="3">
                  <c:v>0.12985789206999998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-711104240"/>
        <c:axId val="-711107504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6671013833755066E-2"/>
                  <c:y val="-3.039100348147359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9.1629797110505451E-2"/>
                      <c:h val="4.253524252088059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4600525565526918E-2"/>
                  <c:y val="-3.359154612944431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0048685946701406"/>
                      <c:h val="6.307538685825391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6.8728711667052564E-2"/>
                  <c:y val="3.75276523714809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0451092202109206E-2"/>
                  <c:y val="-5.361737819128341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1861120036422337"/>
                      <c:h val="6.735678214520829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'16'!$I$31:$L$31</c:f>
              <c:numCache>
                <c:formatCode>0.0</c:formatCode>
                <c:ptCount val="4"/>
                <c:pt idx="0">
                  <c:v>2.2524236083900004</c:v>
                </c:pt>
                <c:pt idx="1">
                  <c:v>1.6720070438100001</c:v>
                </c:pt>
                <c:pt idx="2">
                  <c:v>-0.95625537211000167</c:v>
                </c:pt>
                <c:pt idx="3">
                  <c:v>0.11658491157000084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104240"/>
        <c:axId val="-711107504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03696"/>
        <c:axId val="-711116752"/>
      </c:scatterChart>
      <c:catAx>
        <c:axId val="-7111042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07504"/>
        <c:crosses val="autoZero"/>
        <c:auto val="1"/>
        <c:lblAlgn val="ctr"/>
        <c:lblOffset val="100"/>
        <c:tickLblSkip val="1"/>
        <c:noMultiLvlLbl val="0"/>
      </c:catAx>
      <c:valAx>
        <c:axId val="-711107504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04240"/>
        <c:crosses val="autoZero"/>
        <c:crossBetween val="between"/>
        <c:majorUnit val="0.5"/>
        <c:minorUnit val="0.5"/>
      </c:valAx>
      <c:valAx>
        <c:axId val="-711116752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711103696"/>
        <c:crosses val="max"/>
        <c:crossBetween val="midCat"/>
      </c:valAx>
      <c:valAx>
        <c:axId val="-711103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1111675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15.075951999999999</c:v>
                </c:pt>
                <c:pt idx="1">
                  <c:v>15.565200000000001</c:v>
                </c:pt>
                <c:pt idx="2">
                  <c:v>15.913446</c:v>
                </c:pt>
                <c:pt idx="3">
                  <c:v>15.99644</c:v>
                </c:pt>
                <c:pt idx="4">
                  <c:v>16.035838999999999</c:v>
                </c:pt>
                <c:pt idx="5">
                  <c:v>16.240033</c:v>
                </c:pt>
                <c:pt idx="6">
                  <c:v>16.610423000000001</c:v>
                </c:pt>
                <c:pt idx="7">
                  <c:v>17.246258000000001</c:v>
                </c:pt>
                <c:pt idx="8">
                  <c:v>17.344522000000001</c:v>
                </c:pt>
                <c:pt idx="9">
                  <c:v>17.433050999999999</c:v>
                </c:pt>
                <c:pt idx="10">
                  <c:v>17.797643999999998</c:v>
                </c:pt>
                <c:pt idx="11">
                  <c:v>17.740176999999999</c:v>
                </c:pt>
                <c:pt idx="12">
                  <c:v>17.519819999999999</c:v>
                </c:pt>
                <c:pt idx="13">
                  <c:v>17.495649</c:v>
                </c:pt>
                <c:pt idx="14">
                  <c:v>17.751045999999999</c:v>
                </c:pt>
                <c:pt idx="15">
                  <c:v>18.053885000000001</c:v>
                </c:pt>
                <c:pt idx="16">
                  <c:v>18.145904999999999</c:v>
                </c:pt>
                <c:pt idx="17">
                  <c:v>18.034521999999999</c:v>
                </c:pt>
                <c:pt idx="18">
                  <c:v>17.648399999999999</c:v>
                </c:pt>
                <c:pt idx="19">
                  <c:v>18.280087999999999</c:v>
                </c:pt>
                <c:pt idx="20">
                  <c:v>18.550630000000002</c:v>
                </c:pt>
                <c:pt idx="21">
                  <c:v>18.782651000000001</c:v>
                </c:pt>
                <c:pt idx="22">
                  <c:v>18.957144</c:v>
                </c:pt>
                <c:pt idx="23">
                  <c:v>18.926936999999999</c:v>
                </c:pt>
                <c:pt idx="24">
                  <c:v>19.058433999999998</c:v>
                </c:pt>
                <c:pt idx="25">
                  <c:v>18.849128</c:v>
                </c:pt>
                <c:pt idx="26">
                  <c:v>19.036453000000002</c:v>
                </c:pt>
                <c:pt idx="27">
                  <c:v>17.591481999999999</c:v>
                </c:pt>
                <c:pt idx="28">
                  <c:v>15.526319000000001</c:v>
                </c:pt>
                <c:pt idx="29">
                  <c:v>15.663941864</c:v>
                </c:pt>
                <c:pt idx="30">
                  <c:v>16.213108688999998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16.213108688999998</c:v>
                </c:pt>
                <c:pt idx="31">
                  <c:v>17.545750000000002</c:v>
                </c:pt>
                <c:pt idx="32">
                  <c:v>17.670629999999999</c:v>
                </c:pt>
                <c:pt idx="33">
                  <c:v>17.582789999999999</c:v>
                </c:pt>
                <c:pt idx="34">
                  <c:v>17.7136</c:v>
                </c:pt>
                <c:pt idx="35">
                  <c:v>17.43899</c:v>
                </c:pt>
                <c:pt idx="36">
                  <c:v>17.458539999999999</c:v>
                </c:pt>
                <c:pt idx="37">
                  <c:v>17.568719999999999</c:v>
                </c:pt>
                <c:pt idx="38">
                  <c:v>17.674910000000001</c:v>
                </c:pt>
                <c:pt idx="39">
                  <c:v>17.72186</c:v>
                </c:pt>
                <c:pt idx="40">
                  <c:v>17.80349</c:v>
                </c:pt>
                <c:pt idx="41">
                  <c:v>17.86374</c:v>
                </c:pt>
                <c:pt idx="42">
                  <c:v>17.89143</c:v>
                </c:pt>
                <c:pt idx="43">
                  <c:v>18.075220000000002</c:v>
                </c:pt>
                <c:pt idx="44">
                  <c:v>18.22993</c:v>
                </c:pt>
                <c:pt idx="45">
                  <c:v>18.2133</c:v>
                </c:pt>
                <c:pt idx="46">
                  <c:v>18.46284</c:v>
                </c:pt>
                <c:pt idx="47">
                  <c:v>18.383179999999999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16.583248749999999</c:v>
                </c:pt>
                <c:pt idx="2">
                  <c:v>16.583248749999999</c:v>
                </c:pt>
                <c:pt idx="3">
                  <c:v>16.583248749999999</c:v>
                </c:pt>
                <c:pt idx="4">
                  <c:v>16.583248749999999</c:v>
                </c:pt>
                <c:pt idx="5">
                  <c:v>16.583248749999999</c:v>
                </c:pt>
                <c:pt idx="6">
                  <c:v>16.583248749999999</c:v>
                </c:pt>
                <c:pt idx="7">
                  <c:v>16.583248749999999</c:v>
                </c:pt>
                <c:pt idx="8">
                  <c:v>16.583248749999999</c:v>
                </c:pt>
                <c:pt idx="9">
                  <c:v>16.583248749999999</c:v>
                </c:pt>
                <c:pt idx="10">
                  <c:v>16.583248749999999</c:v>
                </c:pt>
                <c:pt idx="13">
                  <c:v>18.178889750000003</c:v>
                </c:pt>
                <c:pt idx="14">
                  <c:v>18.178889750000003</c:v>
                </c:pt>
                <c:pt idx="15">
                  <c:v>18.178889750000003</c:v>
                </c:pt>
                <c:pt idx="16">
                  <c:v>18.178889750000003</c:v>
                </c:pt>
                <c:pt idx="17">
                  <c:v>18.178889750000003</c:v>
                </c:pt>
                <c:pt idx="18">
                  <c:v>18.178889750000003</c:v>
                </c:pt>
                <c:pt idx="19">
                  <c:v>18.178889750000003</c:v>
                </c:pt>
                <c:pt idx="20">
                  <c:v>18.178889750000003</c:v>
                </c:pt>
                <c:pt idx="21">
                  <c:v>18.178889750000003</c:v>
                </c:pt>
                <c:pt idx="22">
                  <c:v>18.178889750000003</c:v>
                </c:pt>
                <c:pt idx="25">
                  <c:v>17.49088554608333</c:v>
                </c:pt>
                <c:pt idx="26">
                  <c:v>17.49088554608333</c:v>
                </c:pt>
                <c:pt idx="27">
                  <c:v>17.49088554608333</c:v>
                </c:pt>
                <c:pt idx="28">
                  <c:v>17.49088554608333</c:v>
                </c:pt>
                <c:pt idx="29">
                  <c:v>17.49088554608333</c:v>
                </c:pt>
                <c:pt idx="30">
                  <c:v>17.49088554608333</c:v>
                </c:pt>
                <c:pt idx="31">
                  <c:v>17.49088554608333</c:v>
                </c:pt>
                <c:pt idx="32">
                  <c:v>17.49088554608333</c:v>
                </c:pt>
                <c:pt idx="33">
                  <c:v>17.49088554608333</c:v>
                </c:pt>
                <c:pt idx="34">
                  <c:v>17.49088554608333</c:v>
                </c:pt>
                <c:pt idx="37">
                  <c:v>17.945596666666667</c:v>
                </c:pt>
                <c:pt idx="38">
                  <c:v>17.945596666666667</c:v>
                </c:pt>
                <c:pt idx="39">
                  <c:v>17.945596666666667</c:v>
                </c:pt>
                <c:pt idx="40">
                  <c:v>17.945596666666667</c:v>
                </c:pt>
                <c:pt idx="41">
                  <c:v>17.945596666666667</c:v>
                </c:pt>
                <c:pt idx="42">
                  <c:v>17.945596666666667</c:v>
                </c:pt>
                <c:pt idx="43">
                  <c:v>17.945596666666667</c:v>
                </c:pt>
                <c:pt idx="44">
                  <c:v>17.945596666666667</c:v>
                </c:pt>
                <c:pt idx="45">
                  <c:v>17.945596666666667</c:v>
                </c:pt>
                <c:pt idx="46">
                  <c:v>17.945596666666667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11114032"/>
        <c:axId val="-711106960"/>
      </c:lineChart>
      <c:catAx>
        <c:axId val="-711114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069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711106960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14032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6688317174101538"/>
          <c:y val="0.3766136001545316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229549431321085"/>
          <c:y val="0.17364808269704923"/>
          <c:w val="0.80323673082531355"/>
          <c:h val="0.6699596925384325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2.4483342000003461E-3</c:v>
                </c:pt>
                <c:pt idx="1">
                  <c:v>-5.496563560000034E-2</c:v>
                </c:pt>
                <c:pt idx="2">
                  <c:v>-0.91868018799999973</c:v>
                </c:pt>
                <c:pt idx="3">
                  <c:v>0.82280581540000064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2.4841301299999952E-2</c:v>
                </c:pt>
                <c:pt idx="1">
                  <c:v>3.291067950000004E-2</c:v>
                </c:pt>
                <c:pt idx="2">
                  <c:v>-0.53760664650000001</c:v>
                </c:pt>
                <c:pt idx="3">
                  <c:v>0.34220052870000006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0.21363849050000017</c:v>
                </c:pt>
                <c:pt idx="1">
                  <c:v>-6.3369597300000358E-2</c:v>
                </c:pt>
                <c:pt idx="2">
                  <c:v>-0.36020802839999977</c:v>
                </c:pt>
                <c:pt idx="3">
                  <c:v>0.13309860369999971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-5.781594540000512E-2</c:v>
                </c:pt>
                <c:pt idx="1">
                  <c:v>-7.9240763699996108E-2</c:v>
                </c:pt>
                <c:pt idx="2">
                  <c:v>-0.15069297440000184</c:v>
                </c:pt>
                <c:pt idx="3">
                  <c:v>6.8323568499998544E-2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0.36364522740000016</c:v>
                </c:pt>
                <c:pt idx="1">
                  <c:v>0.12396510409999983</c:v>
                </c:pt>
                <c:pt idx="2">
                  <c:v>-3.9466997699999951E-2</c:v>
                </c:pt>
                <c:pt idx="3">
                  <c:v>0.20327580869999995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711113488"/>
        <c:axId val="-711112944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358509614231376E-2"/>
                  <c:y val="5.86825789640644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566947973610726E-2"/>
                  <c:y val="3.815274680180866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0.5467574079999955</c:v>
                </c:pt>
                <c:pt idx="1">
                  <c:v>-4.0700212999996932E-2</c:v>
                </c:pt>
                <c:pt idx="2">
                  <c:v>-2.0066548350000013</c:v>
                </c:pt>
                <c:pt idx="3">
                  <c:v>1.5697043249999989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711113488"/>
        <c:axId val="-711112944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11109136"/>
        <c:axId val="-711118928"/>
      </c:scatterChart>
      <c:catAx>
        <c:axId val="-71111348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12944"/>
        <c:crosses val="autoZero"/>
        <c:auto val="1"/>
        <c:lblAlgn val="ctr"/>
        <c:lblOffset val="100"/>
        <c:tickLblSkip val="1"/>
        <c:noMultiLvlLbl val="0"/>
      </c:catAx>
      <c:valAx>
        <c:axId val="-711112944"/>
        <c:scaling>
          <c:orientation val="minMax"/>
          <c:max val="2"/>
          <c:min val="-2.7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13488"/>
        <c:crosses val="autoZero"/>
        <c:crossBetween val="between"/>
      </c:valAx>
      <c:valAx>
        <c:axId val="-711118928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711109136"/>
        <c:crosses val="max"/>
        <c:crossBetween val="midCat"/>
        <c:majorUnit val="0.25"/>
      </c:valAx>
      <c:valAx>
        <c:axId val="-711109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71111892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20.54514</c:v>
                </c:pt>
                <c:pt idx="1">
                  <c:v>19.678705000000001</c:v>
                </c:pt>
                <c:pt idx="2">
                  <c:v>20.756359</c:v>
                </c:pt>
                <c:pt idx="3">
                  <c:v>20.036519999999999</c:v>
                </c:pt>
                <c:pt idx="4">
                  <c:v>20.247366</c:v>
                </c:pt>
                <c:pt idx="5">
                  <c:v>20.790268999999999</c:v>
                </c:pt>
                <c:pt idx="6">
                  <c:v>20.682276000000002</c:v>
                </c:pt>
                <c:pt idx="7">
                  <c:v>21.358391000000001</c:v>
                </c:pt>
                <c:pt idx="8">
                  <c:v>20.082809000000001</c:v>
                </c:pt>
                <c:pt idx="9">
                  <c:v>20.734404999999999</c:v>
                </c:pt>
                <c:pt idx="10">
                  <c:v>20.746511999999999</c:v>
                </c:pt>
                <c:pt idx="11">
                  <c:v>20.303446999999998</c:v>
                </c:pt>
                <c:pt idx="12">
                  <c:v>20.471727999999999</c:v>
                </c:pt>
                <c:pt idx="13">
                  <c:v>20.223680999999999</c:v>
                </c:pt>
                <c:pt idx="14">
                  <c:v>20.189268999999999</c:v>
                </c:pt>
                <c:pt idx="15">
                  <c:v>20.100878000000002</c:v>
                </c:pt>
                <c:pt idx="16">
                  <c:v>20.229272000000002</c:v>
                </c:pt>
                <c:pt idx="17">
                  <c:v>20.601661</c:v>
                </c:pt>
                <c:pt idx="18">
                  <c:v>20.715558999999999</c:v>
                </c:pt>
                <c:pt idx="19">
                  <c:v>21.065123</c:v>
                </c:pt>
                <c:pt idx="20">
                  <c:v>20.228331000000001</c:v>
                </c:pt>
                <c:pt idx="21">
                  <c:v>20.781514000000001</c:v>
                </c:pt>
                <c:pt idx="22">
                  <c:v>20.613441000000002</c:v>
                </c:pt>
                <c:pt idx="23">
                  <c:v>20.311662999999999</c:v>
                </c:pt>
                <c:pt idx="24">
                  <c:v>19.905342999999998</c:v>
                </c:pt>
                <c:pt idx="25">
                  <c:v>19.83887</c:v>
                </c:pt>
                <c:pt idx="26">
                  <c:v>18.283771999999999</c:v>
                </c:pt>
                <c:pt idx="27">
                  <c:v>14.690989</c:v>
                </c:pt>
                <c:pt idx="28">
                  <c:v>16.103228999999999</c:v>
                </c:pt>
                <c:pt idx="29">
                  <c:v>17.710080999999999</c:v>
                </c:pt>
                <c:pt idx="30">
                  <c:v>18.614657232999999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18.614657232999999</c:v>
                </c:pt>
                <c:pt idx="31">
                  <c:v>19.17427</c:v>
                </c:pt>
                <c:pt idx="32">
                  <c:v>18.978459999999998</c:v>
                </c:pt>
                <c:pt idx="33">
                  <c:v>19.480899999999998</c:v>
                </c:pt>
                <c:pt idx="34">
                  <c:v>19.360530000000001</c:v>
                </c:pt>
                <c:pt idx="35">
                  <c:v>19.333939999999998</c:v>
                </c:pt>
                <c:pt idx="36">
                  <c:v>19.30349</c:v>
                </c:pt>
                <c:pt idx="37">
                  <c:v>19.526990000000001</c:v>
                </c:pt>
                <c:pt idx="38">
                  <c:v>19.739080000000001</c:v>
                </c:pt>
                <c:pt idx="39">
                  <c:v>19.51118</c:v>
                </c:pt>
                <c:pt idx="40">
                  <c:v>19.708200000000001</c:v>
                </c:pt>
                <c:pt idx="41">
                  <c:v>20.16405</c:v>
                </c:pt>
                <c:pt idx="42">
                  <c:v>20.277729999999998</c:v>
                </c:pt>
                <c:pt idx="43">
                  <c:v>20.785979999999999</c:v>
                </c:pt>
                <c:pt idx="44">
                  <c:v>20.154070000000001</c:v>
                </c:pt>
                <c:pt idx="45">
                  <c:v>20.441330000000001</c:v>
                </c:pt>
                <c:pt idx="46">
                  <c:v>20.522490000000001</c:v>
                </c:pt>
                <c:pt idx="47">
                  <c:v>20.146899999999999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20.496849916666665</c:v>
                </c:pt>
                <c:pt idx="3">
                  <c:v>20.496849916666665</c:v>
                </c:pt>
                <c:pt idx="4">
                  <c:v>20.496849916666665</c:v>
                </c:pt>
                <c:pt idx="5">
                  <c:v>20.496849916666665</c:v>
                </c:pt>
                <c:pt idx="6">
                  <c:v>20.496849916666665</c:v>
                </c:pt>
                <c:pt idx="7">
                  <c:v>20.496849916666665</c:v>
                </c:pt>
                <c:pt idx="8">
                  <c:v>20.496849916666665</c:v>
                </c:pt>
                <c:pt idx="9">
                  <c:v>20.496849916666665</c:v>
                </c:pt>
                <c:pt idx="14">
                  <c:v>20.461010000000005</c:v>
                </c:pt>
                <c:pt idx="15">
                  <c:v>20.461010000000005</c:v>
                </c:pt>
                <c:pt idx="16">
                  <c:v>20.461010000000005</c:v>
                </c:pt>
                <c:pt idx="17">
                  <c:v>20.461010000000005</c:v>
                </c:pt>
                <c:pt idx="18">
                  <c:v>20.461010000000005</c:v>
                </c:pt>
                <c:pt idx="19">
                  <c:v>20.461010000000005</c:v>
                </c:pt>
                <c:pt idx="20">
                  <c:v>20.461010000000005</c:v>
                </c:pt>
                <c:pt idx="21">
                  <c:v>20.461010000000005</c:v>
                </c:pt>
                <c:pt idx="26">
                  <c:v>18.456253436083333</c:v>
                </c:pt>
                <c:pt idx="27">
                  <c:v>18.456253436083333</c:v>
                </c:pt>
                <c:pt idx="28">
                  <c:v>18.456253436083333</c:v>
                </c:pt>
                <c:pt idx="29">
                  <c:v>18.456253436083333</c:v>
                </c:pt>
                <c:pt idx="30">
                  <c:v>18.456253436083333</c:v>
                </c:pt>
                <c:pt idx="31">
                  <c:v>18.456253436083333</c:v>
                </c:pt>
                <c:pt idx="32">
                  <c:v>18.456253436083333</c:v>
                </c:pt>
                <c:pt idx="33">
                  <c:v>18.456253436083333</c:v>
                </c:pt>
                <c:pt idx="38">
                  <c:v>20.023457499999999</c:v>
                </c:pt>
                <c:pt idx="39">
                  <c:v>20.023457499999999</c:v>
                </c:pt>
                <c:pt idx="40">
                  <c:v>20.023457499999999</c:v>
                </c:pt>
                <c:pt idx="41">
                  <c:v>20.023457499999999</c:v>
                </c:pt>
                <c:pt idx="42">
                  <c:v>20.023457499999999</c:v>
                </c:pt>
                <c:pt idx="43">
                  <c:v>20.023457499999999</c:v>
                </c:pt>
                <c:pt idx="44">
                  <c:v>20.023457499999999</c:v>
                </c:pt>
                <c:pt idx="45">
                  <c:v>20.023457499999999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711106416"/>
        <c:axId val="-711118384"/>
      </c:lineChart>
      <c:catAx>
        <c:axId val="-711106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183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71111838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711106416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132.608</c:v>
                </c:pt>
                <c:pt idx="1">
                  <c:v>123.608</c:v>
                </c:pt>
                <c:pt idx="2">
                  <c:v>128.69200000000001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131.73099999999999</c:v>
                </c:pt>
                <c:pt idx="9">
                  <c:v>120.11</c:v>
                </c:pt>
                <c:pt idx="10">
                  <c:v>126.31100000000001</c:v>
                </c:pt>
                <c:pt idx="11">
                  <c:v>139.98599999999999</c:v>
                </c:pt>
                <c:pt idx="12">
                  <c:v>132.608</c:v>
                </c:pt>
                <c:pt idx="13">
                  <c:v>123.608</c:v>
                </c:pt>
                <c:pt idx="14">
                  <c:v>128.69200000000001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131.73099999999999</c:v>
                </c:pt>
                <c:pt idx="21">
                  <c:v>120.11</c:v>
                </c:pt>
                <c:pt idx="22">
                  <c:v>126.31100000000001</c:v>
                </c:pt>
                <c:pt idx="23">
                  <c:v>139.98599999999999</c:v>
                </c:pt>
                <c:pt idx="24">
                  <c:v>132.608</c:v>
                </c:pt>
                <c:pt idx="25">
                  <c:v>123.608</c:v>
                </c:pt>
                <c:pt idx="26">
                  <c:v>128.69200000000001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131.73099999999999</c:v>
                </c:pt>
                <c:pt idx="33">
                  <c:v>120.11</c:v>
                </c:pt>
                <c:pt idx="34">
                  <c:v>126.31100000000001</c:v>
                </c:pt>
                <c:pt idx="35">
                  <c:v>139.98599999999999</c:v>
                </c:pt>
                <c:pt idx="36">
                  <c:v>132.608</c:v>
                </c:pt>
                <c:pt idx="37">
                  <c:v>123.608</c:v>
                </c:pt>
                <c:pt idx="38">
                  <c:v>128.69200000000001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131.73099999999999</c:v>
                </c:pt>
                <c:pt idx="45">
                  <c:v>120.11</c:v>
                </c:pt>
                <c:pt idx="46">
                  <c:v>126.31100000000001</c:v>
                </c:pt>
                <c:pt idx="47">
                  <c:v>139.98599999999999</c:v>
                </c:pt>
                <c:pt idx="48">
                  <c:v>132.608</c:v>
                </c:pt>
                <c:pt idx="49">
                  <c:v>123.608</c:v>
                </c:pt>
                <c:pt idx="50">
                  <c:v>128.69200000000001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131.73099999999999</c:v>
                </c:pt>
                <c:pt idx="57">
                  <c:v>120.11</c:v>
                </c:pt>
                <c:pt idx="58">
                  <c:v>126.31100000000001</c:v>
                </c:pt>
                <c:pt idx="59">
                  <c:v>139.98599999999999</c:v>
                </c:pt>
                <c:pt idx="60">
                  <c:v>132.608</c:v>
                </c:pt>
                <c:pt idx="61">
                  <c:v>123.608</c:v>
                </c:pt>
                <c:pt idx="62">
                  <c:v>128.69200000000001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131.73099999999999</c:v>
                </c:pt>
                <c:pt idx="69">
                  <c:v>120.11</c:v>
                </c:pt>
                <c:pt idx="70">
                  <c:v>126.31100000000001</c:v>
                </c:pt>
                <c:pt idx="71">
                  <c:v>139.98599999999999</c:v>
                </c:pt>
                <c:pt idx="72">
                  <c:v>132.608</c:v>
                </c:pt>
                <c:pt idx="73">
                  <c:v>123.608</c:v>
                </c:pt>
                <c:pt idx="74">
                  <c:v>128.69200000000001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131.73099999999999</c:v>
                </c:pt>
                <c:pt idx="81">
                  <c:v>120.11</c:v>
                </c:pt>
                <c:pt idx="82">
                  <c:v>126.31100000000001</c:v>
                </c:pt>
                <c:pt idx="83">
                  <c:v>139.98599999999999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37.63900000000001</c:v>
                </c:pt>
                <c:pt idx="1">
                  <c:v>39.22399999999999</c:v>
                </c:pt>
                <c:pt idx="2">
                  <c:v>31.381</c:v>
                </c:pt>
                <c:pt idx="3">
                  <c:v>34.028999999999996</c:v>
                </c:pt>
                <c:pt idx="4">
                  <c:v>39.367000000000004</c:v>
                </c:pt>
                <c:pt idx="5">
                  <c:v>31.510999999999996</c:v>
                </c:pt>
                <c:pt idx="6">
                  <c:v>29.292000000000002</c:v>
                </c:pt>
                <c:pt idx="7">
                  <c:v>28.072000000000003</c:v>
                </c:pt>
                <c:pt idx="8">
                  <c:v>29.319999999999993</c:v>
                </c:pt>
                <c:pt idx="9">
                  <c:v>34.605000000000004</c:v>
                </c:pt>
                <c:pt idx="10">
                  <c:v>34.966999999999985</c:v>
                </c:pt>
                <c:pt idx="11">
                  <c:v>26.109000000000009</c:v>
                </c:pt>
                <c:pt idx="12">
                  <c:v>37.63900000000001</c:v>
                </c:pt>
                <c:pt idx="13">
                  <c:v>39.22399999999999</c:v>
                </c:pt>
                <c:pt idx="14">
                  <c:v>31.381</c:v>
                </c:pt>
                <c:pt idx="15">
                  <c:v>34.028999999999996</c:v>
                </c:pt>
                <c:pt idx="16">
                  <c:v>39.367000000000004</c:v>
                </c:pt>
                <c:pt idx="17">
                  <c:v>31.510999999999996</c:v>
                </c:pt>
                <c:pt idx="18">
                  <c:v>29.292000000000002</c:v>
                </c:pt>
                <c:pt idx="19">
                  <c:v>28.072000000000003</c:v>
                </c:pt>
                <c:pt idx="20">
                  <c:v>29.319999999999993</c:v>
                </c:pt>
                <c:pt idx="21">
                  <c:v>34.605000000000004</c:v>
                </c:pt>
                <c:pt idx="22">
                  <c:v>34.966999999999985</c:v>
                </c:pt>
                <c:pt idx="23">
                  <c:v>26.109000000000009</c:v>
                </c:pt>
                <c:pt idx="24">
                  <c:v>37.63900000000001</c:v>
                </c:pt>
                <c:pt idx="25">
                  <c:v>39.22399999999999</c:v>
                </c:pt>
                <c:pt idx="26">
                  <c:v>31.381</c:v>
                </c:pt>
                <c:pt idx="27">
                  <c:v>34.028999999999996</c:v>
                </c:pt>
                <c:pt idx="28">
                  <c:v>39.367000000000004</c:v>
                </c:pt>
                <c:pt idx="29">
                  <c:v>31.510999999999996</c:v>
                </c:pt>
                <c:pt idx="30">
                  <c:v>29.292000000000002</c:v>
                </c:pt>
                <c:pt idx="31">
                  <c:v>28.072000000000003</c:v>
                </c:pt>
                <c:pt idx="32">
                  <c:v>29.319999999999993</c:v>
                </c:pt>
                <c:pt idx="33">
                  <c:v>34.605000000000004</c:v>
                </c:pt>
                <c:pt idx="34">
                  <c:v>34.966999999999985</c:v>
                </c:pt>
                <c:pt idx="35">
                  <c:v>26.109000000000009</c:v>
                </c:pt>
                <c:pt idx="36">
                  <c:v>37.63900000000001</c:v>
                </c:pt>
                <c:pt idx="37">
                  <c:v>39.22399999999999</c:v>
                </c:pt>
                <c:pt idx="38">
                  <c:v>31.381</c:v>
                </c:pt>
                <c:pt idx="39">
                  <c:v>34.028999999999996</c:v>
                </c:pt>
                <c:pt idx="40">
                  <c:v>39.367000000000004</c:v>
                </c:pt>
                <c:pt idx="41">
                  <c:v>31.510999999999996</c:v>
                </c:pt>
                <c:pt idx="42">
                  <c:v>29.292000000000002</c:v>
                </c:pt>
                <c:pt idx="43">
                  <c:v>28.072000000000003</c:v>
                </c:pt>
                <c:pt idx="44">
                  <c:v>29.319999999999993</c:v>
                </c:pt>
                <c:pt idx="45">
                  <c:v>34.605000000000004</c:v>
                </c:pt>
                <c:pt idx="46">
                  <c:v>34.966999999999985</c:v>
                </c:pt>
                <c:pt idx="47">
                  <c:v>26.109000000000009</c:v>
                </c:pt>
                <c:pt idx="48">
                  <c:v>37.63900000000001</c:v>
                </c:pt>
                <c:pt idx="49">
                  <c:v>39.22399999999999</c:v>
                </c:pt>
                <c:pt idx="50">
                  <c:v>31.381</c:v>
                </c:pt>
                <c:pt idx="51">
                  <c:v>34.028999999999996</c:v>
                </c:pt>
                <c:pt idx="52">
                  <c:v>39.367000000000004</c:v>
                </c:pt>
                <c:pt idx="53">
                  <c:v>31.510999999999996</c:v>
                </c:pt>
                <c:pt idx="54">
                  <c:v>29.292000000000002</c:v>
                </c:pt>
                <c:pt idx="55">
                  <c:v>28.072000000000003</c:v>
                </c:pt>
                <c:pt idx="56">
                  <c:v>29.319999999999993</c:v>
                </c:pt>
                <c:pt idx="57">
                  <c:v>34.605000000000004</c:v>
                </c:pt>
                <c:pt idx="58">
                  <c:v>34.966999999999985</c:v>
                </c:pt>
                <c:pt idx="59">
                  <c:v>26.109000000000009</c:v>
                </c:pt>
                <c:pt idx="60">
                  <c:v>37.63900000000001</c:v>
                </c:pt>
                <c:pt idx="61">
                  <c:v>39.22399999999999</c:v>
                </c:pt>
                <c:pt idx="62">
                  <c:v>31.381</c:v>
                </c:pt>
                <c:pt idx="63">
                  <c:v>34.028999999999996</c:v>
                </c:pt>
                <c:pt idx="64">
                  <c:v>39.367000000000004</c:v>
                </c:pt>
                <c:pt idx="65">
                  <c:v>31.510999999999996</c:v>
                </c:pt>
                <c:pt idx="66">
                  <c:v>29.292000000000002</c:v>
                </c:pt>
                <c:pt idx="67">
                  <c:v>28.072000000000003</c:v>
                </c:pt>
                <c:pt idx="68">
                  <c:v>29.319999999999993</c:v>
                </c:pt>
                <c:pt idx="69">
                  <c:v>34.605000000000004</c:v>
                </c:pt>
                <c:pt idx="70">
                  <c:v>34.966999999999985</c:v>
                </c:pt>
                <c:pt idx="71">
                  <c:v>26.109000000000009</c:v>
                </c:pt>
                <c:pt idx="72">
                  <c:v>37.63900000000001</c:v>
                </c:pt>
                <c:pt idx="73">
                  <c:v>39.22399999999999</c:v>
                </c:pt>
                <c:pt idx="74">
                  <c:v>31.381</c:v>
                </c:pt>
                <c:pt idx="75">
                  <c:v>34.028999999999996</c:v>
                </c:pt>
                <c:pt idx="76">
                  <c:v>39.367000000000004</c:v>
                </c:pt>
                <c:pt idx="77">
                  <c:v>31.510999999999996</c:v>
                </c:pt>
                <c:pt idx="78">
                  <c:v>29.292000000000002</c:v>
                </c:pt>
                <c:pt idx="79">
                  <c:v>28.072000000000003</c:v>
                </c:pt>
                <c:pt idx="80">
                  <c:v>29.319999999999993</c:v>
                </c:pt>
                <c:pt idx="81">
                  <c:v>34.605000000000004</c:v>
                </c:pt>
                <c:pt idx="82">
                  <c:v>34.966999999999985</c:v>
                </c:pt>
                <c:pt idx="83">
                  <c:v>26.109000000000009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73.72999999999999</c:v>
                </c:pt>
                <c:pt idx="1">
                  <c:v>78.51600000000002</c:v>
                </c:pt>
                <c:pt idx="2">
                  <c:v>72.858000000000004</c:v>
                </c:pt>
                <c:pt idx="3">
                  <c:v>73.623999999999995</c:v>
                </c:pt>
                <c:pt idx="4">
                  <c:v>67.637</c:v>
                </c:pt>
                <c:pt idx="5">
                  <c:v>69.038999999999987</c:v>
                </c:pt>
                <c:pt idx="6">
                  <c:v>61.211999999999989</c:v>
                </c:pt>
                <c:pt idx="7">
                  <c:v>57.917000000000002</c:v>
                </c:pt>
                <c:pt idx="8">
                  <c:v>62.15300000000002</c:v>
                </c:pt>
                <c:pt idx="9">
                  <c:v>61.180999999999983</c:v>
                </c:pt>
                <c:pt idx="10">
                  <c:v>61.65900000000002</c:v>
                </c:pt>
                <c:pt idx="11">
                  <c:v>69.37</c:v>
                </c:pt>
                <c:pt idx="12">
                  <c:v>73.72999999999999</c:v>
                </c:pt>
                <c:pt idx="13">
                  <c:v>78.51600000000002</c:v>
                </c:pt>
                <c:pt idx="14">
                  <c:v>72.858000000000004</c:v>
                </c:pt>
                <c:pt idx="15">
                  <c:v>73.623999999999995</c:v>
                </c:pt>
                <c:pt idx="16">
                  <c:v>67.637</c:v>
                </c:pt>
                <c:pt idx="17">
                  <c:v>69.038999999999987</c:v>
                </c:pt>
                <c:pt idx="18">
                  <c:v>61.211999999999989</c:v>
                </c:pt>
                <c:pt idx="19">
                  <c:v>57.917000000000002</c:v>
                </c:pt>
                <c:pt idx="20">
                  <c:v>62.15300000000002</c:v>
                </c:pt>
                <c:pt idx="21">
                  <c:v>61.180999999999983</c:v>
                </c:pt>
                <c:pt idx="22">
                  <c:v>61.65900000000002</c:v>
                </c:pt>
                <c:pt idx="23">
                  <c:v>69.37</c:v>
                </c:pt>
                <c:pt idx="24">
                  <c:v>73.72999999999999</c:v>
                </c:pt>
                <c:pt idx="25">
                  <c:v>78.51600000000002</c:v>
                </c:pt>
                <c:pt idx="26">
                  <c:v>72.858000000000004</c:v>
                </c:pt>
                <c:pt idx="27">
                  <c:v>73.623999999999995</c:v>
                </c:pt>
                <c:pt idx="28">
                  <c:v>67.637</c:v>
                </c:pt>
                <c:pt idx="29">
                  <c:v>69.038999999999987</c:v>
                </c:pt>
                <c:pt idx="30">
                  <c:v>61.211999999999989</c:v>
                </c:pt>
                <c:pt idx="31">
                  <c:v>57.917000000000002</c:v>
                </c:pt>
                <c:pt idx="32">
                  <c:v>62.15300000000002</c:v>
                </c:pt>
                <c:pt idx="33">
                  <c:v>61.180999999999983</c:v>
                </c:pt>
                <c:pt idx="34">
                  <c:v>61.65900000000002</c:v>
                </c:pt>
                <c:pt idx="35">
                  <c:v>69.37</c:v>
                </c:pt>
                <c:pt idx="36">
                  <c:v>73.72999999999999</c:v>
                </c:pt>
                <c:pt idx="37">
                  <c:v>78.51600000000002</c:v>
                </c:pt>
                <c:pt idx="38">
                  <c:v>72.858000000000004</c:v>
                </c:pt>
                <c:pt idx="39">
                  <c:v>73.623999999999995</c:v>
                </c:pt>
                <c:pt idx="40">
                  <c:v>67.637</c:v>
                </c:pt>
                <c:pt idx="41">
                  <c:v>69.038999999999987</c:v>
                </c:pt>
                <c:pt idx="42">
                  <c:v>61.211999999999989</c:v>
                </c:pt>
                <c:pt idx="43">
                  <c:v>57.917000000000002</c:v>
                </c:pt>
                <c:pt idx="44">
                  <c:v>62.15300000000002</c:v>
                </c:pt>
                <c:pt idx="45">
                  <c:v>61.180999999999983</c:v>
                </c:pt>
                <c:pt idx="46">
                  <c:v>61.65900000000002</c:v>
                </c:pt>
                <c:pt idx="47">
                  <c:v>69.37</c:v>
                </c:pt>
                <c:pt idx="48">
                  <c:v>73.72999999999999</c:v>
                </c:pt>
                <c:pt idx="49">
                  <c:v>78.51600000000002</c:v>
                </c:pt>
                <c:pt idx="50">
                  <c:v>72.858000000000004</c:v>
                </c:pt>
                <c:pt idx="51">
                  <c:v>73.623999999999995</c:v>
                </c:pt>
                <c:pt idx="52">
                  <c:v>67.637</c:v>
                </c:pt>
                <c:pt idx="53">
                  <c:v>69.038999999999987</c:v>
                </c:pt>
                <c:pt idx="54">
                  <c:v>61.211999999999989</c:v>
                </c:pt>
                <c:pt idx="55">
                  <c:v>57.917000000000002</c:v>
                </c:pt>
                <c:pt idx="56">
                  <c:v>62.15300000000002</c:v>
                </c:pt>
                <c:pt idx="57">
                  <c:v>61.180999999999983</c:v>
                </c:pt>
                <c:pt idx="58">
                  <c:v>61.65900000000002</c:v>
                </c:pt>
                <c:pt idx="59">
                  <c:v>69.37</c:v>
                </c:pt>
                <c:pt idx="60">
                  <c:v>73.72999999999999</c:v>
                </c:pt>
                <c:pt idx="61">
                  <c:v>78.51600000000002</c:v>
                </c:pt>
                <c:pt idx="62">
                  <c:v>72.858000000000004</c:v>
                </c:pt>
                <c:pt idx="63">
                  <c:v>73.623999999999995</c:v>
                </c:pt>
                <c:pt idx="64">
                  <c:v>67.637</c:v>
                </c:pt>
                <c:pt idx="65">
                  <c:v>69.038999999999987</c:v>
                </c:pt>
                <c:pt idx="66">
                  <c:v>61.211999999999989</c:v>
                </c:pt>
                <c:pt idx="67">
                  <c:v>57.917000000000002</c:v>
                </c:pt>
                <c:pt idx="68">
                  <c:v>62.15300000000002</c:v>
                </c:pt>
                <c:pt idx="69">
                  <c:v>61.180999999999983</c:v>
                </c:pt>
                <c:pt idx="70">
                  <c:v>61.65900000000002</c:v>
                </c:pt>
                <c:pt idx="71">
                  <c:v>69.37</c:v>
                </c:pt>
                <c:pt idx="72">
                  <c:v>73.72999999999999</c:v>
                </c:pt>
                <c:pt idx="73">
                  <c:v>78.51600000000002</c:v>
                </c:pt>
                <c:pt idx="74">
                  <c:v>72.858000000000004</c:v>
                </c:pt>
                <c:pt idx="75">
                  <c:v>73.623999999999995</c:v>
                </c:pt>
                <c:pt idx="76">
                  <c:v>67.637</c:v>
                </c:pt>
                <c:pt idx="77">
                  <c:v>69.038999999999987</c:v>
                </c:pt>
                <c:pt idx="78">
                  <c:v>61.211999999999989</c:v>
                </c:pt>
                <c:pt idx="79">
                  <c:v>57.917000000000002</c:v>
                </c:pt>
                <c:pt idx="80">
                  <c:v>62.15300000000002</c:v>
                </c:pt>
                <c:pt idx="81">
                  <c:v>61.180999999999983</c:v>
                </c:pt>
                <c:pt idx="82">
                  <c:v>61.65900000000002</c:v>
                </c:pt>
                <c:pt idx="83">
                  <c:v>69.37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17.671000000000021</c:v>
                </c:pt>
                <c:pt idx="1">
                  <c:v>14.870999999999981</c:v>
                </c:pt>
                <c:pt idx="2">
                  <c:v>10.784999999999997</c:v>
                </c:pt>
                <c:pt idx="3">
                  <c:v>14.930000000000007</c:v>
                </c:pt>
                <c:pt idx="4">
                  <c:v>20.824999999999989</c:v>
                </c:pt>
                <c:pt idx="5">
                  <c:v>21.563000000000017</c:v>
                </c:pt>
                <c:pt idx="6">
                  <c:v>23.212999999999994</c:v>
                </c:pt>
                <c:pt idx="7">
                  <c:v>18.046999999999997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10.905000000000001</c:v>
                </c:pt>
                <c:pt idx="11">
                  <c:v>18.361999999999995</c:v>
                </c:pt>
                <c:pt idx="12">
                  <c:v>17.671000000000021</c:v>
                </c:pt>
                <c:pt idx="13">
                  <c:v>14.870999999999981</c:v>
                </c:pt>
                <c:pt idx="14">
                  <c:v>10.784999999999997</c:v>
                </c:pt>
                <c:pt idx="15">
                  <c:v>14.930000000000007</c:v>
                </c:pt>
                <c:pt idx="16">
                  <c:v>20.824999999999989</c:v>
                </c:pt>
                <c:pt idx="17">
                  <c:v>21.563000000000017</c:v>
                </c:pt>
                <c:pt idx="18">
                  <c:v>23.212999999999994</c:v>
                </c:pt>
                <c:pt idx="19">
                  <c:v>18.046999999999997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10.905000000000001</c:v>
                </c:pt>
                <c:pt idx="23">
                  <c:v>18.361999999999995</c:v>
                </c:pt>
                <c:pt idx="24">
                  <c:v>17.671000000000021</c:v>
                </c:pt>
                <c:pt idx="25">
                  <c:v>14.870999999999981</c:v>
                </c:pt>
                <c:pt idx="26">
                  <c:v>10.784999999999997</c:v>
                </c:pt>
                <c:pt idx="27">
                  <c:v>14.930000000000007</c:v>
                </c:pt>
                <c:pt idx="28">
                  <c:v>20.824999999999989</c:v>
                </c:pt>
                <c:pt idx="29">
                  <c:v>21.563000000000017</c:v>
                </c:pt>
                <c:pt idx="30">
                  <c:v>23.212999999999994</c:v>
                </c:pt>
                <c:pt idx="31">
                  <c:v>18.046999999999997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10.905000000000001</c:v>
                </c:pt>
                <c:pt idx="35">
                  <c:v>18.361999999999995</c:v>
                </c:pt>
                <c:pt idx="36">
                  <c:v>17.671000000000021</c:v>
                </c:pt>
                <c:pt idx="37">
                  <c:v>14.870999999999981</c:v>
                </c:pt>
                <c:pt idx="38">
                  <c:v>10.784999999999997</c:v>
                </c:pt>
                <c:pt idx="39">
                  <c:v>14.930000000000007</c:v>
                </c:pt>
                <c:pt idx="40">
                  <c:v>20.824999999999989</c:v>
                </c:pt>
                <c:pt idx="41">
                  <c:v>21.563000000000017</c:v>
                </c:pt>
                <c:pt idx="42">
                  <c:v>23.212999999999994</c:v>
                </c:pt>
                <c:pt idx="43">
                  <c:v>18.046999999999997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10.905000000000001</c:v>
                </c:pt>
                <c:pt idx="47">
                  <c:v>18.361999999999995</c:v>
                </c:pt>
                <c:pt idx="48">
                  <c:v>17.671000000000021</c:v>
                </c:pt>
                <c:pt idx="49">
                  <c:v>14.870999999999981</c:v>
                </c:pt>
                <c:pt idx="50">
                  <c:v>10.784999999999997</c:v>
                </c:pt>
                <c:pt idx="51">
                  <c:v>14.930000000000007</c:v>
                </c:pt>
                <c:pt idx="52">
                  <c:v>20.824999999999989</c:v>
                </c:pt>
                <c:pt idx="53">
                  <c:v>21.563000000000017</c:v>
                </c:pt>
                <c:pt idx="54">
                  <c:v>23.212999999999994</c:v>
                </c:pt>
                <c:pt idx="55">
                  <c:v>18.046999999999997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10.905000000000001</c:v>
                </c:pt>
                <c:pt idx="59">
                  <c:v>18.361999999999995</c:v>
                </c:pt>
                <c:pt idx="60">
                  <c:v>17.671000000000021</c:v>
                </c:pt>
                <c:pt idx="61">
                  <c:v>14.870999999999981</c:v>
                </c:pt>
                <c:pt idx="62">
                  <c:v>10.784999999999997</c:v>
                </c:pt>
                <c:pt idx="63">
                  <c:v>14.930000000000007</c:v>
                </c:pt>
                <c:pt idx="64">
                  <c:v>20.824999999999989</c:v>
                </c:pt>
                <c:pt idx="65">
                  <c:v>21.563000000000017</c:v>
                </c:pt>
                <c:pt idx="66">
                  <c:v>23.212999999999994</c:v>
                </c:pt>
                <c:pt idx="67">
                  <c:v>18.046999999999997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10.905000000000001</c:v>
                </c:pt>
                <c:pt idx="71">
                  <c:v>18.361999999999995</c:v>
                </c:pt>
                <c:pt idx="72">
                  <c:v>17.671000000000021</c:v>
                </c:pt>
                <c:pt idx="73">
                  <c:v>14.870999999999981</c:v>
                </c:pt>
                <c:pt idx="74">
                  <c:v>10.784999999999997</c:v>
                </c:pt>
                <c:pt idx="75">
                  <c:v>14.930000000000007</c:v>
                </c:pt>
                <c:pt idx="76">
                  <c:v>20.824999999999989</c:v>
                </c:pt>
                <c:pt idx="77">
                  <c:v>21.563000000000017</c:v>
                </c:pt>
                <c:pt idx="78">
                  <c:v>23.212999999999994</c:v>
                </c:pt>
                <c:pt idx="79">
                  <c:v>18.046999999999997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10.905000000000001</c:v>
                </c:pt>
                <c:pt idx="83">
                  <c:v>18.361999999999995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17024"/>
        <c:axId val="-1791701248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132.608</c:v>
                </c:pt>
                <c:pt idx="1">
                  <c:v>123.608</c:v>
                </c:pt>
                <c:pt idx="2">
                  <c:v>128.69200000000001</c:v>
                </c:pt>
                <c:pt idx="3">
                  <c:v>129.77600000000001</c:v>
                </c:pt>
                <c:pt idx="4">
                  <c:v>135.40199999999999</c:v>
                </c:pt>
                <c:pt idx="5">
                  <c:v>139.636</c:v>
                </c:pt>
                <c:pt idx="6">
                  <c:v>142.053</c:v>
                </c:pt>
                <c:pt idx="7">
                  <c:v>152.529</c:v>
                </c:pt>
                <c:pt idx="8">
                  <c:v>149.40299999999999</c:v>
                </c:pt>
                <c:pt idx="9">
                  <c:v>143.625</c:v>
                </c:pt>
                <c:pt idx="10">
                  <c:v>157.21</c:v>
                </c:pt>
                <c:pt idx="11">
                  <c:v>161.32599999999999</c:v>
                </c:pt>
                <c:pt idx="12">
                  <c:v>160.595</c:v>
                </c:pt>
                <c:pt idx="13">
                  <c:v>162.49600000000001</c:v>
                </c:pt>
                <c:pt idx="14">
                  <c:v>160.07300000000001</c:v>
                </c:pt>
                <c:pt idx="15">
                  <c:v>154.74100000000001</c:v>
                </c:pt>
                <c:pt idx="16">
                  <c:v>154.947</c:v>
                </c:pt>
                <c:pt idx="17">
                  <c:v>149.767</c:v>
                </c:pt>
                <c:pt idx="18">
                  <c:v>156.50700000000001</c:v>
                </c:pt>
                <c:pt idx="19">
                  <c:v>160.33799999999999</c:v>
                </c:pt>
                <c:pt idx="20">
                  <c:v>161.05099999999999</c:v>
                </c:pt>
                <c:pt idx="21">
                  <c:v>154.715</c:v>
                </c:pt>
                <c:pt idx="22">
                  <c:v>161.27799999999999</c:v>
                </c:pt>
                <c:pt idx="23">
                  <c:v>166.095</c:v>
                </c:pt>
                <c:pt idx="24">
                  <c:v>170.24700000000001</c:v>
                </c:pt>
                <c:pt idx="25">
                  <c:v>162.83199999999999</c:v>
                </c:pt>
                <c:pt idx="26">
                  <c:v>152.029</c:v>
                </c:pt>
                <c:pt idx="27">
                  <c:v>154.95699999999999</c:v>
                </c:pt>
                <c:pt idx="28">
                  <c:v>154.24700000000001</c:v>
                </c:pt>
                <c:pt idx="29">
                  <c:v>152.06</c:v>
                </c:pt>
                <c:pt idx="30">
                  <c:v>151.494</c:v>
                </c:pt>
                <c:pt idx="31">
                  <c:v>147.80600000000001</c:v>
                </c:pt>
                <c:pt idx="32">
                  <c:v>137.33099999999999</c:v>
                </c:pt>
                <c:pt idx="33">
                  <c:v>130.053</c:v>
                </c:pt>
                <c:pt idx="34">
                  <c:v>133.387</c:v>
                </c:pt>
                <c:pt idx="35">
                  <c:v>145.63800000000001</c:v>
                </c:pt>
                <c:pt idx="36">
                  <c:v>141.34</c:v>
                </c:pt>
                <c:pt idx="37">
                  <c:v>138.88800000000001</c:v>
                </c:pt>
                <c:pt idx="38">
                  <c:v>130.47800000000001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137.249</c:v>
                </c:pt>
                <c:pt idx="45">
                  <c:v>124.773</c:v>
                </c:pt>
                <c:pt idx="46">
                  <c:v>126.54300000000001</c:v>
                </c:pt>
                <c:pt idx="47">
                  <c:v>140.16200000000001</c:v>
                </c:pt>
                <c:pt idx="48">
                  <c:v>140.137</c:v>
                </c:pt>
                <c:pt idx="49">
                  <c:v>136.251</c:v>
                </c:pt>
                <c:pt idx="50">
                  <c:v>132.435</c:v>
                </c:pt>
                <c:pt idx="51">
                  <c:v>128.19999999999999</c:v>
                </c:pt>
                <c:pt idx="52">
                  <c:v>129.99199999999999</c:v>
                </c:pt>
                <c:pt idx="53">
                  <c:v>130.84</c:v>
                </c:pt>
                <c:pt idx="54">
                  <c:v>137.797</c:v>
                </c:pt>
                <c:pt idx="55">
                  <c:v>135.63999999999999</c:v>
                </c:pt>
                <c:pt idx="56">
                  <c:v>131.73099999999999</c:v>
                </c:pt>
                <c:pt idx="57">
                  <c:v>120.11</c:v>
                </c:pt>
                <c:pt idx="58">
                  <c:v>126.31100000000001</c:v>
                </c:pt>
                <c:pt idx="59">
                  <c:v>139.98599999999999</c:v>
                </c:pt>
                <c:pt idx="60">
                  <c:v>143.01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150.709</c:v>
                </c:pt>
                <c:pt idx="64">
                  <c:v>175.899</c:v>
                </c:pt>
                <c:pt idx="65">
                  <c:v>177.26300000000001</c:v>
                </c:pt>
                <c:pt idx="66">
                  <c:v>179.977</c:v>
                </c:pt>
                <c:pt idx="67">
                  <c:v>176.68289999999999</c:v>
                </c:pt>
                <c:pt idx="68">
                  <c:v>172.90090000000001</c:v>
                </c:pt>
                <c:pt idx="69">
                  <c:v>166.102</c:v>
                </c:pt>
                <c:pt idx="70">
                  <c:v>165.80959999999999</c:v>
                </c:pt>
                <c:pt idx="71">
                  <c:v>168.1095</c:v>
                </c:pt>
                <c:pt idx="72">
                  <c:v>162.0324</c:v>
                </c:pt>
                <c:pt idx="73">
                  <c:v>154.33070000000001</c:v>
                </c:pt>
                <c:pt idx="74">
                  <c:v>147.4605</c:v>
                </c:pt>
                <c:pt idx="75">
                  <c:v>142.37389999999999</c:v>
                </c:pt>
                <c:pt idx="76">
                  <c:v>143.327</c:v>
                </c:pt>
                <c:pt idx="77">
                  <c:v>144.38570000000001</c:v>
                </c:pt>
                <c:pt idx="78">
                  <c:v>146.36519999999999</c:v>
                </c:pt>
                <c:pt idx="79">
                  <c:v>148.14250000000001</c:v>
                </c:pt>
                <c:pt idx="80">
                  <c:v>145.92420000000001</c:v>
                </c:pt>
                <c:pt idx="81">
                  <c:v>139.6883</c:v>
                </c:pt>
                <c:pt idx="82">
                  <c:v>143.91200000000001</c:v>
                </c:pt>
                <c:pt idx="83">
                  <c:v>149.4504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243.977</c:v>
                </c:pt>
                <c:pt idx="1">
                  <c:v>241.34800000000001</c:v>
                </c:pt>
                <c:pt idx="2">
                  <c:v>232.93100000000001</c:v>
                </c:pt>
                <c:pt idx="3">
                  <c:v>228.58099999999999</c:v>
                </c:pt>
                <c:pt idx="4">
                  <c:v>222.584</c:v>
                </c:pt>
                <c:pt idx="5">
                  <c:v>221.09899999999999</c:v>
                </c:pt>
                <c:pt idx="6">
                  <c:v>217.71899999999999</c:v>
                </c:pt>
                <c:pt idx="7">
                  <c:v>218.255</c:v>
                </c:pt>
                <c:pt idx="8">
                  <c:v>225.21600000000001</c:v>
                </c:pt>
                <c:pt idx="9">
                  <c:v>217.35599999999999</c:v>
                </c:pt>
                <c:pt idx="10">
                  <c:v>222.93700000000001</c:v>
                </c:pt>
                <c:pt idx="11">
                  <c:v>235.465</c:v>
                </c:pt>
                <c:pt idx="12">
                  <c:v>261.64800000000002</c:v>
                </c:pt>
                <c:pt idx="13">
                  <c:v>256.21899999999999</c:v>
                </c:pt>
                <c:pt idx="14">
                  <c:v>243.71600000000001</c:v>
                </c:pt>
                <c:pt idx="15">
                  <c:v>243.47900000000001</c:v>
                </c:pt>
                <c:pt idx="16">
                  <c:v>243.40899999999999</c:v>
                </c:pt>
                <c:pt idx="17">
                  <c:v>242.66200000000001</c:v>
                </c:pt>
                <c:pt idx="18">
                  <c:v>240.93199999999999</c:v>
                </c:pt>
                <c:pt idx="19">
                  <c:v>230.411</c:v>
                </c:pt>
                <c:pt idx="20">
                  <c:v>227.697</c:v>
                </c:pt>
                <c:pt idx="21">
                  <c:v>225.59399999999999</c:v>
                </c:pt>
                <c:pt idx="22">
                  <c:v>233.84200000000001</c:v>
                </c:pt>
                <c:pt idx="23">
                  <c:v>238.58699999999999</c:v>
                </c:pt>
                <c:pt idx="24">
                  <c:v>261.10899999999998</c:v>
                </c:pt>
                <c:pt idx="25">
                  <c:v>253.63499999999999</c:v>
                </c:pt>
                <c:pt idx="26">
                  <c:v>239.55799999999999</c:v>
                </c:pt>
                <c:pt idx="27">
                  <c:v>243.511</c:v>
                </c:pt>
                <c:pt idx="28">
                  <c:v>242.48400000000001</c:v>
                </c:pt>
                <c:pt idx="29">
                  <c:v>238.417</c:v>
                </c:pt>
                <c:pt idx="30">
                  <c:v>232.85900000000001</c:v>
                </c:pt>
                <c:pt idx="31">
                  <c:v>226.78800000000001</c:v>
                </c:pt>
                <c:pt idx="32">
                  <c:v>223.20400000000001</c:v>
                </c:pt>
                <c:pt idx="33">
                  <c:v>215.89599999999999</c:v>
                </c:pt>
                <c:pt idx="34">
                  <c:v>224.91800000000001</c:v>
                </c:pt>
                <c:pt idx="35">
                  <c:v>236.816</c:v>
                </c:pt>
                <c:pt idx="36">
                  <c:v>248.887</c:v>
                </c:pt>
                <c:pt idx="37">
                  <c:v>253.249</c:v>
                </c:pt>
                <c:pt idx="38">
                  <c:v>239.67</c:v>
                </c:pt>
                <c:pt idx="39">
                  <c:v>240.14500000000001</c:v>
                </c:pt>
                <c:pt idx="40">
                  <c:v>242.887</c:v>
                </c:pt>
                <c:pt idx="41">
                  <c:v>240.71600000000001</c:v>
                </c:pt>
                <c:pt idx="42">
                  <c:v>234.29300000000001</c:v>
                </c:pt>
                <c:pt idx="43">
                  <c:v>236.30199999999999</c:v>
                </c:pt>
                <c:pt idx="44">
                  <c:v>239.97</c:v>
                </c:pt>
                <c:pt idx="45">
                  <c:v>232.672</c:v>
                </c:pt>
                <c:pt idx="46">
                  <c:v>230.23599999999999</c:v>
                </c:pt>
                <c:pt idx="47">
                  <c:v>246.5</c:v>
                </c:pt>
                <c:pt idx="48">
                  <c:v>261.32600000000002</c:v>
                </c:pt>
                <c:pt idx="49">
                  <c:v>251.36699999999999</c:v>
                </c:pt>
                <c:pt idx="50">
                  <c:v>236.05199999999999</c:v>
                </c:pt>
                <c:pt idx="51">
                  <c:v>230.24799999999999</c:v>
                </c:pt>
                <c:pt idx="52">
                  <c:v>235.71700000000001</c:v>
                </c:pt>
                <c:pt idx="53">
                  <c:v>229.73</c:v>
                </c:pt>
                <c:pt idx="54">
                  <c:v>235.244</c:v>
                </c:pt>
                <c:pt idx="55">
                  <c:v>230.447</c:v>
                </c:pt>
                <c:pt idx="56">
                  <c:v>231.88399999999999</c:v>
                </c:pt>
                <c:pt idx="57">
                  <c:v>224.65199999999999</c:v>
                </c:pt>
                <c:pt idx="58">
                  <c:v>233.67599999999999</c:v>
                </c:pt>
                <c:pt idx="59">
                  <c:v>253.827</c:v>
                </c:pt>
                <c:pt idx="60">
                  <c:v>264.23</c:v>
                </c:pt>
                <c:pt idx="61">
                  <c:v>251.71799999999999</c:v>
                </c:pt>
                <c:pt idx="62">
                  <c:v>260.839</c:v>
                </c:pt>
                <c:pt idx="63">
                  <c:v>257.30200000000002</c:v>
                </c:pt>
                <c:pt idx="64">
                  <c:v>258.23500000000001</c:v>
                </c:pt>
                <c:pt idx="65">
                  <c:v>251.68199999999999</c:v>
                </c:pt>
                <c:pt idx="66">
                  <c:v>247.80600000000001</c:v>
                </c:pt>
                <c:pt idx="67">
                  <c:v>238.45949999999999</c:v>
                </c:pt>
                <c:pt idx="68">
                  <c:v>236.44210000000001</c:v>
                </c:pt>
                <c:pt idx="69">
                  <c:v>229.1283</c:v>
                </c:pt>
                <c:pt idx="70">
                  <c:v>236.04429999999999</c:v>
                </c:pt>
                <c:pt idx="71">
                  <c:v>245.81030000000001</c:v>
                </c:pt>
                <c:pt idx="72">
                  <c:v>255.1788</c:v>
                </c:pt>
                <c:pt idx="73">
                  <c:v>257.57580000000002</c:v>
                </c:pt>
                <c:pt idx="74">
                  <c:v>247.33920000000001</c:v>
                </c:pt>
                <c:pt idx="75">
                  <c:v>243.04249999999999</c:v>
                </c:pt>
                <c:pt idx="76">
                  <c:v>244.31950000000001</c:v>
                </c:pt>
                <c:pt idx="77">
                  <c:v>247.18860000000001</c:v>
                </c:pt>
                <c:pt idx="78">
                  <c:v>245.17449999999999</c:v>
                </c:pt>
                <c:pt idx="79">
                  <c:v>239.09450000000001</c:v>
                </c:pt>
                <c:pt idx="80">
                  <c:v>240.79949999999999</c:v>
                </c:pt>
                <c:pt idx="81">
                  <c:v>236.51920000000001</c:v>
                </c:pt>
                <c:pt idx="82">
                  <c:v>241.53829999999999</c:v>
                </c:pt>
                <c:pt idx="83">
                  <c:v>251.90299999999999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17024"/>
        <c:axId val="-1791701248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17568"/>
        <c:axId val="-1791711040"/>
      </c:scatterChart>
      <c:dateAx>
        <c:axId val="-17917170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79170124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791701248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-1791717024"/>
        <c:crosses val="autoZero"/>
        <c:crossBetween val="between"/>
        <c:majorUnit val="20"/>
      </c:valAx>
      <c:valAx>
        <c:axId val="-179171756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91711040"/>
        <c:crosses val="max"/>
        <c:crossBetween val="midCat"/>
      </c:valAx>
      <c:valAx>
        <c:axId val="-179171104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-1791717568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961462134306394E-2"/>
          <c:y val="0.13172622652937616"/>
          <c:w val="0.77461036882584799"/>
          <c:h val="0.62797372221963377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  <c:pt idx="84">
                  <c:v>44197</c:v>
                </c:pt>
                <c:pt idx="85">
                  <c:v>44228</c:v>
                </c:pt>
                <c:pt idx="86">
                  <c:v>44256</c:v>
                </c:pt>
                <c:pt idx="87">
                  <c:v>44287</c:v>
                </c:pt>
                <c:pt idx="88">
                  <c:v>44317</c:v>
                </c:pt>
                <c:pt idx="89">
                  <c:v>44348</c:v>
                </c:pt>
                <c:pt idx="90">
                  <c:v>44378</c:v>
                </c:pt>
                <c:pt idx="91">
                  <c:v>44409</c:v>
                </c:pt>
                <c:pt idx="92">
                  <c:v>44440</c:v>
                </c:pt>
                <c:pt idx="93">
                  <c:v>44470</c:v>
                </c:pt>
                <c:pt idx="94">
                  <c:v>44501</c:v>
                </c:pt>
                <c:pt idx="95">
                  <c:v>44531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7.3410010000000003</c:v>
                </c:pt>
                <c:pt idx="1">
                  <c:v>6.952318</c:v>
                </c:pt>
                <c:pt idx="2">
                  <c:v>7.0223620000000002</c:v>
                </c:pt>
                <c:pt idx="3">
                  <c:v>7.2730370000000004</c:v>
                </c:pt>
                <c:pt idx="4">
                  <c:v>6.8583850000000002</c:v>
                </c:pt>
                <c:pt idx="5">
                  <c:v>6.6730520000000002</c:v>
                </c:pt>
                <c:pt idx="6">
                  <c:v>7.2093360000000004</c:v>
                </c:pt>
                <c:pt idx="7">
                  <c:v>7.0810719999999998</c:v>
                </c:pt>
                <c:pt idx="8">
                  <c:v>7.1457249999999997</c:v>
                </c:pt>
                <c:pt idx="9">
                  <c:v>6.7724690000000001</c:v>
                </c:pt>
                <c:pt idx="10">
                  <c:v>6.7741899999999999</c:v>
                </c:pt>
                <c:pt idx="11">
                  <c:v>6.8040180000000001</c:v>
                </c:pt>
                <c:pt idx="12">
                  <c:v>6.6765330000000001</c:v>
                </c:pt>
                <c:pt idx="13">
                  <c:v>6.6581149999999996</c:v>
                </c:pt>
                <c:pt idx="14">
                  <c:v>7.1546649999999996</c:v>
                </c:pt>
                <c:pt idx="15">
                  <c:v>6.6086640000000001</c:v>
                </c:pt>
                <c:pt idx="16">
                  <c:v>6.7182659999999998</c:v>
                </c:pt>
                <c:pt idx="17">
                  <c:v>6.8754379999999999</c:v>
                </c:pt>
                <c:pt idx="18">
                  <c:v>6.8137549999999996</c:v>
                </c:pt>
                <c:pt idx="19">
                  <c:v>7.2556820000000002</c:v>
                </c:pt>
                <c:pt idx="20">
                  <c:v>6.8174530000000004</c:v>
                </c:pt>
                <c:pt idx="21">
                  <c:v>6.6021879999999999</c:v>
                </c:pt>
                <c:pt idx="22">
                  <c:v>7.051253</c:v>
                </c:pt>
                <c:pt idx="23">
                  <c:v>7.5097639999999997</c:v>
                </c:pt>
                <c:pt idx="24">
                  <c:v>7.1254619999999997</c:v>
                </c:pt>
                <c:pt idx="25">
                  <c:v>7.4596780000000003</c:v>
                </c:pt>
                <c:pt idx="26">
                  <c:v>7.416506</c:v>
                </c:pt>
                <c:pt idx="27">
                  <c:v>6.987679</c:v>
                </c:pt>
                <c:pt idx="28">
                  <c:v>7.1398349999999997</c:v>
                </c:pt>
                <c:pt idx="29">
                  <c:v>7.0295759999999996</c:v>
                </c:pt>
                <c:pt idx="30">
                  <c:v>7.5604620000000002</c:v>
                </c:pt>
                <c:pt idx="31">
                  <c:v>7.2951889999999997</c:v>
                </c:pt>
                <c:pt idx="32">
                  <c:v>7.2657489999999996</c:v>
                </c:pt>
                <c:pt idx="33">
                  <c:v>7.0681960000000004</c:v>
                </c:pt>
                <c:pt idx="34">
                  <c:v>7.417357</c:v>
                </c:pt>
                <c:pt idx="35">
                  <c:v>7.3489389999999997</c:v>
                </c:pt>
                <c:pt idx="36">
                  <c:v>7.7666180000000002</c:v>
                </c:pt>
                <c:pt idx="37">
                  <c:v>6.7309130000000001</c:v>
                </c:pt>
                <c:pt idx="38">
                  <c:v>7.2349480000000002</c:v>
                </c:pt>
                <c:pt idx="39">
                  <c:v>7.0765719999999996</c:v>
                </c:pt>
                <c:pt idx="40">
                  <c:v>7.3889500000000004</c:v>
                </c:pt>
                <c:pt idx="41">
                  <c:v>7.224145</c:v>
                </c:pt>
                <c:pt idx="42">
                  <c:v>6.9589410000000003</c:v>
                </c:pt>
                <c:pt idx="43">
                  <c:v>7.1055869999999999</c:v>
                </c:pt>
                <c:pt idx="44">
                  <c:v>5.860284</c:v>
                </c:pt>
                <c:pt idx="45">
                  <c:v>5.9607109999999999</c:v>
                </c:pt>
                <c:pt idx="46">
                  <c:v>6.1302180000000002</c:v>
                </c:pt>
                <c:pt idx="47">
                  <c:v>6.2600389999999999</c:v>
                </c:pt>
                <c:pt idx="48">
                  <c:v>6.6558380000000001</c:v>
                </c:pt>
                <c:pt idx="49">
                  <c:v>5.7626109999999997</c:v>
                </c:pt>
                <c:pt idx="50">
                  <c:v>5.650512</c:v>
                </c:pt>
                <c:pt idx="51">
                  <c:v>6.3342210000000003</c:v>
                </c:pt>
                <c:pt idx="52">
                  <c:v>5.7670110000000001</c:v>
                </c:pt>
                <c:pt idx="53">
                  <c:v>6.2085739999999996</c:v>
                </c:pt>
                <c:pt idx="54">
                  <c:v>5.6292080000000002</c:v>
                </c:pt>
                <c:pt idx="55">
                  <c:v>6.1302110000000001</c:v>
                </c:pt>
                <c:pt idx="56">
                  <c:v>5.578074</c:v>
                </c:pt>
                <c:pt idx="57">
                  <c:v>5.097556</c:v>
                </c:pt>
                <c:pt idx="58">
                  <c:v>5.1412800000000001</c:v>
                </c:pt>
                <c:pt idx="59">
                  <c:v>4.7062280000000003</c:v>
                </c:pt>
                <c:pt idx="60">
                  <c:v>4.9450370000000001</c:v>
                </c:pt>
                <c:pt idx="61">
                  <c:v>3.6614939999999998</c:v>
                </c:pt>
                <c:pt idx="62">
                  <c:v>4.0756569999999996</c:v>
                </c:pt>
                <c:pt idx="63">
                  <c:v>4.1821799999999998</c:v>
                </c:pt>
                <c:pt idx="64">
                  <c:v>4.2578009999999997</c:v>
                </c:pt>
                <c:pt idx="65">
                  <c:v>3.9819089999999999</c:v>
                </c:pt>
                <c:pt idx="66">
                  <c:v>4.2411469999999998</c:v>
                </c:pt>
                <c:pt idx="67">
                  <c:v>4.2168580000000002</c:v>
                </c:pt>
                <c:pt idx="68">
                  <c:v>3.3861530000000002</c:v>
                </c:pt>
                <c:pt idx="69">
                  <c:v>2.8605969999999998</c:v>
                </c:pt>
                <c:pt idx="70">
                  <c:v>2.7931439999999998</c:v>
                </c:pt>
                <c:pt idx="71">
                  <c:v>3.1619290000000002</c:v>
                </c:pt>
                <c:pt idx="72">
                  <c:v>3.1577459999999999</c:v>
                </c:pt>
                <c:pt idx="73">
                  <c:v>2.811439</c:v>
                </c:pt>
                <c:pt idx="74">
                  <c:v>2.7393239999999999</c:v>
                </c:pt>
                <c:pt idx="75">
                  <c:v>2.4423560000000002</c:v>
                </c:pt>
                <c:pt idx="76">
                  <c:v>3.158274</c:v>
                </c:pt>
                <c:pt idx="77">
                  <c:v>3.8605</c:v>
                </c:pt>
                <c:pt idx="78">
                  <c:v>2.9233333333</c:v>
                </c:pt>
                <c:pt idx="79">
                  <c:v>3.2909929999999998</c:v>
                </c:pt>
                <c:pt idx="80">
                  <c:v>3.729384</c:v>
                </c:pt>
                <c:pt idx="81">
                  <c:v>4.1798359999999999</c:v>
                </c:pt>
                <c:pt idx="82">
                  <c:v>4.5296010000000004</c:v>
                </c:pt>
                <c:pt idx="83">
                  <c:v>5.1494619999999998</c:v>
                </c:pt>
                <c:pt idx="84">
                  <c:v>4.7386229999999996</c:v>
                </c:pt>
                <c:pt idx="85">
                  <c:v>4.4415259999999996</c:v>
                </c:pt>
                <c:pt idx="86">
                  <c:v>4.9485939999999999</c:v>
                </c:pt>
                <c:pt idx="87">
                  <c:v>5.2922700000000003</c:v>
                </c:pt>
                <c:pt idx="88">
                  <c:v>5.5130489999999996</c:v>
                </c:pt>
                <c:pt idx="89">
                  <c:v>4.9819420000000001</c:v>
                </c:pt>
                <c:pt idx="90">
                  <c:v>5.5773580000000003</c:v>
                </c:pt>
                <c:pt idx="91">
                  <c:v>5.5416610000000004</c:v>
                </c:pt>
                <c:pt idx="92">
                  <c:v>5.3334780000000004</c:v>
                </c:pt>
                <c:pt idx="93">
                  <c:v>5.2266859999999999</c:v>
                </c:pt>
                <c:pt idx="94">
                  <c:v>5.1925970000000001</c:v>
                </c:pt>
                <c:pt idx="95">
                  <c:v>5.2219990000000003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  <c:pt idx="84">
                  <c:v>44197</c:v>
                </c:pt>
                <c:pt idx="85">
                  <c:v>44228</c:v>
                </c:pt>
                <c:pt idx="86">
                  <c:v>44256</c:v>
                </c:pt>
                <c:pt idx="87">
                  <c:v>44287</c:v>
                </c:pt>
                <c:pt idx="88">
                  <c:v>44317</c:v>
                </c:pt>
                <c:pt idx="89">
                  <c:v>44348</c:v>
                </c:pt>
                <c:pt idx="90">
                  <c:v>44378</c:v>
                </c:pt>
                <c:pt idx="91">
                  <c:v>44409</c:v>
                </c:pt>
                <c:pt idx="92">
                  <c:v>44440</c:v>
                </c:pt>
                <c:pt idx="93">
                  <c:v>44470</c:v>
                </c:pt>
                <c:pt idx="94">
                  <c:v>44501</c:v>
                </c:pt>
                <c:pt idx="95">
                  <c:v>44531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-1.9472400000000001</c:v>
                </c:pt>
                <c:pt idx="1">
                  <c:v>-1.4550449999999999</c:v>
                </c:pt>
                <c:pt idx="2">
                  <c:v>-1.759333</c:v>
                </c:pt>
                <c:pt idx="3">
                  <c:v>-1.6471389999999999</c:v>
                </c:pt>
                <c:pt idx="4">
                  <c:v>-1.5838890000000001</c:v>
                </c:pt>
                <c:pt idx="5">
                  <c:v>-1.991042</c:v>
                </c:pt>
                <c:pt idx="6">
                  <c:v>-2.177689</c:v>
                </c:pt>
                <c:pt idx="7">
                  <c:v>-2.2196639999999999</c:v>
                </c:pt>
                <c:pt idx="8">
                  <c:v>-1.911557</c:v>
                </c:pt>
                <c:pt idx="9">
                  <c:v>-1.9820059999999999</c:v>
                </c:pt>
                <c:pt idx="10">
                  <c:v>-2.1183369999999999</c:v>
                </c:pt>
                <c:pt idx="11">
                  <c:v>-2.2939229999999999</c:v>
                </c:pt>
                <c:pt idx="12">
                  <c:v>-1.7907310000000001</c:v>
                </c:pt>
                <c:pt idx="13">
                  <c:v>-2.0258259999999999</c:v>
                </c:pt>
                <c:pt idx="14">
                  <c:v>-1.627316</c:v>
                </c:pt>
                <c:pt idx="15">
                  <c:v>-2.1724290000000002</c:v>
                </c:pt>
                <c:pt idx="16">
                  <c:v>-2.0687769999999999</c:v>
                </c:pt>
                <c:pt idx="17">
                  <c:v>-1.927373</c:v>
                </c:pt>
                <c:pt idx="18">
                  <c:v>-2.202874</c:v>
                </c:pt>
                <c:pt idx="19">
                  <c:v>-1.9047320000000001</c:v>
                </c:pt>
                <c:pt idx="20">
                  <c:v>-2.3109120000000001</c:v>
                </c:pt>
                <c:pt idx="21">
                  <c:v>-2.377224</c:v>
                </c:pt>
                <c:pt idx="22">
                  <c:v>-2.8034789999999998</c:v>
                </c:pt>
                <c:pt idx="23">
                  <c:v>-3.0336080000000001</c:v>
                </c:pt>
                <c:pt idx="24">
                  <c:v>-2.3954680000000002</c:v>
                </c:pt>
                <c:pt idx="25">
                  <c:v>-2.3276460000000001</c:v>
                </c:pt>
                <c:pt idx="26">
                  <c:v>-2.5068570000000001</c:v>
                </c:pt>
                <c:pt idx="27">
                  <c:v>-2.3609049999999998</c:v>
                </c:pt>
                <c:pt idx="28">
                  <c:v>-2.6985999999999999</c:v>
                </c:pt>
                <c:pt idx="29">
                  <c:v>-2.4123610000000002</c:v>
                </c:pt>
                <c:pt idx="30">
                  <c:v>-2.2546580000000001</c:v>
                </c:pt>
                <c:pt idx="31">
                  <c:v>-2.0694590000000002</c:v>
                </c:pt>
                <c:pt idx="32">
                  <c:v>-2.5057140000000002</c:v>
                </c:pt>
                <c:pt idx="33">
                  <c:v>-2.3536769999999998</c:v>
                </c:pt>
                <c:pt idx="34">
                  <c:v>-2.55078</c:v>
                </c:pt>
                <c:pt idx="35">
                  <c:v>-3.130363</c:v>
                </c:pt>
                <c:pt idx="36">
                  <c:v>-2.6661109999999999</c:v>
                </c:pt>
                <c:pt idx="37">
                  <c:v>-3.1582150000000002</c:v>
                </c:pt>
                <c:pt idx="38">
                  <c:v>-3.105165</c:v>
                </c:pt>
                <c:pt idx="39">
                  <c:v>-3.0317310000000002</c:v>
                </c:pt>
                <c:pt idx="40">
                  <c:v>-2.8913929999999999</c:v>
                </c:pt>
                <c:pt idx="41">
                  <c:v>-3.1508319999999999</c:v>
                </c:pt>
                <c:pt idx="42">
                  <c:v>-3.2961429999999998</c:v>
                </c:pt>
                <c:pt idx="43">
                  <c:v>-2.6586500000000002</c:v>
                </c:pt>
                <c:pt idx="44">
                  <c:v>-2.3966509999999999</c:v>
                </c:pt>
                <c:pt idx="45">
                  <c:v>-3.3061910000000001</c:v>
                </c:pt>
                <c:pt idx="46">
                  <c:v>-3.3980320000000002</c:v>
                </c:pt>
                <c:pt idx="47">
                  <c:v>-3.4608680000000001</c:v>
                </c:pt>
                <c:pt idx="48">
                  <c:v>-2.836776</c:v>
                </c:pt>
                <c:pt idx="49">
                  <c:v>-3.0839750000000001</c:v>
                </c:pt>
                <c:pt idx="50">
                  <c:v>-3.1652140000000002</c:v>
                </c:pt>
                <c:pt idx="51">
                  <c:v>-3.7562679999999999</c:v>
                </c:pt>
                <c:pt idx="52">
                  <c:v>-3.2573479999999999</c:v>
                </c:pt>
                <c:pt idx="53">
                  <c:v>-3.3062520000000002</c:v>
                </c:pt>
                <c:pt idx="54">
                  <c:v>-3.3985970000000001</c:v>
                </c:pt>
                <c:pt idx="55">
                  <c:v>-2.860268</c:v>
                </c:pt>
                <c:pt idx="56">
                  <c:v>-3.104088</c:v>
                </c:pt>
                <c:pt idx="57">
                  <c:v>-3.6407959999999999</c:v>
                </c:pt>
                <c:pt idx="58">
                  <c:v>-4.1498689999999998</c:v>
                </c:pt>
                <c:pt idx="59">
                  <c:v>-3.9866389999999998</c:v>
                </c:pt>
                <c:pt idx="60">
                  <c:v>-3.2990010000000001</c:v>
                </c:pt>
                <c:pt idx="61">
                  <c:v>-3.4395739999999999</c:v>
                </c:pt>
                <c:pt idx="62">
                  <c:v>-3.167751</c:v>
                </c:pt>
                <c:pt idx="63">
                  <c:v>-3.1187269999999998</c:v>
                </c:pt>
                <c:pt idx="64">
                  <c:v>-2.6107260000000001</c:v>
                </c:pt>
                <c:pt idx="65">
                  <c:v>-3.401262</c:v>
                </c:pt>
                <c:pt idx="66">
                  <c:v>-2.705892</c:v>
                </c:pt>
                <c:pt idx="67">
                  <c:v>-3.2857259999999999</c:v>
                </c:pt>
                <c:pt idx="68">
                  <c:v>-3.3982770000000002</c:v>
                </c:pt>
                <c:pt idx="69">
                  <c:v>-3.2010350000000001</c:v>
                </c:pt>
                <c:pt idx="70">
                  <c:v>-3.493608</c:v>
                </c:pt>
                <c:pt idx="71">
                  <c:v>-3.5971679999999999</c:v>
                </c:pt>
                <c:pt idx="72">
                  <c:v>-3.7627290000000002</c:v>
                </c:pt>
                <c:pt idx="73">
                  <c:v>-4.3371719999999998</c:v>
                </c:pt>
                <c:pt idx="74">
                  <c:v>-4.0157179999999997</c:v>
                </c:pt>
                <c:pt idx="75">
                  <c:v>-3.658331</c:v>
                </c:pt>
                <c:pt idx="76">
                  <c:v>-2.2189770000000002</c:v>
                </c:pt>
                <c:pt idx="77">
                  <c:v>-2.7221446401999998</c:v>
                </c:pt>
                <c:pt idx="78">
                  <c:v>-2.8279760851</c:v>
                </c:pt>
                <c:pt idx="79">
                  <c:v>-3.259398</c:v>
                </c:pt>
                <c:pt idx="80">
                  <c:v>-3.7932980000000001</c:v>
                </c:pt>
                <c:pt idx="81">
                  <c:v>-3.788513</c:v>
                </c:pt>
                <c:pt idx="82">
                  <c:v>-4.3273080000000004</c:v>
                </c:pt>
                <c:pt idx="83">
                  <c:v>-5.3229009999999999</c:v>
                </c:pt>
                <c:pt idx="84">
                  <c:v>-4.4595609999999999</c:v>
                </c:pt>
                <c:pt idx="85">
                  <c:v>-3.7269139999999998</c:v>
                </c:pt>
                <c:pt idx="86">
                  <c:v>-4.0848190000000004</c:v>
                </c:pt>
                <c:pt idx="87">
                  <c:v>-4.3005339999999999</c:v>
                </c:pt>
                <c:pt idx="88">
                  <c:v>-4.0459370000000003</c:v>
                </c:pt>
                <c:pt idx="89">
                  <c:v>-3.7933469999999998</c:v>
                </c:pt>
                <c:pt idx="90">
                  <c:v>-4.3912500000000003</c:v>
                </c:pt>
                <c:pt idx="91">
                  <c:v>-3.8066149999999999</c:v>
                </c:pt>
                <c:pt idx="92">
                  <c:v>-4.2112319999999999</c:v>
                </c:pt>
                <c:pt idx="93">
                  <c:v>-3.9521160000000002</c:v>
                </c:pt>
                <c:pt idx="94">
                  <c:v>-4.3070079999999997</c:v>
                </c:pt>
                <c:pt idx="95">
                  <c:v>-5.3356719999999997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699616"/>
        <c:axId val="-1791705056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  <c:pt idx="84">
                  <c:v>44197</c:v>
                </c:pt>
                <c:pt idx="85">
                  <c:v>44228</c:v>
                </c:pt>
                <c:pt idx="86">
                  <c:v>44256</c:v>
                </c:pt>
                <c:pt idx="87">
                  <c:v>44287</c:v>
                </c:pt>
                <c:pt idx="88">
                  <c:v>44317</c:v>
                </c:pt>
                <c:pt idx="89">
                  <c:v>44348</c:v>
                </c:pt>
                <c:pt idx="90">
                  <c:v>44378</c:v>
                </c:pt>
                <c:pt idx="91">
                  <c:v>44409</c:v>
                </c:pt>
                <c:pt idx="92">
                  <c:v>44440</c:v>
                </c:pt>
                <c:pt idx="93">
                  <c:v>44470</c:v>
                </c:pt>
                <c:pt idx="94">
                  <c:v>44501</c:v>
                </c:pt>
                <c:pt idx="95">
                  <c:v>44531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5.3937610000000005</c:v>
                </c:pt>
                <c:pt idx="1">
                  <c:v>5.4972729999999999</c:v>
                </c:pt>
                <c:pt idx="2">
                  <c:v>5.2630290000000004</c:v>
                </c:pt>
                <c:pt idx="3">
                  <c:v>5.6258980000000003</c:v>
                </c:pt>
                <c:pt idx="4">
                  <c:v>5.2744960000000001</c:v>
                </c:pt>
                <c:pt idx="5">
                  <c:v>4.68201</c:v>
                </c:pt>
                <c:pt idx="6">
                  <c:v>5.0316470000000004</c:v>
                </c:pt>
                <c:pt idx="7">
                  <c:v>4.861408</c:v>
                </c:pt>
                <c:pt idx="8">
                  <c:v>5.2341679999999995</c:v>
                </c:pt>
                <c:pt idx="9">
                  <c:v>4.7904629999999999</c:v>
                </c:pt>
                <c:pt idx="10">
                  <c:v>4.6558530000000005</c:v>
                </c:pt>
                <c:pt idx="11">
                  <c:v>4.5100949999999997</c:v>
                </c:pt>
                <c:pt idx="12">
                  <c:v>4.885802</c:v>
                </c:pt>
                <c:pt idx="13">
                  <c:v>4.6322890000000001</c:v>
                </c:pt>
                <c:pt idx="14">
                  <c:v>5.5273489999999992</c:v>
                </c:pt>
                <c:pt idx="15">
                  <c:v>4.4362349999999999</c:v>
                </c:pt>
                <c:pt idx="16">
                  <c:v>4.649489</c:v>
                </c:pt>
                <c:pt idx="17">
                  <c:v>4.9480649999999997</c:v>
                </c:pt>
                <c:pt idx="18">
                  <c:v>4.6108809999999991</c:v>
                </c:pt>
                <c:pt idx="19">
                  <c:v>5.3509500000000001</c:v>
                </c:pt>
                <c:pt idx="20">
                  <c:v>4.5065410000000004</c:v>
                </c:pt>
                <c:pt idx="21">
                  <c:v>4.2249639999999999</c:v>
                </c:pt>
                <c:pt idx="22">
                  <c:v>4.2477739999999997</c:v>
                </c:pt>
                <c:pt idx="23">
                  <c:v>4.4761559999999996</c:v>
                </c:pt>
                <c:pt idx="24">
                  <c:v>4.7299939999999996</c:v>
                </c:pt>
                <c:pt idx="25">
                  <c:v>5.1320320000000006</c:v>
                </c:pt>
                <c:pt idx="26">
                  <c:v>4.9096489999999999</c:v>
                </c:pt>
                <c:pt idx="27">
                  <c:v>4.6267740000000002</c:v>
                </c:pt>
                <c:pt idx="28">
                  <c:v>4.4412349999999998</c:v>
                </c:pt>
                <c:pt idx="29">
                  <c:v>4.6172149999999998</c:v>
                </c:pt>
                <c:pt idx="30">
                  <c:v>5.3058040000000002</c:v>
                </c:pt>
                <c:pt idx="31">
                  <c:v>5.2257299999999995</c:v>
                </c:pt>
                <c:pt idx="32">
                  <c:v>4.7600349999999993</c:v>
                </c:pt>
                <c:pt idx="33">
                  <c:v>4.714519000000001</c:v>
                </c:pt>
                <c:pt idx="34">
                  <c:v>4.8665769999999995</c:v>
                </c:pt>
                <c:pt idx="35">
                  <c:v>4.2185759999999997</c:v>
                </c:pt>
                <c:pt idx="36">
                  <c:v>5.1005070000000003</c:v>
                </c:pt>
                <c:pt idx="37">
                  <c:v>3.5726979999999999</c:v>
                </c:pt>
                <c:pt idx="38">
                  <c:v>4.1297829999999998</c:v>
                </c:pt>
                <c:pt idx="39">
                  <c:v>4.0448409999999999</c:v>
                </c:pt>
                <c:pt idx="40">
                  <c:v>4.4975570000000005</c:v>
                </c:pt>
                <c:pt idx="41">
                  <c:v>4.0733130000000006</c:v>
                </c:pt>
                <c:pt idx="42">
                  <c:v>3.6627980000000004</c:v>
                </c:pt>
                <c:pt idx="43">
                  <c:v>4.4469370000000001</c:v>
                </c:pt>
                <c:pt idx="44">
                  <c:v>3.4636330000000002</c:v>
                </c:pt>
                <c:pt idx="45">
                  <c:v>2.6545199999999998</c:v>
                </c:pt>
                <c:pt idx="46">
                  <c:v>2.732186</c:v>
                </c:pt>
                <c:pt idx="47">
                  <c:v>2.7991709999999999</c:v>
                </c:pt>
                <c:pt idx="48">
                  <c:v>3.8190620000000002</c:v>
                </c:pt>
                <c:pt idx="49">
                  <c:v>2.6786359999999996</c:v>
                </c:pt>
                <c:pt idx="50">
                  <c:v>2.4852979999999998</c:v>
                </c:pt>
                <c:pt idx="51">
                  <c:v>2.5779530000000004</c:v>
                </c:pt>
                <c:pt idx="52">
                  <c:v>2.5096630000000002</c:v>
                </c:pt>
                <c:pt idx="53">
                  <c:v>2.9023219999999994</c:v>
                </c:pt>
                <c:pt idx="54">
                  <c:v>2.2306110000000001</c:v>
                </c:pt>
                <c:pt idx="55">
                  <c:v>3.269943</c:v>
                </c:pt>
                <c:pt idx="56">
                  <c:v>2.473986</c:v>
                </c:pt>
                <c:pt idx="57">
                  <c:v>1.4567600000000001</c:v>
                </c:pt>
                <c:pt idx="58">
                  <c:v>0.99141100000000026</c:v>
                </c:pt>
                <c:pt idx="59">
                  <c:v>0.71958900000000048</c:v>
                </c:pt>
                <c:pt idx="60">
                  <c:v>1.6460360000000001</c:v>
                </c:pt>
                <c:pt idx="61">
                  <c:v>0.2219199999999999</c:v>
                </c:pt>
                <c:pt idx="62">
                  <c:v>0.90790599999999966</c:v>
                </c:pt>
                <c:pt idx="63">
                  <c:v>1.063453</c:v>
                </c:pt>
                <c:pt idx="64">
                  <c:v>1.6470749999999996</c:v>
                </c:pt>
                <c:pt idx="65">
                  <c:v>0.58064699999999991</c:v>
                </c:pt>
                <c:pt idx="66">
                  <c:v>1.5352549999999998</c:v>
                </c:pt>
                <c:pt idx="67">
                  <c:v>0.93113200000000029</c:v>
                </c:pt>
                <c:pt idx="68">
                  <c:v>-1.2124000000000024E-2</c:v>
                </c:pt>
                <c:pt idx="69">
                  <c:v>-0.34043800000000024</c:v>
                </c:pt>
                <c:pt idx="70">
                  <c:v>-0.7004640000000002</c:v>
                </c:pt>
                <c:pt idx="71">
                  <c:v>-0.43523899999999971</c:v>
                </c:pt>
                <c:pt idx="72">
                  <c:v>-0.60498300000000027</c:v>
                </c:pt>
                <c:pt idx="73">
                  <c:v>-1.5257329999999998</c:v>
                </c:pt>
                <c:pt idx="74">
                  <c:v>-1.2763939999999998</c:v>
                </c:pt>
                <c:pt idx="75">
                  <c:v>-1.2159749999999998</c:v>
                </c:pt>
                <c:pt idx="76">
                  <c:v>0.93929699999999983</c:v>
                </c:pt>
                <c:pt idx="77">
                  <c:v>1.1383553598000002</c:v>
                </c:pt>
                <c:pt idx="78">
                  <c:v>9.5357248200000022E-2</c:v>
                </c:pt>
                <c:pt idx="79">
                  <c:v>3.1594999999999818E-2</c:v>
                </c:pt>
                <c:pt idx="80">
                  <c:v>-6.3914000000000026E-2</c:v>
                </c:pt>
                <c:pt idx="81">
                  <c:v>0.39132299999999987</c:v>
                </c:pt>
                <c:pt idx="82">
                  <c:v>0.20229300000000006</c:v>
                </c:pt>
                <c:pt idx="83">
                  <c:v>-0.17343900000000012</c:v>
                </c:pt>
                <c:pt idx="84">
                  <c:v>0.2790619999999997</c:v>
                </c:pt>
                <c:pt idx="85">
                  <c:v>0.7146119999999998</c:v>
                </c:pt>
                <c:pt idx="86">
                  <c:v>0.86377499999999952</c:v>
                </c:pt>
                <c:pt idx="87">
                  <c:v>0.9917360000000004</c:v>
                </c:pt>
                <c:pt idx="88">
                  <c:v>1.4671119999999993</c:v>
                </c:pt>
                <c:pt idx="89">
                  <c:v>1.1885950000000003</c:v>
                </c:pt>
                <c:pt idx="90">
                  <c:v>1.1861079999999999</c:v>
                </c:pt>
                <c:pt idx="91">
                  <c:v>1.7350460000000005</c:v>
                </c:pt>
                <c:pt idx="92">
                  <c:v>1.1222460000000005</c:v>
                </c:pt>
                <c:pt idx="93">
                  <c:v>1.2745699999999998</c:v>
                </c:pt>
                <c:pt idx="94">
                  <c:v>0.8855890000000004</c:v>
                </c:pt>
                <c:pt idx="95">
                  <c:v>-0.11367299999999947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699616"/>
        <c:axId val="-1791705056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3863562669778915E-2"/>
                  <c:y val="3.953595032392371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79</c:v>
                </c:pt>
                <c:pt idx="1">
                  <c:v>79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14848"/>
        <c:axId val="-1791716480"/>
      </c:scatterChart>
      <c:dateAx>
        <c:axId val="-179169961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9170505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7917050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791699616"/>
        <c:crosses val="autoZero"/>
        <c:crossBetween val="between"/>
      </c:valAx>
      <c:valAx>
        <c:axId val="-1791714848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791716480"/>
        <c:crosses val="max"/>
        <c:crossBetween val="midCat"/>
      </c:valAx>
      <c:valAx>
        <c:axId val="-17917164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917148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0.28740490689999998</c:v>
                </c:pt>
                <c:pt idx="1">
                  <c:v>0.11191009590000012</c:v>
                </c:pt>
                <c:pt idx="2">
                  <c:v>0.14014806949999992</c:v>
                </c:pt>
                <c:pt idx="3">
                  <c:v>0.23911780170000019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0.16490913419999997</c:v>
                </c:pt>
                <c:pt idx="1">
                  <c:v>0.18413453160000004</c:v>
                </c:pt>
                <c:pt idx="2">
                  <c:v>1.1650127300000035E-2</c:v>
                </c:pt>
                <c:pt idx="3">
                  <c:v>-7.3797617799999937E-2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8.3669205480000008E-2</c:v>
                </c:pt>
                <c:pt idx="1">
                  <c:v>9.638318081999997E-2</c:v>
                </c:pt>
                <c:pt idx="2">
                  <c:v>3.6028752200000236E-3</c:v>
                </c:pt>
                <c:pt idx="3">
                  <c:v>-3.7896604260000077E-2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5.0621813700000018E-2</c:v>
                </c:pt>
                <c:pt idx="1">
                  <c:v>5.1243852059999928E-2</c:v>
                </c:pt>
                <c:pt idx="2">
                  <c:v>-4.1506978799999983E-3</c:v>
                </c:pt>
                <c:pt idx="3">
                  <c:v>-1.647631061999999E-2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91703424"/>
        <c:axId val="-1791709408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3.2310311957172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8209866521279689E-2"/>
                  <c:y val="-8.69652241282751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0.58660506027999992</c:v>
                </c:pt>
                <c:pt idx="1">
                  <c:v>0.44367166038000005</c:v>
                </c:pt>
                <c:pt idx="2">
                  <c:v>0.15125037413999998</c:v>
                </c:pt>
                <c:pt idx="3">
                  <c:v>0.11094726902000018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03424"/>
        <c:axId val="-1791709408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20832"/>
        <c:axId val="-1791721376"/>
      </c:scatterChart>
      <c:catAx>
        <c:axId val="-179170342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9408"/>
        <c:crosses val="autoZero"/>
        <c:auto val="1"/>
        <c:lblAlgn val="ctr"/>
        <c:lblOffset val="100"/>
        <c:tickLblSkip val="1"/>
        <c:noMultiLvlLbl val="0"/>
      </c:catAx>
      <c:valAx>
        <c:axId val="-1791709408"/>
        <c:scaling>
          <c:orientation val="minMax"/>
          <c:max val="1"/>
          <c:min val="-0.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3424"/>
        <c:crosses val="autoZero"/>
        <c:crossBetween val="between"/>
      </c:valAx>
      <c:valAx>
        <c:axId val="-1791721376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791720832"/>
        <c:crosses val="max"/>
        <c:crossBetween val="midCat"/>
        <c:majorUnit val="0.5"/>
      </c:valAx>
      <c:valAx>
        <c:axId val="-1791720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721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3.852967</c:v>
                </c:pt>
                <c:pt idx="1">
                  <c:v>4.0605000000000002</c:v>
                </c:pt>
                <c:pt idx="2">
                  <c:v>4.2002579999999998</c:v>
                </c:pt>
                <c:pt idx="3">
                  <c:v>4.2857659999999997</c:v>
                </c:pt>
                <c:pt idx="4">
                  <c:v>4.351871</c:v>
                </c:pt>
                <c:pt idx="5">
                  <c:v>4.3366660000000001</c:v>
                </c:pt>
                <c:pt idx="6">
                  <c:v>4.4516770000000001</c:v>
                </c:pt>
                <c:pt idx="7">
                  <c:v>4.6016120000000003</c:v>
                </c:pt>
                <c:pt idx="8">
                  <c:v>4.6383000000000001</c:v>
                </c:pt>
                <c:pt idx="9">
                  <c:v>4.5876770000000002</c:v>
                </c:pt>
                <c:pt idx="10">
                  <c:v>4.5627000000000004</c:v>
                </c:pt>
                <c:pt idx="11">
                  <c:v>4.4834829999999997</c:v>
                </c:pt>
                <c:pt idx="12">
                  <c:v>4.545032</c:v>
                </c:pt>
                <c:pt idx="13">
                  <c:v>4.7059639999999998</c:v>
                </c:pt>
                <c:pt idx="14">
                  <c:v>4.7281610000000001</c:v>
                </c:pt>
                <c:pt idx="15">
                  <c:v>4.7865669999999998</c:v>
                </c:pt>
                <c:pt idx="16">
                  <c:v>4.8379029999999998</c:v>
                </c:pt>
                <c:pt idx="17">
                  <c:v>4.7926000000000002</c:v>
                </c:pt>
                <c:pt idx="18">
                  <c:v>4.6790000000000003</c:v>
                </c:pt>
                <c:pt idx="19">
                  <c:v>4.7267739999999998</c:v>
                </c:pt>
                <c:pt idx="20">
                  <c:v>4.9885669999999998</c:v>
                </c:pt>
                <c:pt idx="21">
                  <c:v>5.0218069999999999</c:v>
                </c:pt>
                <c:pt idx="22">
                  <c:v>4.972067</c:v>
                </c:pt>
                <c:pt idx="23">
                  <c:v>4.9707420000000004</c:v>
                </c:pt>
                <c:pt idx="24">
                  <c:v>5.1452900000000001</c:v>
                </c:pt>
                <c:pt idx="25">
                  <c:v>4.9652070000000004</c:v>
                </c:pt>
                <c:pt idx="26">
                  <c:v>5.2528709999999998</c:v>
                </c:pt>
                <c:pt idx="27">
                  <c:v>4.9342670000000002</c:v>
                </c:pt>
                <c:pt idx="28">
                  <c:v>4.7448709999999998</c:v>
                </c:pt>
                <c:pt idx="29">
                  <c:v>4.8967657966999996</c:v>
                </c:pt>
                <c:pt idx="30">
                  <c:v>4.8843604200000001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4.8843604200000001</c:v>
                </c:pt>
                <c:pt idx="31">
                  <c:v>4.8872239999999998</c:v>
                </c:pt>
                <c:pt idx="32">
                  <c:v>4.959721</c:v>
                </c:pt>
                <c:pt idx="33">
                  <c:v>4.9881099999999998</c:v>
                </c:pt>
                <c:pt idx="34">
                  <c:v>5.0102830000000003</c:v>
                </c:pt>
                <c:pt idx="35">
                  <c:v>4.9005510000000001</c:v>
                </c:pt>
                <c:pt idx="36">
                  <c:v>4.7861140000000004</c:v>
                </c:pt>
                <c:pt idx="37">
                  <c:v>4.9027050000000001</c:v>
                </c:pt>
                <c:pt idx="38">
                  <c:v>4.988861</c:v>
                </c:pt>
                <c:pt idx="39">
                  <c:v>5.066497</c:v>
                </c:pt>
                <c:pt idx="40">
                  <c:v>5.1115349999999999</c:v>
                </c:pt>
                <c:pt idx="41">
                  <c:v>5.0307019999999998</c:v>
                </c:pt>
                <c:pt idx="42">
                  <c:v>5.0512839999999999</c:v>
                </c:pt>
                <c:pt idx="43">
                  <c:v>5.1484009999999998</c:v>
                </c:pt>
                <c:pt idx="44">
                  <c:v>5.1961040000000001</c:v>
                </c:pt>
                <c:pt idx="45">
                  <c:v>5.2241980000000003</c:v>
                </c:pt>
                <c:pt idx="46">
                  <c:v>5.2409929999999996</c:v>
                </c:pt>
                <c:pt idx="47">
                  <c:v>5.1460739999999996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4.36778975</c:v>
                </c:pt>
                <c:pt idx="2">
                  <c:v>4.36778975</c:v>
                </c:pt>
                <c:pt idx="3">
                  <c:v>4.36778975</c:v>
                </c:pt>
                <c:pt idx="4">
                  <c:v>4.36778975</c:v>
                </c:pt>
                <c:pt idx="5">
                  <c:v>4.36778975</c:v>
                </c:pt>
                <c:pt idx="6">
                  <c:v>4.36778975</c:v>
                </c:pt>
                <c:pt idx="7">
                  <c:v>4.36778975</c:v>
                </c:pt>
                <c:pt idx="8">
                  <c:v>4.36778975</c:v>
                </c:pt>
                <c:pt idx="9">
                  <c:v>4.36778975</c:v>
                </c:pt>
                <c:pt idx="10">
                  <c:v>4.36778975</c:v>
                </c:pt>
                <c:pt idx="13">
                  <c:v>4.812932</c:v>
                </c:pt>
                <c:pt idx="14">
                  <c:v>4.812932</c:v>
                </c:pt>
                <c:pt idx="15">
                  <c:v>4.812932</c:v>
                </c:pt>
                <c:pt idx="16">
                  <c:v>4.812932</c:v>
                </c:pt>
                <c:pt idx="17">
                  <c:v>4.812932</c:v>
                </c:pt>
                <c:pt idx="18">
                  <c:v>4.812932</c:v>
                </c:pt>
                <c:pt idx="19">
                  <c:v>4.812932</c:v>
                </c:pt>
                <c:pt idx="20">
                  <c:v>4.812932</c:v>
                </c:pt>
                <c:pt idx="21">
                  <c:v>4.812932</c:v>
                </c:pt>
                <c:pt idx="22">
                  <c:v>4.812932</c:v>
                </c:pt>
                <c:pt idx="25">
                  <c:v>4.9641267680583328</c:v>
                </c:pt>
                <c:pt idx="26">
                  <c:v>4.9641267680583328</c:v>
                </c:pt>
                <c:pt idx="27">
                  <c:v>4.9641267680583328</c:v>
                </c:pt>
                <c:pt idx="28">
                  <c:v>4.9641267680583328</c:v>
                </c:pt>
                <c:pt idx="29">
                  <c:v>4.9641267680583328</c:v>
                </c:pt>
                <c:pt idx="30">
                  <c:v>4.9641267680583328</c:v>
                </c:pt>
                <c:pt idx="31">
                  <c:v>4.9641267680583328</c:v>
                </c:pt>
                <c:pt idx="32">
                  <c:v>4.9641267680583328</c:v>
                </c:pt>
                <c:pt idx="33">
                  <c:v>4.9641267680583328</c:v>
                </c:pt>
                <c:pt idx="34">
                  <c:v>4.9641267680583328</c:v>
                </c:pt>
                <c:pt idx="37">
                  <c:v>5.0744556666666663</c:v>
                </c:pt>
                <c:pt idx="38">
                  <c:v>5.0744556666666663</c:v>
                </c:pt>
                <c:pt idx="39">
                  <c:v>5.0744556666666663</c:v>
                </c:pt>
                <c:pt idx="40">
                  <c:v>5.0744556666666663</c:v>
                </c:pt>
                <c:pt idx="41">
                  <c:v>5.0744556666666663</c:v>
                </c:pt>
                <c:pt idx="42">
                  <c:v>5.0744556666666663</c:v>
                </c:pt>
                <c:pt idx="43">
                  <c:v>5.0744556666666663</c:v>
                </c:pt>
                <c:pt idx="44">
                  <c:v>5.0744556666666663</c:v>
                </c:pt>
                <c:pt idx="45">
                  <c:v>5.0744556666666663</c:v>
                </c:pt>
                <c:pt idx="46">
                  <c:v>5.0744556666666663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91728992"/>
        <c:axId val="-1791700704"/>
      </c:lineChart>
      <c:catAx>
        <c:axId val="-1791728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07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91700704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28992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0.23845492050000017</c:v>
                </c:pt>
                <c:pt idx="1">
                  <c:v>4.9315991799999903E-2</c:v>
                </c:pt>
                <c:pt idx="2">
                  <c:v>0.1541993545</c:v>
                </c:pt>
                <c:pt idx="3">
                  <c:v>0.14109245920000002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7.47133150999999E-2</c:v>
                </c:pt>
                <c:pt idx="1">
                  <c:v>-2.4121580799999931E-2</c:v>
                </c:pt>
                <c:pt idx="2">
                  <c:v>-5.1286521500000015E-2</c:v>
                </c:pt>
                <c:pt idx="3">
                  <c:v>4.7564068600000065E-2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3.0211852060000002E-2</c:v>
                </c:pt>
                <c:pt idx="1">
                  <c:v>6.6083915069999999E-2</c:v>
                </c:pt>
                <c:pt idx="2">
                  <c:v>-0.100162811061</c:v>
                </c:pt>
                <c:pt idx="3">
                  <c:v>-4.8819960670000023E-3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2.026513973000002E-2</c:v>
                </c:pt>
                <c:pt idx="1">
                  <c:v>3.2686778079999979E-2</c:v>
                </c:pt>
                <c:pt idx="2">
                  <c:v>-4.2217009559999991E-2</c:v>
                </c:pt>
                <c:pt idx="3">
                  <c:v>1.9501456410000007E-2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91707776"/>
        <c:axId val="-1791718656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4202023799680725E-2"/>
                  <c:y val="-3.20331775776488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82508118776E-2"/>
                  <c:y val="-4.43535183102112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3776669977361629E-2"/>
                  <c:y val="0.12725573574350418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5929864507607798E-2"/>
                  <c:y val="-4.72133745088845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0.36364522739000005</c:v>
                </c:pt>
                <c:pt idx="1">
                  <c:v>0.12396510414999995</c:v>
                </c:pt>
                <c:pt idx="2">
                  <c:v>-3.946698762100001E-2</c:v>
                </c:pt>
                <c:pt idx="3">
                  <c:v>0.20327598814300007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07776"/>
        <c:axId val="-1791718656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20288"/>
        <c:axId val="-1791719200"/>
      </c:scatterChart>
      <c:catAx>
        <c:axId val="-179170777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18656"/>
        <c:crosses val="autoZero"/>
        <c:auto val="1"/>
        <c:lblAlgn val="ctr"/>
        <c:lblOffset val="100"/>
        <c:tickLblSkip val="1"/>
        <c:noMultiLvlLbl val="0"/>
      </c:catAx>
      <c:valAx>
        <c:axId val="-1791718656"/>
        <c:scaling>
          <c:orientation val="minMax"/>
          <c:max val="0.5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7776"/>
        <c:crosses val="autoZero"/>
        <c:crossBetween val="between"/>
        <c:majorUnit val="0.25"/>
      </c:valAx>
      <c:valAx>
        <c:axId val="-1791719200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-1791720288"/>
        <c:crosses val="max"/>
        <c:crossBetween val="midCat"/>
        <c:majorUnit val="0.25"/>
      </c:valAx>
      <c:valAx>
        <c:axId val="-17917202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7192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3.5173190000000001</c:v>
                </c:pt>
                <c:pt idx="1">
                  <c:v>3.1429209999999999</c:v>
                </c:pt>
                <c:pt idx="2">
                  <c:v>3.1191589999999998</c:v>
                </c:pt>
                <c:pt idx="3">
                  <c:v>2.861021</c:v>
                </c:pt>
                <c:pt idx="4">
                  <c:v>2.577661</c:v>
                </c:pt>
                <c:pt idx="5">
                  <c:v>2.624352</c:v>
                </c:pt>
                <c:pt idx="6">
                  <c:v>2.854104</c:v>
                </c:pt>
                <c:pt idx="7">
                  <c:v>2.9050639999999999</c:v>
                </c:pt>
                <c:pt idx="8">
                  <c:v>2.9004400000000001</c:v>
                </c:pt>
                <c:pt idx="9">
                  <c:v>2.9246989999999999</c:v>
                </c:pt>
                <c:pt idx="10">
                  <c:v>3.2969930000000001</c:v>
                </c:pt>
                <c:pt idx="11">
                  <c:v>3.3564940000000001</c:v>
                </c:pt>
                <c:pt idx="12">
                  <c:v>3.6908300000000001</c:v>
                </c:pt>
                <c:pt idx="13">
                  <c:v>3.6120709999999998</c:v>
                </c:pt>
                <c:pt idx="14">
                  <c:v>3.1867190000000001</c:v>
                </c:pt>
                <c:pt idx="15">
                  <c:v>2.8817370000000002</c:v>
                </c:pt>
                <c:pt idx="16">
                  <c:v>2.718607</c:v>
                </c:pt>
                <c:pt idx="17">
                  <c:v>2.7359559999999998</c:v>
                </c:pt>
                <c:pt idx="18">
                  <c:v>2.976747</c:v>
                </c:pt>
                <c:pt idx="19">
                  <c:v>2.79278</c:v>
                </c:pt>
                <c:pt idx="20">
                  <c:v>3.0569489999999999</c:v>
                </c:pt>
                <c:pt idx="21">
                  <c:v>3.1682519999999998</c:v>
                </c:pt>
                <c:pt idx="22">
                  <c:v>3.2848470000000001</c:v>
                </c:pt>
                <c:pt idx="23">
                  <c:v>3.488648</c:v>
                </c:pt>
                <c:pt idx="24">
                  <c:v>3.3962810000000001</c:v>
                </c:pt>
                <c:pt idx="25">
                  <c:v>3.2084169999999999</c:v>
                </c:pt>
                <c:pt idx="26">
                  <c:v>3.3106209999999998</c:v>
                </c:pt>
                <c:pt idx="27">
                  <c:v>2.8570069999999999</c:v>
                </c:pt>
                <c:pt idx="28">
                  <c:v>2.881014</c:v>
                </c:pt>
                <c:pt idx="29">
                  <c:v>2.7029862332999999</c:v>
                </c:pt>
                <c:pt idx="30">
                  <c:v>2.9122020666999999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2.9122020666999999</c:v>
                </c:pt>
                <c:pt idx="31">
                  <c:v>2.8377829999999999</c:v>
                </c:pt>
                <c:pt idx="32">
                  <c:v>3.0304630000000001</c:v>
                </c:pt>
                <c:pt idx="33">
                  <c:v>3.1496219999999999</c:v>
                </c:pt>
                <c:pt idx="34">
                  <c:v>3.3225669999999998</c:v>
                </c:pt>
                <c:pt idx="35">
                  <c:v>3.4761380000000002</c:v>
                </c:pt>
                <c:pt idx="36">
                  <c:v>3.6752829999999999</c:v>
                </c:pt>
                <c:pt idx="37">
                  <c:v>3.5063800000000001</c:v>
                </c:pt>
                <c:pt idx="38">
                  <c:v>3.305993</c:v>
                </c:pt>
                <c:pt idx="39">
                  <c:v>3.1557550000000001</c:v>
                </c:pt>
                <c:pt idx="40">
                  <c:v>2.9768539999999999</c:v>
                </c:pt>
                <c:pt idx="41">
                  <c:v>2.9775860000000001</c:v>
                </c:pt>
                <c:pt idx="42">
                  <c:v>3.152892</c:v>
                </c:pt>
                <c:pt idx="43">
                  <c:v>3.0709089999999999</c:v>
                </c:pt>
                <c:pt idx="44">
                  <c:v>3.2079059999999999</c:v>
                </c:pt>
                <c:pt idx="45">
                  <c:v>3.3323610000000001</c:v>
                </c:pt>
                <c:pt idx="46">
                  <c:v>3.5126080000000002</c:v>
                </c:pt>
                <c:pt idx="47">
                  <c:v>3.6669550000000002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3.0066855833333328</c:v>
                </c:pt>
                <c:pt idx="2">
                  <c:v>3.0066855833333328</c:v>
                </c:pt>
                <c:pt idx="3">
                  <c:v>3.0066855833333328</c:v>
                </c:pt>
                <c:pt idx="4">
                  <c:v>3.0066855833333328</c:v>
                </c:pt>
                <c:pt idx="5">
                  <c:v>3.0066855833333328</c:v>
                </c:pt>
                <c:pt idx="6">
                  <c:v>3.0066855833333328</c:v>
                </c:pt>
                <c:pt idx="7">
                  <c:v>3.0066855833333328</c:v>
                </c:pt>
                <c:pt idx="8">
                  <c:v>3.0066855833333328</c:v>
                </c:pt>
                <c:pt idx="9">
                  <c:v>3.0066855833333328</c:v>
                </c:pt>
                <c:pt idx="10">
                  <c:v>3.0066855833333328</c:v>
                </c:pt>
                <c:pt idx="13">
                  <c:v>3.1328452499999995</c:v>
                </c:pt>
                <c:pt idx="14">
                  <c:v>3.1328452499999995</c:v>
                </c:pt>
                <c:pt idx="15">
                  <c:v>3.1328452499999995</c:v>
                </c:pt>
                <c:pt idx="16">
                  <c:v>3.1328452499999995</c:v>
                </c:pt>
                <c:pt idx="17">
                  <c:v>3.1328452499999995</c:v>
                </c:pt>
                <c:pt idx="18">
                  <c:v>3.1328452499999995</c:v>
                </c:pt>
                <c:pt idx="19">
                  <c:v>3.1328452499999995</c:v>
                </c:pt>
                <c:pt idx="20">
                  <c:v>3.1328452499999995</c:v>
                </c:pt>
                <c:pt idx="21">
                  <c:v>3.1328452499999995</c:v>
                </c:pt>
                <c:pt idx="22">
                  <c:v>3.1328452499999995</c:v>
                </c:pt>
                <c:pt idx="25">
                  <c:v>3.0904251083333336</c:v>
                </c:pt>
                <c:pt idx="26">
                  <c:v>3.0904251083333336</c:v>
                </c:pt>
                <c:pt idx="27">
                  <c:v>3.0904251083333336</c:v>
                </c:pt>
                <c:pt idx="28">
                  <c:v>3.0904251083333336</c:v>
                </c:pt>
                <c:pt idx="29">
                  <c:v>3.0904251083333336</c:v>
                </c:pt>
                <c:pt idx="30">
                  <c:v>3.0904251083333336</c:v>
                </c:pt>
                <c:pt idx="31">
                  <c:v>3.0904251083333336</c:v>
                </c:pt>
                <c:pt idx="32">
                  <c:v>3.0904251083333336</c:v>
                </c:pt>
                <c:pt idx="33">
                  <c:v>3.0904251083333336</c:v>
                </c:pt>
                <c:pt idx="34">
                  <c:v>3.0904251083333336</c:v>
                </c:pt>
                <c:pt idx="37">
                  <c:v>3.2951235000000003</c:v>
                </c:pt>
                <c:pt idx="38">
                  <c:v>3.2951235000000003</c:v>
                </c:pt>
                <c:pt idx="39">
                  <c:v>3.2951235000000003</c:v>
                </c:pt>
                <c:pt idx="40">
                  <c:v>3.2951235000000003</c:v>
                </c:pt>
                <c:pt idx="41">
                  <c:v>3.2951235000000003</c:v>
                </c:pt>
                <c:pt idx="42">
                  <c:v>3.2951235000000003</c:v>
                </c:pt>
                <c:pt idx="43">
                  <c:v>3.2951235000000003</c:v>
                </c:pt>
                <c:pt idx="44">
                  <c:v>3.2951235000000003</c:v>
                </c:pt>
                <c:pt idx="45">
                  <c:v>3.2951235000000003</c:v>
                </c:pt>
                <c:pt idx="46">
                  <c:v>3.2951235000000003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91708320"/>
        <c:axId val="-1791718112"/>
      </c:lineChart>
      <c:catAx>
        <c:axId val="-179170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181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91718112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8320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1.1957284932E-2</c:v>
                </c:pt>
                <c:pt idx="11">
                  <c:v>-1.4400742466E-2</c:v>
                </c:pt>
                <c:pt idx="12">
                  <c:v>-5.4726661202000003E-2</c:v>
                </c:pt>
                <c:pt idx="13">
                  <c:v>-0.17501223288000001</c:v>
                </c:pt>
                <c:pt idx="14">
                  <c:v>-0.31520172055000001</c:v>
                </c:pt>
                <c:pt idx="15">
                  <c:v>-0.49121172329000001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-0.94392710685000003</c:v>
                </c:pt>
                <c:pt idx="20">
                  <c:v>-1.0124962699</c:v>
                </c:pt>
                <c:pt idx="21">
                  <c:v>-0.94018733452000003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3.6958904110000001E-4</c:v>
                </c:pt>
                <c:pt idx="11">
                  <c:v>3.2556164384000001E-4</c:v>
                </c:pt>
                <c:pt idx="12">
                  <c:v>3.1421311475000001E-4</c:v>
                </c:pt>
                <c:pt idx="13">
                  <c:v>3.3655616438000002E-4</c:v>
                </c:pt>
                <c:pt idx="14">
                  <c:v>-3.7509539725999998E-2</c:v>
                </c:pt>
                <c:pt idx="15">
                  <c:v>-6.4610758904000004E-2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-0.28056840822000001</c:v>
                </c:pt>
                <c:pt idx="20">
                  <c:v>-0.31569550246</c:v>
                </c:pt>
                <c:pt idx="21">
                  <c:v>-0.37151657396999999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-6.2860712329000003E-3</c:v>
                </c:pt>
                <c:pt idx="11">
                  <c:v>-5.2482468492999999E-2</c:v>
                </c:pt>
                <c:pt idx="12">
                  <c:v>-8.8676674863000002E-2</c:v>
                </c:pt>
                <c:pt idx="13">
                  <c:v>-0.1031292137</c:v>
                </c:pt>
                <c:pt idx="14">
                  <c:v>-0.15163423562</c:v>
                </c:pt>
                <c:pt idx="15">
                  <c:v>-0.17159679725999999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-0.16786751233</c:v>
                </c:pt>
                <c:pt idx="20">
                  <c:v>-0.24311073961999999</c:v>
                </c:pt>
                <c:pt idx="21">
                  <c:v>-0.25806113944999998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8.9503780822000004E-3</c:v>
                </c:pt>
                <c:pt idx="11">
                  <c:v>4.8418904110000003E-4</c:v>
                </c:pt>
                <c:pt idx="12">
                  <c:v>-1.3427868852E-3</c:v>
                </c:pt>
                <c:pt idx="13">
                  <c:v>-8.9106547944999993E-3</c:v>
                </c:pt>
                <c:pt idx="14">
                  <c:v>-5.6081345205000001E-2</c:v>
                </c:pt>
                <c:pt idx="15">
                  <c:v>-8.3071287670999999E-2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-0.22728166849000001</c:v>
                </c:pt>
                <c:pt idx="20">
                  <c:v>-0.30187943524999999</c:v>
                </c:pt>
                <c:pt idx="21">
                  <c:v>-0.24788843178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-1791707232"/>
        <c:axId val="-1791715392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1.49911808224E-2</c:v>
                </c:pt>
                <c:pt idx="11">
                  <c:v>-6.6073460274059997E-2</c:v>
                </c:pt>
                <c:pt idx="12">
                  <c:v>-0.14443190983545001</c:v>
                </c:pt>
                <c:pt idx="13">
                  <c:v>-0.28671554521011999</c:v>
                </c:pt>
                <c:pt idx="14">
                  <c:v>-0.56042684110100005</c:v>
                </c:pt>
                <c:pt idx="15">
                  <c:v>-0.81049056712500001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-1.6196446958900002</c:v>
                </c:pt>
                <c:pt idx="20">
                  <c:v>-1.87318194723</c:v>
                </c:pt>
                <c:pt idx="21">
                  <c:v>-1.8176534797200001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07232"/>
        <c:axId val="-1791715392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13216"/>
        <c:axId val="-1791728448"/>
      </c:scatterChart>
      <c:catAx>
        <c:axId val="-1791707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791715392"/>
        <c:crosses val="autoZero"/>
        <c:auto val="0"/>
        <c:lblAlgn val="ctr"/>
        <c:lblOffset val="100"/>
        <c:tickLblSkip val="2"/>
        <c:noMultiLvlLbl val="1"/>
      </c:catAx>
      <c:valAx>
        <c:axId val="-1791715392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791707232"/>
        <c:crosses val="autoZero"/>
        <c:crossBetween val="between"/>
        <c:majorUnit val="0.5"/>
      </c:valAx>
      <c:valAx>
        <c:axId val="-1791728448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791713216"/>
        <c:crosses val="max"/>
        <c:crossBetween val="midCat"/>
      </c:valAx>
      <c:valAx>
        <c:axId val="-17917132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72844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22.719000000000001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27.942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27.434000000000012</c:v>
                </c:pt>
                <c:pt idx="8">
                  <c:v>27.583999999999989</c:v>
                </c:pt>
                <c:pt idx="9">
                  <c:v>26.269999999999996</c:v>
                </c:pt>
                <c:pt idx="10">
                  <c:v>29.840999999999994</c:v>
                </c:pt>
                <c:pt idx="11">
                  <c:v>29.196000000000005</c:v>
                </c:pt>
                <c:pt idx="12">
                  <c:v>29.278999999999996</c:v>
                </c:pt>
                <c:pt idx="13">
                  <c:v>22.719000000000001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27.942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27.434000000000012</c:v>
                </c:pt>
                <c:pt idx="20">
                  <c:v>27.583999999999989</c:v>
                </c:pt>
                <c:pt idx="21">
                  <c:v>26.269999999999996</c:v>
                </c:pt>
                <c:pt idx="22">
                  <c:v>29.840999999999994</c:v>
                </c:pt>
                <c:pt idx="23">
                  <c:v>29.196000000000005</c:v>
                </c:pt>
                <c:pt idx="24">
                  <c:v>29.278999999999996</c:v>
                </c:pt>
                <c:pt idx="25">
                  <c:v>22.719000000000001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27.942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27.434000000000012</c:v>
                </c:pt>
                <c:pt idx="32">
                  <c:v>27.583999999999989</c:v>
                </c:pt>
                <c:pt idx="33">
                  <c:v>26.269999999999996</c:v>
                </c:pt>
                <c:pt idx="34">
                  <c:v>29.840999999999994</c:v>
                </c:pt>
                <c:pt idx="35">
                  <c:v>29.196000000000005</c:v>
                </c:pt>
                <c:pt idx="36">
                  <c:v>29.278999999999996</c:v>
                </c:pt>
                <c:pt idx="37">
                  <c:v>22.719000000000001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27.942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27.434000000000012</c:v>
                </c:pt>
                <c:pt idx="44">
                  <c:v>27.583999999999989</c:v>
                </c:pt>
                <c:pt idx="45">
                  <c:v>26.269999999999996</c:v>
                </c:pt>
                <c:pt idx="46">
                  <c:v>29.840999999999994</c:v>
                </c:pt>
                <c:pt idx="47">
                  <c:v>29.196000000000005</c:v>
                </c:pt>
                <c:pt idx="48">
                  <c:v>29.278999999999996</c:v>
                </c:pt>
                <c:pt idx="49">
                  <c:v>22.719000000000001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27.942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27.434000000000012</c:v>
                </c:pt>
                <c:pt idx="56">
                  <c:v>27.583999999999989</c:v>
                </c:pt>
                <c:pt idx="57">
                  <c:v>26.269999999999996</c:v>
                </c:pt>
                <c:pt idx="58">
                  <c:v>29.840999999999994</c:v>
                </c:pt>
                <c:pt idx="59">
                  <c:v>29.196000000000005</c:v>
                </c:pt>
                <c:pt idx="60">
                  <c:v>29.278999999999996</c:v>
                </c:pt>
                <c:pt idx="61">
                  <c:v>22.719000000000001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27.942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27.434000000000012</c:v>
                </c:pt>
                <c:pt idx="68">
                  <c:v>27.583999999999989</c:v>
                </c:pt>
                <c:pt idx="69">
                  <c:v>26.269999999999996</c:v>
                </c:pt>
                <c:pt idx="70">
                  <c:v>29.840999999999994</c:v>
                </c:pt>
                <c:pt idx="71">
                  <c:v>29.196000000000005</c:v>
                </c:pt>
                <c:pt idx="72">
                  <c:v>29.278999999999996</c:v>
                </c:pt>
                <c:pt idx="73">
                  <c:v>22.719000000000001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27.942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27.434000000000012</c:v>
                </c:pt>
                <c:pt idx="80">
                  <c:v>27.583999999999989</c:v>
                </c:pt>
                <c:pt idx="81">
                  <c:v>26.269999999999996</c:v>
                </c:pt>
                <c:pt idx="82">
                  <c:v>29.840999999999994</c:v>
                </c:pt>
                <c:pt idx="83">
                  <c:v>29.196000000000005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23552"/>
        <c:axId val="-1791709952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62.917999999999999</c:v>
                </c:pt>
                <c:pt idx="1">
                  <c:v>50.23</c:v>
                </c:pt>
                <c:pt idx="2">
                  <c:v>53.320999999999998</c:v>
                </c:pt>
                <c:pt idx="3">
                  <c:v>61.402000000000001</c:v>
                </c:pt>
                <c:pt idx="4">
                  <c:v>71.649000000000001</c:v>
                </c:pt>
                <c:pt idx="5">
                  <c:v>78.064999999999998</c:v>
                </c:pt>
                <c:pt idx="6">
                  <c:v>84.828000000000003</c:v>
                </c:pt>
                <c:pt idx="7">
                  <c:v>91.41</c:v>
                </c:pt>
                <c:pt idx="8">
                  <c:v>94.433999999999997</c:v>
                </c:pt>
                <c:pt idx="9">
                  <c:v>99.213999999999999</c:v>
                </c:pt>
                <c:pt idx="10">
                  <c:v>99.777000000000001</c:v>
                </c:pt>
                <c:pt idx="11">
                  <c:v>91.379000000000005</c:v>
                </c:pt>
                <c:pt idx="12">
                  <c:v>74.698999999999998</c:v>
                </c:pt>
                <c:pt idx="13">
                  <c:v>61.234999999999999</c:v>
                </c:pt>
                <c:pt idx="14">
                  <c:v>61.761000000000003</c:v>
                </c:pt>
                <c:pt idx="15">
                  <c:v>68.766000000000005</c:v>
                </c:pt>
                <c:pt idx="16">
                  <c:v>71.302000000000007</c:v>
                </c:pt>
                <c:pt idx="17">
                  <c:v>79.819999999999993</c:v>
                </c:pt>
                <c:pt idx="18">
                  <c:v>85.808000000000007</c:v>
                </c:pt>
                <c:pt idx="19">
                  <c:v>94.159000000000006</c:v>
                </c:pt>
                <c:pt idx="20">
                  <c:v>98.974999999999994</c:v>
                </c:pt>
                <c:pt idx="21">
                  <c:v>96.251999999999995</c:v>
                </c:pt>
                <c:pt idx="22">
                  <c:v>94.394000000000005</c:v>
                </c:pt>
                <c:pt idx="23">
                  <c:v>77.046999999999997</c:v>
                </c:pt>
                <c:pt idx="24">
                  <c:v>53.35</c:v>
                </c:pt>
                <c:pt idx="25">
                  <c:v>47.243000000000002</c:v>
                </c:pt>
                <c:pt idx="26">
                  <c:v>40.155000000000001</c:v>
                </c:pt>
                <c:pt idx="27">
                  <c:v>38.497</c:v>
                </c:pt>
                <c:pt idx="28">
                  <c:v>46.146999999999998</c:v>
                </c:pt>
                <c:pt idx="29">
                  <c:v>56.906999999999996</c:v>
                </c:pt>
                <c:pt idx="30">
                  <c:v>63.676000000000002</c:v>
                </c:pt>
                <c:pt idx="31">
                  <c:v>73.858000000000004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75.245000000000005</c:v>
                </c:pt>
                <c:pt idx="45">
                  <c:v>78.825999999999993</c:v>
                </c:pt>
                <c:pt idx="46">
                  <c:v>73.986000000000004</c:v>
                </c:pt>
                <c:pt idx="47">
                  <c:v>63.738</c:v>
                </c:pt>
                <c:pt idx="48">
                  <c:v>51.045000000000002</c:v>
                </c:pt>
                <c:pt idx="49">
                  <c:v>45.033999999999999</c:v>
                </c:pt>
                <c:pt idx="50">
                  <c:v>47.771999999999998</c:v>
                </c:pt>
                <c:pt idx="51">
                  <c:v>52.969000000000001</c:v>
                </c:pt>
                <c:pt idx="52">
                  <c:v>63.335999999999999</c:v>
                </c:pt>
                <c:pt idx="53">
                  <c:v>71.716999999999999</c:v>
                </c:pt>
                <c:pt idx="54">
                  <c:v>77.835999999999999</c:v>
                </c:pt>
                <c:pt idx="55">
                  <c:v>91.084000000000003</c:v>
                </c:pt>
                <c:pt idx="56">
                  <c:v>95.602000000000004</c:v>
                </c:pt>
                <c:pt idx="57">
                  <c:v>94.671000000000006</c:v>
                </c:pt>
                <c:pt idx="58">
                  <c:v>88.194000000000003</c:v>
                </c:pt>
                <c:pt idx="59">
                  <c:v>79.626000000000005</c:v>
                </c:pt>
                <c:pt idx="60">
                  <c:v>74.518000000000001</c:v>
                </c:pt>
                <c:pt idx="61">
                  <c:v>64.108000000000004</c:v>
                </c:pt>
                <c:pt idx="62">
                  <c:v>60.280999999999999</c:v>
                </c:pt>
                <c:pt idx="63">
                  <c:v>61.877000000000002</c:v>
                </c:pt>
                <c:pt idx="64">
                  <c:v>66.965000000000003</c:v>
                </c:pt>
                <c:pt idx="65">
                  <c:v>75.238692599999993</c:v>
                </c:pt>
                <c:pt idx="66">
                  <c:v>84.868989600000006</c:v>
                </c:pt>
                <c:pt idx="67">
                  <c:v>91.480199999999996</c:v>
                </c:pt>
                <c:pt idx="68">
                  <c:v>94.501779999999997</c:v>
                </c:pt>
                <c:pt idx="69">
                  <c:v>93.757409999999993</c:v>
                </c:pt>
                <c:pt idx="70">
                  <c:v>89.564800000000005</c:v>
                </c:pt>
                <c:pt idx="71">
                  <c:v>78.939909999999998</c:v>
                </c:pt>
                <c:pt idx="72">
                  <c:v>64.306380000000004</c:v>
                </c:pt>
                <c:pt idx="73">
                  <c:v>55.462229999999998</c:v>
                </c:pt>
                <c:pt idx="74">
                  <c:v>52.885190000000001</c:v>
                </c:pt>
                <c:pt idx="75">
                  <c:v>55.108510000000003</c:v>
                </c:pt>
                <c:pt idx="76">
                  <c:v>62.452370000000002</c:v>
                </c:pt>
                <c:pt idx="77">
                  <c:v>70.987260000000006</c:v>
                </c:pt>
                <c:pt idx="78">
                  <c:v>76.933930000000004</c:v>
                </c:pt>
                <c:pt idx="79">
                  <c:v>85.604810000000001</c:v>
                </c:pt>
                <c:pt idx="80">
                  <c:v>89.785769999999999</c:v>
                </c:pt>
                <c:pt idx="81">
                  <c:v>90.230689999999996</c:v>
                </c:pt>
                <c:pt idx="82">
                  <c:v>86.897480000000002</c:v>
                </c:pt>
                <c:pt idx="83">
                  <c:v>76.998189999999994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23552"/>
        <c:axId val="-1791709952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04512"/>
        <c:axId val="-1791714304"/>
      </c:scatterChart>
      <c:dateAx>
        <c:axId val="-17917235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7917099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-17917099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-1791723552"/>
        <c:crosses val="autoZero"/>
        <c:crossBetween val="between"/>
        <c:majorUnit val="25"/>
      </c:valAx>
      <c:valAx>
        <c:axId val="-179170451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91714304"/>
        <c:crosses val="max"/>
        <c:crossBetween val="midCat"/>
      </c:valAx>
      <c:valAx>
        <c:axId val="-179171430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9170451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-0.23322616439999999</c:v>
                </c:pt>
                <c:pt idx="1">
                  <c:v>2.1699142400000149E-2</c:v>
                </c:pt>
                <c:pt idx="2">
                  <c:v>-0.16578246100000005</c:v>
                </c:pt>
                <c:pt idx="3">
                  <c:v>-5.9650295099999973E-2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10.158746589000003</c:v>
                </c:pt>
                <c:pt idx="1">
                  <c:v>9.2540650899999974</c:v>
                </c:pt>
                <c:pt idx="2">
                  <c:v>-3.334530934</c:v>
                </c:pt>
                <c:pt idx="3">
                  <c:v>-4.7741924269999885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91708864"/>
        <c:axId val="-1791719744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2018</c:v>
                      </c:pt>
                      <c:pt idx="1">
                        <c:v>2019</c:v>
                      </c:pt>
                      <c:pt idx="2">
                        <c:v>2020</c:v>
                      </c:pt>
                      <c:pt idx="3">
                        <c:v>2021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444590420797E-2"/>
                  <c:y val="-4.122133504416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915083559491495E-2"/>
                  <c:y val="-4.23512553583129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8.3944079417226106E-2"/>
                      <c:h val="5.6924741618315955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5.8238912932833786E-2"/>
                  <c:y val="2.94481531160386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0520282816740466E-2"/>
                  <c:y val="2.70931673874617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9.9255204246000037</c:v>
                </c:pt>
                <c:pt idx="1">
                  <c:v>9.2757642323999967</c:v>
                </c:pt>
                <c:pt idx="2">
                  <c:v>-3.500313395</c:v>
                </c:pt>
                <c:pt idx="3">
                  <c:v>-4.8338427220999884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08864"/>
        <c:axId val="-1791719744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12672"/>
        <c:axId val="-1791699072"/>
      </c:scatterChart>
      <c:catAx>
        <c:axId val="-17917088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19744"/>
        <c:crosses val="autoZero"/>
        <c:auto val="1"/>
        <c:lblAlgn val="ctr"/>
        <c:lblOffset val="100"/>
        <c:tickLblSkip val="1"/>
        <c:noMultiLvlLbl val="0"/>
      </c:catAx>
      <c:valAx>
        <c:axId val="-1791719744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8864"/>
        <c:crosses val="autoZero"/>
        <c:crossBetween val="between"/>
        <c:majorUnit val="5"/>
      </c:valAx>
      <c:valAx>
        <c:axId val="-179169907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791712672"/>
        <c:crosses val="max"/>
        <c:crossBetween val="midCat"/>
      </c:valAx>
      <c:valAx>
        <c:axId val="-1791712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699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84.273825193999997</c:v>
                </c:pt>
                <c:pt idx="1">
                  <c:v>86.085584964000006</c:v>
                </c:pt>
                <c:pt idx="2">
                  <c:v>87.763992806000005</c:v>
                </c:pt>
                <c:pt idx="3">
                  <c:v>87.234921299999996</c:v>
                </c:pt>
                <c:pt idx="4">
                  <c:v>88.050157193999993</c:v>
                </c:pt>
                <c:pt idx="5">
                  <c:v>88.177088132999998</c:v>
                </c:pt>
                <c:pt idx="6">
                  <c:v>88.994897386999995</c:v>
                </c:pt>
                <c:pt idx="7">
                  <c:v>90.798082871000005</c:v>
                </c:pt>
                <c:pt idx="8">
                  <c:v>93.230538832999997</c:v>
                </c:pt>
                <c:pt idx="9">
                  <c:v>93.391527515999996</c:v>
                </c:pt>
                <c:pt idx="10">
                  <c:v>95.674455433000006</c:v>
                </c:pt>
                <c:pt idx="11">
                  <c:v>95.223908289999997</c:v>
                </c:pt>
                <c:pt idx="12">
                  <c:v>95.218880548000001</c:v>
                </c:pt>
                <c:pt idx="13">
                  <c:v>96.226242249999999</c:v>
                </c:pt>
                <c:pt idx="14">
                  <c:v>96.801294838999993</c:v>
                </c:pt>
                <c:pt idx="15">
                  <c:v>97.328030666999993</c:v>
                </c:pt>
                <c:pt idx="16">
                  <c:v>96.900846000000001</c:v>
                </c:pt>
                <c:pt idx="17">
                  <c:v>98.115709499999994</c:v>
                </c:pt>
                <c:pt idx="18">
                  <c:v>98.057237870999998</c:v>
                </c:pt>
                <c:pt idx="19">
                  <c:v>100.17237464999999</c:v>
                </c:pt>
                <c:pt idx="20">
                  <c:v>101.55837289999999</c:v>
                </c:pt>
                <c:pt idx="21">
                  <c:v>103.00534813</c:v>
                </c:pt>
                <c:pt idx="22">
                  <c:v>103.4308166</c:v>
                </c:pt>
                <c:pt idx="23">
                  <c:v>103.06121535</c:v>
                </c:pt>
                <c:pt idx="24">
                  <c:v>102.32267339000001</c:v>
                </c:pt>
                <c:pt idx="25">
                  <c:v>101.72012934</c:v>
                </c:pt>
                <c:pt idx="26">
                  <c:v>101.82486777</c:v>
                </c:pt>
                <c:pt idx="27">
                  <c:v>99.688244066999999</c:v>
                </c:pt>
                <c:pt idx="28">
                  <c:v>94.354873902999998</c:v>
                </c:pt>
                <c:pt idx="29">
                  <c:v>94.473299999999995</c:v>
                </c:pt>
                <c:pt idx="30">
                  <c:v>93.600099999999998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93.600099999999998</c:v>
                </c:pt>
                <c:pt idx="31">
                  <c:v>93.050370000000001</c:v>
                </c:pt>
                <c:pt idx="32">
                  <c:v>92.534819999999996</c:v>
                </c:pt>
                <c:pt idx="33">
                  <c:v>91.929879999999997</c:v>
                </c:pt>
                <c:pt idx="34">
                  <c:v>91.655510000000007</c:v>
                </c:pt>
                <c:pt idx="35">
                  <c:v>90.826229999999995</c:v>
                </c:pt>
                <c:pt idx="36">
                  <c:v>90.318280000000001</c:v>
                </c:pt>
                <c:pt idx="37">
                  <c:v>89.778710000000004</c:v>
                </c:pt>
                <c:pt idx="38">
                  <c:v>89.521159999999995</c:v>
                </c:pt>
                <c:pt idx="39">
                  <c:v>89.379670000000004</c:v>
                </c:pt>
                <c:pt idx="40">
                  <c:v>89.529259999999994</c:v>
                </c:pt>
                <c:pt idx="41">
                  <c:v>89.962569999999999</c:v>
                </c:pt>
                <c:pt idx="42">
                  <c:v>90.463059999999999</c:v>
                </c:pt>
                <c:pt idx="43">
                  <c:v>91.233699999999999</c:v>
                </c:pt>
                <c:pt idx="44">
                  <c:v>91.982669999999999</c:v>
                </c:pt>
                <c:pt idx="45">
                  <c:v>92.330969999999994</c:v>
                </c:pt>
                <c:pt idx="46">
                  <c:v>92.752629999999996</c:v>
                </c:pt>
                <c:pt idx="47">
                  <c:v>92.624939999999995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89.908248326750012</c:v>
                </c:pt>
                <c:pt idx="2">
                  <c:v>89.908248326750012</c:v>
                </c:pt>
                <c:pt idx="3">
                  <c:v>89.908248326750012</c:v>
                </c:pt>
                <c:pt idx="4">
                  <c:v>89.908248326750012</c:v>
                </c:pt>
                <c:pt idx="5">
                  <c:v>89.908248326750012</c:v>
                </c:pt>
                <c:pt idx="6">
                  <c:v>89.908248326750012</c:v>
                </c:pt>
                <c:pt idx="7">
                  <c:v>89.908248326750012</c:v>
                </c:pt>
                <c:pt idx="8">
                  <c:v>89.908248326750012</c:v>
                </c:pt>
                <c:pt idx="9">
                  <c:v>89.908248326750012</c:v>
                </c:pt>
                <c:pt idx="10">
                  <c:v>89.908248326750012</c:v>
                </c:pt>
                <c:pt idx="13">
                  <c:v>99.156364108749997</c:v>
                </c:pt>
                <c:pt idx="14">
                  <c:v>99.156364108749997</c:v>
                </c:pt>
                <c:pt idx="15">
                  <c:v>99.156364108749997</c:v>
                </c:pt>
                <c:pt idx="16">
                  <c:v>99.156364108749997</c:v>
                </c:pt>
                <c:pt idx="17">
                  <c:v>99.156364108749997</c:v>
                </c:pt>
                <c:pt idx="18">
                  <c:v>99.156364108749997</c:v>
                </c:pt>
                <c:pt idx="19">
                  <c:v>99.156364108749997</c:v>
                </c:pt>
                <c:pt idx="20">
                  <c:v>99.156364108749997</c:v>
                </c:pt>
                <c:pt idx="21">
                  <c:v>99.156364108749997</c:v>
                </c:pt>
                <c:pt idx="22">
                  <c:v>99.156364108749997</c:v>
                </c:pt>
                <c:pt idx="25">
                  <c:v>95.665083205833341</c:v>
                </c:pt>
                <c:pt idx="26">
                  <c:v>95.665083205833341</c:v>
                </c:pt>
                <c:pt idx="27">
                  <c:v>95.665083205833341</c:v>
                </c:pt>
                <c:pt idx="28">
                  <c:v>95.665083205833341</c:v>
                </c:pt>
                <c:pt idx="29">
                  <c:v>95.665083205833341</c:v>
                </c:pt>
                <c:pt idx="30">
                  <c:v>95.665083205833341</c:v>
                </c:pt>
                <c:pt idx="31">
                  <c:v>95.665083205833341</c:v>
                </c:pt>
                <c:pt idx="32">
                  <c:v>95.665083205833341</c:v>
                </c:pt>
                <c:pt idx="33">
                  <c:v>95.665083205833341</c:v>
                </c:pt>
                <c:pt idx="34">
                  <c:v>95.665083205833341</c:v>
                </c:pt>
                <c:pt idx="37">
                  <c:v>90.823134999999994</c:v>
                </c:pt>
                <c:pt idx="38">
                  <c:v>90.823134999999994</c:v>
                </c:pt>
                <c:pt idx="39">
                  <c:v>90.823134999999994</c:v>
                </c:pt>
                <c:pt idx="40">
                  <c:v>90.823134999999994</c:v>
                </c:pt>
                <c:pt idx="41">
                  <c:v>90.823134999999994</c:v>
                </c:pt>
                <c:pt idx="42">
                  <c:v>90.823134999999994</c:v>
                </c:pt>
                <c:pt idx="43">
                  <c:v>90.823134999999994</c:v>
                </c:pt>
                <c:pt idx="44">
                  <c:v>90.823134999999994</c:v>
                </c:pt>
                <c:pt idx="45">
                  <c:v>90.823134999999994</c:v>
                </c:pt>
                <c:pt idx="46">
                  <c:v>90.823134999999994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91724096"/>
        <c:axId val="-1791703968"/>
      </c:lineChart>
      <c:catAx>
        <c:axId val="-1791724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39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91703968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24096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3.6292054460000003</c:v>
                </c:pt>
                <c:pt idx="1">
                  <c:v>1.964934551999999</c:v>
                </c:pt>
                <c:pt idx="2">
                  <c:v>0.6556773739999997</c:v>
                </c:pt>
                <c:pt idx="3">
                  <c:v>-4.4281237219999987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1.1728191779999975</c:v>
                </c:pt>
                <c:pt idx="1">
                  <c:v>2.782465700000003E-2</c:v>
                </c:pt>
                <c:pt idx="2">
                  <c:v>-1.0034993049999983</c:v>
                </c:pt>
                <c:pt idx="3">
                  <c:v>0.43150081199999946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2.5604794519000009</c:v>
                </c:pt>
                <c:pt idx="1">
                  <c:v>2.6213698899997695E-2</c:v>
                </c:pt>
                <c:pt idx="2">
                  <c:v>-1.7297401687999958</c:v>
                </c:pt>
                <c:pt idx="3">
                  <c:v>0.34151762059999768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0.66338633510000022</c:v>
                </c:pt>
                <c:pt idx="1">
                  <c:v>0.55357861809999065</c:v>
                </c:pt>
                <c:pt idx="2">
                  <c:v>-0.472685519200013</c:v>
                </c:pt>
                <c:pt idx="3">
                  <c:v>-6.03010285999801E-2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91729536"/>
        <c:axId val="-1791706688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885972586849E-2"/>
                  <c:y val="-4.431664791901012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43280943353212E-2"/>
                  <c:y val="5.3000293297049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442986293378E-2"/>
                  <c:y val="4.83845769278840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8.0258904109999989</c:v>
                </c:pt>
                <c:pt idx="1">
                  <c:v>2.5725515259999874</c:v>
                </c:pt>
                <c:pt idx="2">
                  <c:v>-2.5502476190000074</c:v>
                </c:pt>
                <c:pt idx="3">
                  <c:v>-3.7154063179999817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29536"/>
        <c:axId val="-1791706688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05600"/>
        <c:axId val="-1791706144"/>
      </c:scatterChart>
      <c:catAx>
        <c:axId val="-17917295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06688"/>
        <c:crosses val="autoZero"/>
        <c:auto val="1"/>
        <c:lblAlgn val="ctr"/>
        <c:lblOffset val="100"/>
        <c:tickLblSkip val="1"/>
        <c:noMultiLvlLbl val="0"/>
      </c:catAx>
      <c:valAx>
        <c:axId val="-1791706688"/>
        <c:scaling>
          <c:orientation val="minMax"/>
          <c:max val="10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29536"/>
        <c:crosses val="autoZero"/>
        <c:crossBetween val="between"/>
        <c:majorUnit val="2"/>
      </c:valAx>
      <c:valAx>
        <c:axId val="-1791706144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791705600"/>
        <c:crosses val="max"/>
        <c:crossBetween val="midCat"/>
      </c:valAx>
      <c:valAx>
        <c:axId val="-1791705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706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107.58</c:v>
                </c:pt>
                <c:pt idx="1">
                  <c:v>96.640249999999995</c:v>
                </c:pt>
                <c:pt idx="2">
                  <c:v>90.084516128999994</c:v>
                </c:pt>
                <c:pt idx="3">
                  <c:v>78.210533333000001</c:v>
                </c:pt>
                <c:pt idx="4">
                  <c:v>66.157774193999998</c:v>
                </c:pt>
                <c:pt idx="5">
                  <c:v>68.622233332999997</c:v>
                </c:pt>
                <c:pt idx="6">
                  <c:v>75.631612903000004</c:v>
                </c:pt>
                <c:pt idx="7">
                  <c:v>74.442096774000007</c:v>
                </c:pt>
                <c:pt idx="8">
                  <c:v>71.717399999999998</c:v>
                </c:pt>
                <c:pt idx="9">
                  <c:v>73.519451613000001</c:v>
                </c:pt>
                <c:pt idx="10">
                  <c:v>90.330733332999998</c:v>
                </c:pt>
                <c:pt idx="11">
                  <c:v>96.551451612999998</c:v>
                </c:pt>
                <c:pt idx="12">
                  <c:v>109.67033723</c:v>
                </c:pt>
                <c:pt idx="13">
                  <c:v>107.10649675000001</c:v>
                </c:pt>
                <c:pt idx="14">
                  <c:v>93.540726004999996</c:v>
                </c:pt>
                <c:pt idx="15">
                  <c:v>73.365020997000002</c:v>
                </c:pt>
                <c:pt idx="16">
                  <c:v>68.416228906000001</c:v>
                </c:pt>
                <c:pt idx="17">
                  <c:v>70.506187096999994</c:v>
                </c:pt>
                <c:pt idx="18">
                  <c:v>77.651923260000004</c:v>
                </c:pt>
                <c:pt idx="19">
                  <c:v>78.610012544</c:v>
                </c:pt>
                <c:pt idx="20">
                  <c:v>73.871766766999997</c:v>
                </c:pt>
                <c:pt idx="21">
                  <c:v>75.073749833999997</c:v>
                </c:pt>
                <c:pt idx="22">
                  <c:v>91.760826503000004</c:v>
                </c:pt>
                <c:pt idx="23">
                  <c:v>101.23745309</c:v>
                </c:pt>
                <c:pt idx="24">
                  <c:v>106.08391783</c:v>
                </c:pt>
                <c:pt idx="25">
                  <c:v>104.65638765999999</c:v>
                </c:pt>
                <c:pt idx="26">
                  <c:v>87.369844673000003</c:v>
                </c:pt>
                <c:pt idx="27">
                  <c:v>74.916238332999995</c:v>
                </c:pt>
                <c:pt idx="28">
                  <c:v>66.786402128999995</c:v>
                </c:pt>
                <c:pt idx="29">
                  <c:v>71.817038999999994</c:v>
                </c:pt>
                <c:pt idx="30">
                  <c:v>77.997592999999995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77.997592999999995</c:v>
                </c:pt>
                <c:pt idx="31">
                  <c:v>75.013670000000005</c:v>
                </c:pt>
                <c:pt idx="32">
                  <c:v>71.422749999999994</c:v>
                </c:pt>
                <c:pt idx="33">
                  <c:v>72.240039999999993</c:v>
                </c:pt>
                <c:pt idx="34">
                  <c:v>83.792079999999999</c:v>
                </c:pt>
                <c:pt idx="35">
                  <c:v>97.489530000000002</c:v>
                </c:pt>
                <c:pt idx="36">
                  <c:v>105.1652</c:v>
                </c:pt>
                <c:pt idx="37">
                  <c:v>96.647800000000004</c:v>
                </c:pt>
                <c:pt idx="38">
                  <c:v>84.295519999999996</c:v>
                </c:pt>
                <c:pt idx="39">
                  <c:v>70.244100000000003</c:v>
                </c:pt>
                <c:pt idx="40">
                  <c:v>63.192239999999998</c:v>
                </c:pt>
                <c:pt idx="41">
                  <c:v>64.676469999999995</c:v>
                </c:pt>
                <c:pt idx="42">
                  <c:v>71.941810000000004</c:v>
                </c:pt>
                <c:pt idx="43">
                  <c:v>70.903239999999997</c:v>
                </c:pt>
                <c:pt idx="44">
                  <c:v>67.641980000000004</c:v>
                </c:pt>
                <c:pt idx="45">
                  <c:v>69.976579999999998</c:v>
                </c:pt>
                <c:pt idx="46">
                  <c:v>84.247860000000003</c:v>
                </c:pt>
                <c:pt idx="47">
                  <c:v>96.360730000000004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82.457337768750008</c:v>
                </c:pt>
                <c:pt idx="2">
                  <c:v>82.457337768750008</c:v>
                </c:pt>
                <c:pt idx="3">
                  <c:v>82.457337768750008</c:v>
                </c:pt>
                <c:pt idx="4">
                  <c:v>82.457337768750008</c:v>
                </c:pt>
                <c:pt idx="5">
                  <c:v>82.457337768750008</c:v>
                </c:pt>
                <c:pt idx="6">
                  <c:v>82.457337768750008</c:v>
                </c:pt>
                <c:pt idx="7">
                  <c:v>82.457337768750008</c:v>
                </c:pt>
                <c:pt idx="8">
                  <c:v>82.457337768750008</c:v>
                </c:pt>
                <c:pt idx="9">
                  <c:v>82.457337768750008</c:v>
                </c:pt>
                <c:pt idx="10">
                  <c:v>82.457337768750008</c:v>
                </c:pt>
                <c:pt idx="13">
                  <c:v>85.067560748583332</c:v>
                </c:pt>
                <c:pt idx="14">
                  <c:v>85.067560748583332</c:v>
                </c:pt>
                <c:pt idx="15">
                  <c:v>85.067560748583332</c:v>
                </c:pt>
                <c:pt idx="16">
                  <c:v>85.067560748583332</c:v>
                </c:pt>
                <c:pt idx="17">
                  <c:v>85.067560748583332</c:v>
                </c:pt>
                <c:pt idx="18">
                  <c:v>85.067560748583332</c:v>
                </c:pt>
                <c:pt idx="19">
                  <c:v>85.067560748583332</c:v>
                </c:pt>
                <c:pt idx="20">
                  <c:v>85.067560748583332</c:v>
                </c:pt>
                <c:pt idx="21">
                  <c:v>85.067560748583332</c:v>
                </c:pt>
                <c:pt idx="22">
                  <c:v>85.067560748583332</c:v>
                </c:pt>
                <c:pt idx="25">
                  <c:v>82.465457718750017</c:v>
                </c:pt>
                <c:pt idx="26">
                  <c:v>82.465457718750017</c:v>
                </c:pt>
                <c:pt idx="27">
                  <c:v>82.465457718750017</c:v>
                </c:pt>
                <c:pt idx="28">
                  <c:v>82.465457718750017</c:v>
                </c:pt>
                <c:pt idx="29">
                  <c:v>82.465457718750017</c:v>
                </c:pt>
                <c:pt idx="30">
                  <c:v>82.465457718750017</c:v>
                </c:pt>
                <c:pt idx="31">
                  <c:v>82.465457718750017</c:v>
                </c:pt>
                <c:pt idx="32">
                  <c:v>82.465457718750017</c:v>
                </c:pt>
                <c:pt idx="33">
                  <c:v>82.465457718750017</c:v>
                </c:pt>
                <c:pt idx="34">
                  <c:v>82.465457718750017</c:v>
                </c:pt>
                <c:pt idx="37">
                  <c:v>78.774460833333336</c:v>
                </c:pt>
                <c:pt idx="38">
                  <c:v>78.774460833333336</c:v>
                </c:pt>
                <c:pt idx="39">
                  <c:v>78.774460833333336</c:v>
                </c:pt>
                <c:pt idx="40">
                  <c:v>78.774460833333336</c:v>
                </c:pt>
                <c:pt idx="41">
                  <c:v>78.774460833333336</c:v>
                </c:pt>
                <c:pt idx="42">
                  <c:v>78.774460833333336</c:v>
                </c:pt>
                <c:pt idx="43">
                  <c:v>78.774460833333336</c:v>
                </c:pt>
                <c:pt idx="44">
                  <c:v>78.774460833333336</c:v>
                </c:pt>
                <c:pt idx="45">
                  <c:v>78.774460833333336</c:v>
                </c:pt>
                <c:pt idx="46">
                  <c:v>78.774460833333336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91712128"/>
        <c:axId val="-1791713760"/>
      </c:lineChart>
      <c:catAx>
        <c:axId val="-1791712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1376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91713760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1212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  <c:pt idx="20">
                  <c:v>2020-Q1</c:v>
                </c:pt>
                <c:pt idx="21">
                  <c:v>2020-Q2</c:v>
                </c:pt>
                <c:pt idx="22">
                  <c:v>2020-Q3</c:v>
                </c:pt>
                <c:pt idx="23">
                  <c:v>2020-Q4</c:v>
                </c:pt>
                <c:pt idx="24">
                  <c:v>2021-Q1</c:v>
                </c:pt>
                <c:pt idx="25">
                  <c:v>2021-Q2</c:v>
                </c:pt>
                <c:pt idx="26">
                  <c:v>2021-Q3</c:v>
                </c:pt>
                <c:pt idx="27">
                  <c:v>2021-Q4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13.256956044000001</c:v>
                </c:pt>
                <c:pt idx="2">
                  <c:v>10.751391304</c:v>
                </c:pt>
                <c:pt idx="3">
                  <c:v>0.54411956522000005</c:v>
                </c:pt>
                <c:pt idx="4">
                  <c:v>0</c:v>
                </c:pt>
                <c:pt idx="5">
                  <c:v>8.0905714286000006</c:v>
                </c:pt>
                <c:pt idx="6">
                  <c:v>5.8496847825999998</c:v>
                </c:pt>
                <c:pt idx="7">
                  <c:v>0</c:v>
                </c:pt>
                <c:pt idx="8">
                  <c:v>0</c:v>
                </c:pt>
                <c:pt idx="9">
                  <c:v>9.5678901099000004</c:v>
                </c:pt>
                <c:pt idx="10">
                  <c:v>7.3857934783000001</c:v>
                </c:pt>
                <c:pt idx="11">
                  <c:v>0</c:v>
                </c:pt>
                <c:pt idx="12">
                  <c:v>0</c:v>
                </c:pt>
                <c:pt idx="13">
                  <c:v>9.1015274725000008</c:v>
                </c:pt>
                <c:pt idx="14">
                  <c:v>8.4973152174000006</c:v>
                </c:pt>
                <c:pt idx="15">
                  <c:v>0</c:v>
                </c:pt>
                <c:pt idx="16">
                  <c:v>0</c:v>
                </c:pt>
                <c:pt idx="17">
                  <c:v>14.175978022000001</c:v>
                </c:pt>
                <c:pt idx="18">
                  <c:v>10.40801087</c:v>
                </c:pt>
                <c:pt idx="19">
                  <c:v>0</c:v>
                </c:pt>
                <c:pt idx="20">
                  <c:v>0</c:v>
                </c:pt>
                <c:pt idx="21">
                  <c:v>12.233769231</c:v>
                </c:pt>
                <c:pt idx="22">
                  <c:v>6.8936762391000004</c:v>
                </c:pt>
                <c:pt idx="23">
                  <c:v>0</c:v>
                </c:pt>
                <c:pt idx="24">
                  <c:v>0</c:v>
                </c:pt>
                <c:pt idx="25">
                  <c:v>11.086769779999999</c:v>
                </c:pt>
                <c:pt idx="26">
                  <c:v>7.4850676956999997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  <c:pt idx="20">
                  <c:v>2020-Q1</c:v>
                </c:pt>
                <c:pt idx="21">
                  <c:v>2020-Q2</c:v>
                </c:pt>
                <c:pt idx="22">
                  <c:v>2020-Q3</c:v>
                </c:pt>
                <c:pt idx="23">
                  <c:v>2020-Q4</c:v>
                </c:pt>
                <c:pt idx="24">
                  <c:v>2021-Q1</c:v>
                </c:pt>
                <c:pt idx="25">
                  <c:v>2021-Q2</c:v>
                </c:pt>
                <c:pt idx="26">
                  <c:v>2021-Q3</c:v>
                </c:pt>
                <c:pt idx="27">
                  <c:v>2021-Q4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-18.874111111000001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-13.242186813</c:v>
                </c:pt>
                <c:pt idx="5">
                  <c:v>0</c:v>
                </c:pt>
                <c:pt idx="6">
                  <c:v>0</c:v>
                </c:pt>
                <c:pt idx="7">
                  <c:v>-4.4541413043000002</c:v>
                </c:pt>
                <c:pt idx="8">
                  <c:v>-14.003611111</c:v>
                </c:pt>
                <c:pt idx="9">
                  <c:v>0</c:v>
                </c:pt>
                <c:pt idx="10">
                  <c:v>0</c:v>
                </c:pt>
                <c:pt idx="11">
                  <c:v>-5.9124565217000002</c:v>
                </c:pt>
                <c:pt idx="12">
                  <c:v>-18.683344443999999</c:v>
                </c:pt>
                <c:pt idx="13">
                  <c:v>0</c:v>
                </c:pt>
                <c:pt idx="14">
                  <c:v>0</c:v>
                </c:pt>
                <c:pt idx="15">
                  <c:v>-2.6167717390999998</c:v>
                </c:pt>
                <c:pt idx="16">
                  <c:v>-16.926511111</c:v>
                </c:pt>
                <c:pt idx="17">
                  <c:v>0</c:v>
                </c:pt>
                <c:pt idx="18">
                  <c:v>0</c:v>
                </c:pt>
                <c:pt idx="19">
                  <c:v>-2.4423043477999999</c:v>
                </c:pt>
                <c:pt idx="20">
                  <c:v>-12.740406592999999</c:v>
                </c:pt>
                <c:pt idx="21">
                  <c:v>0</c:v>
                </c:pt>
                <c:pt idx="22">
                  <c:v>0</c:v>
                </c:pt>
                <c:pt idx="23">
                  <c:v>-5.3987155651999998</c:v>
                </c:pt>
                <c:pt idx="24">
                  <c:v>-17.405091678000002</c:v>
                </c:pt>
                <c:pt idx="25">
                  <c:v>0</c:v>
                </c:pt>
                <c:pt idx="26">
                  <c:v>0</c:v>
                </c:pt>
                <c:pt idx="27">
                  <c:v>-5.3888739674000004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-1791700160"/>
        <c:axId val="-1791722464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00160"/>
        <c:axId val="-179172246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73.796366667000001</c:v>
                      </c:pt>
                      <c:pt idx="1">
                        <c:v>74.423439560000006</c:v>
                      </c:pt>
                      <c:pt idx="2">
                        <c:v>74.394119564999997</c:v>
                      </c:pt>
                      <c:pt idx="3">
                        <c:v>73.989010870000001</c:v>
                      </c:pt>
                      <c:pt idx="4">
                        <c:v>73.959274725</c:v>
                      </c:pt>
                      <c:pt idx="5">
                        <c:v>72.914340659000004</c:v>
                      </c:pt>
                      <c:pt idx="6">
                        <c:v>72.221652173999999</c:v>
                      </c:pt>
                      <c:pt idx="7">
                        <c:v>71.545858695999996</c:v>
                      </c:pt>
                      <c:pt idx="8">
                        <c:v>71.767144443999996</c:v>
                      </c:pt>
                      <c:pt idx="9">
                        <c:v>73.491054945000002</c:v>
                      </c:pt>
                      <c:pt idx="10">
                        <c:v>75.127565216999997</c:v>
                      </c:pt>
                      <c:pt idx="11">
                        <c:v>78.780858695999996</c:v>
                      </c:pt>
                      <c:pt idx="12">
                        <c:v>80.182100000000005</c:v>
                      </c:pt>
                      <c:pt idx="13">
                        <c:v>81.844274725000005</c:v>
                      </c:pt>
                      <c:pt idx="14">
                        <c:v>84.789543477999999</c:v>
                      </c:pt>
                      <c:pt idx="15">
                        <c:v>88.302608695999993</c:v>
                      </c:pt>
                      <c:pt idx="16">
                        <c:v>89.316000000000003</c:v>
                      </c:pt>
                      <c:pt idx="17">
                        <c:v>90.501758241999994</c:v>
                      </c:pt>
                      <c:pt idx="18">
                        <c:v>92.978967390999998</c:v>
                      </c:pt>
                      <c:pt idx="19">
                        <c:v>95.966043478000003</c:v>
                      </c:pt>
                      <c:pt idx="20">
                        <c:v>94.483219779999999</c:v>
                      </c:pt>
                      <c:pt idx="21">
                        <c:v>89.198795603999997</c:v>
                      </c:pt>
                      <c:pt idx="22">
                        <c:v>86.270198042999994</c:v>
                      </c:pt>
                      <c:pt idx="23">
                        <c:v>84.734171630000006</c:v>
                      </c:pt>
                      <c:pt idx="24">
                        <c:v>83.209116555999998</c:v>
                      </c:pt>
                      <c:pt idx="25">
                        <c:v>82.925453735999994</c:v>
                      </c:pt>
                      <c:pt idx="26">
                        <c:v>84.352307826000001</c:v>
                      </c:pt>
                      <c:pt idx="27">
                        <c:v>85.549739564999996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95.905355556000004</c:v>
                      </c:pt>
                      <c:pt idx="1">
                        <c:v>63.362362636999997</c:v>
                      </c:pt>
                      <c:pt idx="2">
                        <c:v>65.454108696000006</c:v>
                      </c:pt>
                      <c:pt idx="3">
                        <c:v>74.180619565000001</c:v>
                      </c:pt>
                      <c:pt idx="4">
                        <c:v>89.013769230999998</c:v>
                      </c:pt>
                      <c:pt idx="5">
                        <c:v>66.486824175999999</c:v>
                      </c:pt>
                      <c:pt idx="6">
                        <c:v>68.942847826000005</c:v>
                      </c:pt>
                      <c:pt idx="7">
                        <c:v>75.553478260999995</c:v>
                      </c:pt>
                      <c:pt idx="8">
                        <c:v>86.427244443999996</c:v>
                      </c:pt>
                      <c:pt idx="9">
                        <c:v>63.032054944999999</c:v>
                      </c:pt>
                      <c:pt idx="10">
                        <c:v>66.927586957000003</c:v>
                      </c:pt>
                      <c:pt idx="11">
                        <c:v>81.240989130000003</c:v>
                      </c:pt>
                      <c:pt idx="12">
                        <c:v>98.150300000000001</c:v>
                      </c:pt>
                      <c:pt idx="13">
                        <c:v>70.943670330000003</c:v>
                      </c:pt>
                      <c:pt idx="14">
                        <c:v>73.954423912999999</c:v>
                      </c:pt>
                      <c:pt idx="15">
                        <c:v>86.762173912999998</c:v>
                      </c:pt>
                      <c:pt idx="16">
                        <c:v>103.31694299</c:v>
                      </c:pt>
                      <c:pt idx="17">
                        <c:v>70.736696031999998</c:v>
                      </c:pt>
                      <c:pt idx="18">
                        <c:v>76.742097967000007</c:v>
                      </c:pt>
                      <c:pt idx="19">
                        <c:v>89.331218324000005</c:v>
                      </c:pt>
                      <c:pt idx="20">
                        <c:v>99.253866810999995</c:v>
                      </c:pt>
                      <c:pt idx="21">
                        <c:v>71.125019625999997</c:v>
                      </c:pt>
                      <c:pt idx="22">
                        <c:v>74.848170140999997</c:v>
                      </c:pt>
                      <c:pt idx="23">
                        <c:v>84.514989890999999</c:v>
                      </c:pt>
                      <c:pt idx="24">
                        <c:v>95.326896888999997</c:v>
                      </c:pt>
                      <c:pt idx="25">
                        <c:v>66.006335604</c:v>
                      </c:pt>
                      <c:pt idx="26">
                        <c:v>70.189738586999994</c:v>
                      </c:pt>
                      <c:pt idx="27">
                        <c:v>83.520569674000001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8.7877897888999996</c:v>
                      </c:pt>
                      <c:pt idx="1">
                        <c:v>6.7663856043999999</c:v>
                      </c:pt>
                      <c:pt idx="2">
                        <c:v>6.9528910978000003</c:v>
                      </c:pt>
                      <c:pt idx="3">
                        <c:v>7.3020150978</c:v>
                      </c:pt>
                      <c:pt idx="4">
                        <c:v>8.4191165274999999</c:v>
                      </c:pt>
                      <c:pt idx="5">
                        <c:v>8.0386799451000002</c:v>
                      </c:pt>
                      <c:pt idx="6">
                        <c:v>8.3206048696000003</c:v>
                      </c:pt>
                      <c:pt idx="7">
                        <c:v>8.0791769457000004</c:v>
                      </c:pt>
                      <c:pt idx="8">
                        <c:v>9.1868909777999992</c:v>
                      </c:pt>
                      <c:pt idx="9">
                        <c:v>7.9388673076999998</c:v>
                      </c:pt>
                      <c:pt idx="10">
                        <c:v>7.9113027826</c:v>
                      </c:pt>
                      <c:pt idx="11">
                        <c:v>8.2187964674000007</c:v>
                      </c:pt>
                      <c:pt idx="12">
                        <c:v>8.9785631444000007</c:v>
                      </c:pt>
                      <c:pt idx="13">
                        <c:v>7.6692493187000004</c:v>
                      </c:pt>
                      <c:pt idx="14">
                        <c:v>7.5881643043000002</c:v>
                      </c:pt>
                      <c:pt idx="15">
                        <c:v>7.4430767609000004</c:v>
                      </c:pt>
                      <c:pt idx="16">
                        <c:v>8.6349353444000005</c:v>
                      </c:pt>
                      <c:pt idx="17">
                        <c:v>6.7623325164999999</c:v>
                      </c:pt>
                      <c:pt idx="18">
                        <c:v>7.1605461848000003</c:v>
                      </c:pt>
                      <c:pt idx="19">
                        <c:v>7.5038555109000002</c:v>
                      </c:pt>
                      <c:pt idx="20">
                        <c:v>7.8832041538000004</c:v>
                      </c:pt>
                      <c:pt idx="21">
                        <c:v>6.2612787801999996</c:v>
                      </c:pt>
                      <c:pt idx="22">
                        <c:v>6.6597423151999999</c:v>
                      </c:pt>
                      <c:pt idx="23">
                        <c:v>7.5750127826</c:v>
                      </c:pt>
                      <c:pt idx="24">
                        <c:v>8.7647901333</c:v>
                      </c:pt>
                      <c:pt idx="25">
                        <c:v>7.6789326043999999</c:v>
                      </c:pt>
                      <c:pt idx="26">
                        <c:v>7.8601213912999999</c:v>
                      </c:pt>
                      <c:pt idx="27">
                        <c:v>8.1259421629999995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-18.874111111000001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-13.242186813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-4.4541413043000002</c:v>
                      </c:pt>
                      <c:pt idx="8">
                        <c:v>-14.003611111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-5.9124565217000002</c:v>
                      </c:pt>
                      <c:pt idx="12">
                        <c:v>-18.683344443999999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-2.6167717390999998</c:v>
                      </c:pt>
                      <c:pt idx="16">
                        <c:v>-16.926511111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-2.4423043477999999</c:v>
                      </c:pt>
                      <c:pt idx="20">
                        <c:v>-12.740406592999999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-5.3987155651999998</c:v>
                      </c:pt>
                      <c:pt idx="24">
                        <c:v>-17.405091678000002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-5.3888739674000004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00160"/>
        <c:axId val="-1791722464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5.0382644222000001</c:v>
                      </c:pt>
                      <c:pt idx="1">
                        <c:v>4.4261689010999996</c:v>
                      </c:pt>
                      <c:pt idx="2">
                        <c:v>4.905183837</c:v>
                      </c:pt>
                      <c:pt idx="3">
                        <c:v>5.1740261521999997</c:v>
                      </c:pt>
                      <c:pt idx="4">
                        <c:v>5.7823350658999999</c:v>
                      </c:pt>
                      <c:pt idx="5">
                        <c:v>6.0345073626000003</c:v>
                      </c:pt>
                      <c:pt idx="6">
                        <c:v>6.5749401086999999</c:v>
                      </c:pt>
                      <c:pt idx="7">
                        <c:v>7.1219676957000004</c:v>
                      </c:pt>
                      <c:pt idx="8">
                        <c:v>8.8503544555999998</c:v>
                      </c:pt>
                      <c:pt idx="9">
                        <c:v>8.1825660989000006</c:v>
                      </c:pt>
                      <c:pt idx="10">
                        <c:v>8.0980256195999996</c:v>
                      </c:pt>
                      <c:pt idx="11">
                        <c:v>9.4308737282999999</c:v>
                      </c:pt>
                      <c:pt idx="12">
                        <c:v>9.6372604555999999</c:v>
                      </c:pt>
                      <c:pt idx="13">
                        <c:v>8.9346331208999992</c:v>
                      </c:pt>
                      <c:pt idx="14">
                        <c:v>9.9912223696000009</c:v>
                      </c:pt>
                      <c:pt idx="15">
                        <c:v>10.954565347999999</c:v>
                      </c:pt>
                      <c:pt idx="16">
                        <c:v>11.869779943999999</c:v>
                      </c:pt>
                      <c:pt idx="17">
                        <c:v>11.725342802</c:v>
                      </c:pt>
                      <c:pt idx="18">
                        <c:v>12.748727696</c:v>
                      </c:pt>
                      <c:pt idx="19">
                        <c:v>14.653722924</c:v>
                      </c:pt>
                      <c:pt idx="20">
                        <c:v>16.050877099000001</c:v>
                      </c:pt>
                      <c:pt idx="21">
                        <c:v>12.58957522</c:v>
                      </c:pt>
                      <c:pt idx="22">
                        <c:v>11.089385977999999</c:v>
                      </c:pt>
                      <c:pt idx="23">
                        <c:v>13.732852935</c:v>
                      </c:pt>
                      <c:pt idx="24">
                        <c:v>15.185836332999999</c:v>
                      </c:pt>
                      <c:pt idx="25">
                        <c:v>13.836455055</c:v>
                      </c:pt>
                      <c:pt idx="26">
                        <c:v>15.598837826</c:v>
                      </c:pt>
                      <c:pt idx="27">
                        <c:v>16.257627391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3.7495253666999995</c:v>
                      </c:pt>
                      <c:pt idx="1">
                        <c:v>2.3402167033000003</c:v>
                      </c:pt>
                      <c:pt idx="2">
                        <c:v>2.0477072608000002</c:v>
                      </c:pt>
                      <c:pt idx="3">
                        <c:v>2.1279889456000003</c:v>
                      </c:pt>
                      <c:pt idx="4">
                        <c:v>2.6367814616</c:v>
                      </c:pt>
                      <c:pt idx="5">
                        <c:v>2.0041725824999999</c:v>
                      </c:pt>
                      <c:pt idx="6">
                        <c:v>1.7456647609000004</c:v>
                      </c:pt>
                      <c:pt idx="7">
                        <c:v>0.95720925000000001</c:v>
                      </c:pt>
                      <c:pt idx="8">
                        <c:v>0.33653652219999941</c:v>
                      </c:pt>
                      <c:pt idx="9">
                        <c:v>-0.24369879120000082</c:v>
                      </c:pt>
                      <c:pt idx="10">
                        <c:v>-0.18672283699999959</c:v>
                      </c:pt>
                      <c:pt idx="11">
                        <c:v>-1.2120772608999992</c:v>
                      </c:pt>
                      <c:pt idx="12">
                        <c:v>-0.65869731119999919</c:v>
                      </c:pt>
                      <c:pt idx="13">
                        <c:v>-1.2653838021999988</c:v>
                      </c:pt>
                      <c:pt idx="14">
                        <c:v>-2.4030580653000007</c:v>
                      </c:pt>
                      <c:pt idx="15">
                        <c:v>-3.5114885870999988</c:v>
                      </c:pt>
                      <c:pt idx="16">
                        <c:v>-3.2348445995999988</c:v>
                      </c:pt>
                      <c:pt idx="17">
                        <c:v>-4.9630102855000002</c:v>
                      </c:pt>
                      <c:pt idx="18">
                        <c:v>-5.5881815111999993</c:v>
                      </c:pt>
                      <c:pt idx="19">
                        <c:v>-7.1498674131</c:v>
                      </c:pt>
                      <c:pt idx="20">
                        <c:v>-8.1676729451999996</c:v>
                      </c:pt>
                      <c:pt idx="21">
                        <c:v>-6.3282964398000008</c:v>
                      </c:pt>
                      <c:pt idx="22">
                        <c:v>-4.4296436627999993</c:v>
                      </c:pt>
                      <c:pt idx="23">
                        <c:v>-6.1578401524000004</c:v>
                      </c:pt>
                      <c:pt idx="24">
                        <c:v>-6.4210461996999992</c:v>
                      </c:pt>
                      <c:pt idx="25">
                        <c:v>-6.1575224506000001</c:v>
                      </c:pt>
                      <c:pt idx="26">
                        <c:v>-7.7387164347000006</c:v>
                      </c:pt>
                      <c:pt idx="27">
                        <c:v>-8.1316852280000003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791700160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91722464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791722464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91700160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2015</c:v>
                  </c:pt>
                  <c:pt idx="4">
                    <c:v>2016</c:v>
                  </c:pt>
                  <c:pt idx="8">
                    <c:v>2017</c:v>
                  </c:pt>
                  <c:pt idx="12">
                    <c:v>2018</c:v>
                  </c:pt>
                  <c:pt idx="16">
                    <c:v>2019</c:v>
                  </c:pt>
                  <c:pt idx="20">
                    <c:v>2020</c:v>
                  </c:pt>
                  <c:pt idx="24">
                    <c:v>2021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73.796366667000001</c:v>
                </c:pt>
                <c:pt idx="1">
                  <c:v>74.423439560000006</c:v>
                </c:pt>
                <c:pt idx="2">
                  <c:v>74.394119564999997</c:v>
                </c:pt>
                <c:pt idx="3">
                  <c:v>73.989010870000001</c:v>
                </c:pt>
                <c:pt idx="4">
                  <c:v>73.959274725</c:v>
                </c:pt>
                <c:pt idx="5">
                  <c:v>72.914340659000004</c:v>
                </c:pt>
                <c:pt idx="6">
                  <c:v>72.221652173999999</c:v>
                </c:pt>
                <c:pt idx="7">
                  <c:v>71.545858695999996</c:v>
                </c:pt>
                <c:pt idx="8">
                  <c:v>71.767144443999996</c:v>
                </c:pt>
                <c:pt idx="9">
                  <c:v>73.491054945000002</c:v>
                </c:pt>
                <c:pt idx="10">
                  <c:v>75.127565216999997</c:v>
                </c:pt>
                <c:pt idx="11">
                  <c:v>78.780858695999996</c:v>
                </c:pt>
                <c:pt idx="12">
                  <c:v>80.182100000000005</c:v>
                </c:pt>
                <c:pt idx="13">
                  <c:v>81.844274725000005</c:v>
                </c:pt>
                <c:pt idx="14">
                  <c:v>84.789543477999999</c:v>
                </c:pt>
                <c:pt idx="15">
                  <c:v>88.302608695999993</c:v>
                </c:pt>
                <c:pt idx="16">
                  <c:v>89.316000000000003</c:v>
                </c:pt>
                <c:pt idx="17">
                  <c:v>90.501758241999994</c:v>
                </c:pt>
                <c:pt idx="18">
                  <c:v>92.978967390999998</c:v>
                </c:pt>
                <c:pt idx="19">
                  <c:v>95.966043478000003</c:v>
                </c:pt>
                <c:pt idx="20">
                  <c:v>94.483219779999999</c:v>
                </c:pt>
                <c:pt idx="21">
                  <c:v>89.198795603999997</c:v>
                </c:pt>
                <c:pt idx="22">
                  <c:v>86.270198042999994</c:v>
                </c:pt>
                <c:pt idx="23">
                  <c:v>84.734171630000006</c:v>
                </c:pt>
                <c:pt idx="24">
                  <c:v>83.209116555999998</c:v>
                </c:pt>
                <c:pt idx="25">
                  <c:v>82.925453735999994</c:v>
                </c:pt>
                <c:pt idx="26">
                  <c:v>84.352307826000001</c:v>
                </c:pt>
                <c:pt idx="27">
                  <c:v>85.549739564999996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2015</c:v>
                  </c:pt>
                  <c:pt idx="4">
                    <c:v>2016</c:v>
                  </c:pt>
                  <c:pt idx="8">
                    <c:v>2017</c:v>
                  </c:pt>
                  <c:pt idx="12">
                    <c:v>2018</c:v>
                  </c:pt>
                  <c:pt idx="16">
                    <c:v>2019</c:v>
                  </c:pt>
                  <c:pt idx="20">
                    <c:v>2020</c:v>
                  </c:pt>
                  <c:pt idx="24">
                    <c:v>2021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95.905355556000004</c:v>
                </c:pt>
                <c:pt idx="1">
                  <c:v>63.362362636999997</c:v>
                </c:pt>
                <c:pt idx="2">
                  <c:v>65.454108696000006</c:v>
                </c:pt>
                <c:pt idx="3">
                  <c:v>74.180619565000001</c:v>
                </c:pt>
                <c:pt idx="4">
                  <c:v>89.013769230999998</c:v>
                </c:pt>
                <c:pt idx="5">
                  <c:v>66.486824175999999</c:v>
                </c:pt>
                <c:pt idx="6">
                  <c:v>68.942847826000005</c:v>
                </c:pt>
                <c:pt idx="7">
                  <c:v>75.553478260999995</c:v>
                </c:pt>
                <c:pt idx="8">
                  <c:v>86.427244443999996</c:v>
                </c:pt>
                <c:pt idx="9">
                  <c:v>63.032054944999999</c:v>
                </c:pt>
                <c:pt idx="10">
                  <c:v>66.927586957000003</c:v>
                </c:pt>
                <c:pt idx="11">
                  <c:v>81.240989130000003</c:v>
                </c:pt>
                <c:pt idx="12">
                  <c:v>98.150300000000001</c:v>
                </c:pt>
                <c:pt idx="13">
                  <c:v>70.943670330000003</c:v>
                </c:pt>
                <c:pt idx="14">
                  <c:v>73.954423912999999</c:v>
                </c:pt>
                <c:pt idx="15">
                  <c:v>86.762173912999998</c:v>
                </c:pt>
                <c:pt idx="16">
                  <c:v>103.31694299</c:v>
                </c:pt>
                <c:pt idx="17">
                  <c:v>70.736696031999998</c:v>
                </c:pt>
                <c:pt idx="18">
                  <c:v>76.742097967000007</c:v>
                </c:pt>
                <c:pt idx="19">
                  <c:v>89.331218324000005</c:v>
                </c:pt>
                <c:pt idx="20">
                  <c:v>99.253866810999995</c:v>
                </c:pt>
                <c:pt idx="21">
                  <c:v>71.125019625999997</c:v>
                </c:pt>
                <c:pt idx="22">
                  <c:v>74.848170140999997</c:v>
                </c:pt>
                <c:pt idx="23">
                  <c:v>84.514989890999999</c:v>
                </c:pt>
                <c:pt idx="24">
                  <c:v>95.326896888999997</c:v>
                </c:pt>
                <c:pt idx="25">
                  <c:v>66.006335604</c:v>
                </c:pt>
                <c:pt idx="26">
                  <c:v>70.189738586999994</c:v>
                </c:pt>
                <c:pt idx="27">
                  <c:v>83.520569674000001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2015-Q1</c:v>
                </c:pt>
                <c:pt idx="1">
                  <c:v>2015-Q2</c:v>
                </c:pt>
                <c:pt idx="2">
                  <c:v>2015-Q3</c:v>
                </c:pt>
                <c:pt idx="3">
                  <c:v>2015-Q4</c:v>
                </c:pt>
                <c:pt idx="4">
                  <c:v>2016-Q1</c:v>
                </c:pt>
                <c:pt idx="5">
                  <c:v>2016-Q2</c:v>
                </c:pt>
                <c:pt idx="6">
                  <c:v>2016-Q3</c:v>
                </c:pt>
                <c:pt idx="7">
                  <c:v>2016-Q4</c:v>
                </c:pt>
                <c:pt idx="8">
                  <c:v>2017-Q1</c:v>
                </c:pt>
                <c:pt idx="9">
                  <c:v>2017-Q2</c:v>
                </c:pt>
                <c:pt idx="10">
                  <c:v>2017-Q3</c:v>
                </c:pt>
                <c:pt idx="11">
                  <c:v>2017-Q4</c:v>
                </c:pt>
                <c:pt idx="12">
                  <c:v>2018-Q1</c:v>
                </c:pt>
                <c:pt idx="13">
                  <c:v>2018-Q2</c:v>
                </c:pt>
                <c:pt idx="14">
                  <c:v>2018-Q3</c:v>
                </c:pt>
                <c:pt idx="15">
                  <c:v>2018-Q4</c:v>
                </c:pt>
                <c:pt idx="16">
                  <c:v>2019-Q1</c:v>
                </c:pt>
                <c:pt idx="17">
                  <c:v>2019-Q2</c:v>
                </c:pt>
                <c:pt idx="18">
                  <c:v>2019-Q3</c:v>
                </c:pt>
                <c:pt idx="19">
                  <c:v>2019-Q4</c:v>
                </c:pt>
                <c:pt idx="20">
                  <c:v>2020-Q1</c:v>
                </c:pt>
                <c:pt idx="21">
                  <c:v>2020-Q2</c:v>
                </c:pt>
                <c:pt idx="22">
                  <c:v>2020-Q3</c:v>
                </c:pt>
                <c:pt idx="23">
                  <c:v>2020-Q4</c:v>
                </c:pt>
                <c:pt idx="24">
                  <c:v>2021-Q1</c:v>
                </c:pt>
                <c:pt idx="25">
                  <c:v>2021-Q2</c:v>
                </c:pt>
                <c:pt idx="26">
                  <c:v>2021-Q3</c:v>
                </c:pt>
                <c:pt idx="27">
                  <c:v>2021-Q4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3.7495253666999995</c:v>
                </c:pt>
                <c:pt idx="1">
                  <c:v>2.3402167033000003</c:v>
                </c:pt>
                <c:pt idx="2">
                  <c:v>2.0477072608000002</c:v>
                </c:pt>
                <c:pt idx="3">
                  <c:v>2.1279889456000003</c:v>
                </c:pt>
                <c:pt idx="4">
                  <c:v>2.6367814616</c:v>
                </c:pt>
                <c:pt idx="5">
                  <c:v>2.0041725824999999</c:v>
                </c:pt>
                <c:pt idx="6">
                  <c:v>1.7456647609000004</c:v>
                </c:pt>
                <c:pt idx="7">
                  <c:v>0.95720925000000001</c:v>
                </c:pt>
                <c:pt idx="8">
                  <c:v>0.33653652219999941</c:v>
                </c:pt>
                <c:pt idx="9">
                  <c:v>-0.24369879120000082</c:v>
                </c:pt>
                <c:pt idx="10">
                  <c:v>-0.18672283699999959</c:v>
                </c:pt>
                <c:pt idx="11">
                  <c:v>-1.2120772608999992</c:v>
                </c:pt>
                <c:pt idx="12">
                  <c:v>-0.65869731119999919</c:v>
                </c:pt>
                <c:pt idx="13">
                  <c:v>-1.2653838021999988</c:v>
                </c:pt>
                <c:pt idx="14">
                  <c:v>-2.4030580653000007</c:v>
                </c:pt>
                <c:pt idx="15">
                  <c:v>-3.5114885870999988</c:v>
                </c:pt>
                <c:pt idx="16">
                  <c:v>-3.2348445995999988</c:v>
                </c:pt>
                <c:pt idx="17">
                  <c:v>-4.9630102855000002</c:v>
                </c:pt>
                <c:pt idx="18">
                  <c:v>-5.5881815111999993</c:v>
                </c:pt>
                <c:pt idx="19">
                  <c:v>-7.1498674131</c:v>
                </c:pt>
                <c:pt idx="20">
                  <c:v>-8.1676729451999996</c:v>
                </c:pt>
                <c:pt idx="21">
                  <c:v>-6.3282964398000008</c:v>
                </c:pt>
                <c:pt idx="22">
                  <c:v>-4.4296436627999993</c:v>
                </c:pt>
                <c:pt idx="23">
                  <c:v>-6.1578401524000004</c:v>
                </c:pt>
                <c:pt idx="24">
                  <c:v>-6.4210461996999992</c:v>
                </c:pt>
                <c:pt idx="25">
                  <c:v>-6.1575224506000001</c:v>
                </c:pt>
                <c:pt idx="26">
                  <c:v>-7.7387164347000006</c:v>
                </c:pt>
                <c:pt idx="27">
                  <c:v>-8.1316852280000003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02880"/>
        <c:axId val="-1791724640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2015</c:v>
                        </c:pt>
                        <c:pt idx="4">
                          <c:v>2016</c:v>
                        </c:pt>
                        <c:pt idx="8">
                          <c:v>2017</c:v>
                        </c:pt>
                        <c:pt idx="12">
                          <c:v>2018</c:v>
                        </c:pt>
                        <c:pt idx="16">
                          <c:v>2019</c:v>
                        </c:pt>
                        <c:pt idx="20">
                          <c:v>2020</c:v>
                        </c:pt>
                        <c:pt idx="24">
                          <c:v>2021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8.7877897888999996</c:v>
                      </c:pt>
                      <c:pt idx="1">
                        <c:v>6.7663856043999999</c:v>
                      </c:pt>
                      <c:pt idx="2">
                        <c:v>6.9528910978000003</c:v>
                      </c:pt>
                      <c:pt idx="3">
                        <c:v>7.3020150978</c:v>
                      </c:pt>
                      <c:pt idx="4">
                        <c:v>8.4191165274999999</c:v>
                      </c:pt>
                      <c:pt idx="5">
                        <c:v>8.0386799451000002</c:v>
                      </c:pt>
                      <c:pt idx="6">
                        <c:v>8.3206048696000003</c:v>
                      </c:pt>
                      <c:pt idx="7">
                        <c:v>8.0791769457000004</c:v>
                      </c:pt>
                      <c:pt idx="8">
                        <c:v>9.1868909777999992</c:v>
                      </c:pt>
                      <c:pt idx="9">
                        <c:v>7.9388673076999998</c:v>
                      </c:pt>
                      <c:pt idx="10">
                        <c:v>7.9113027826</c:v>
                      </c:pt>
                      <c:pt idx="11">
                        <c:v>8.2187964674000007</c:v>
                      </c:pt>
                      <c:pt idx="12">
                        <c:v>8.9785631444000007</c:v>
                      </c:pt>
                      <c:pt idx="13">
                        <c:v>7.6692493187000004</c:v>
                      </c:pt>
                      <c:pt idx="14">
                        <c:v>7.5881643043000002</c:v>
                      </c:pt>
                      <c:pt idx="15">
                        <c:v>7.4430767609000004</c:v>
                      </c:pt>
                      <c:pt idx="16">
                        <c:v>8.6349353444000005</c:v>
                      </c:pt>
                      <c:pt idx="17">
                        <c:v>6.7623325164999999</c:v>
                      </c:pt>
                      <c:pt idx="18">
                        <c:v>7.1605461848000003</c:v>
                      </c:pt>
                      <c:pt idx="19">
                        <c:v>7.5038555109000002</c:v>
                      </c:pt>
                      <c:pt idx="20">
                        <c:v>7.8832041538000004</c:v>
                      </c:pt>
                      <c:pt idx="21">
                        <c:v>6.2612787801999996</c:v>
                      </c:pt>
                      <c:pt idx="22">
                        <c:v>6.6597423151999999</c:v>
                      </c:pt>
                      <c:pt idx="23">
                        <c:v>7.5750127826</c:v>
                      </c:pt>
                      <c:pt idx="24">
                        <c:v>8.7647901333</c:v>
                      </c:pt>
                      <c:pt idx="25">
                        <c:v>7.6789326043999999</c:v>
                      </c:pt>
                      <c:pt idx="26">
                        <c:v>7.8601213912999999</c:v>
                      </c:pt>
                      <c:pt idx="27">
                        <c:v>8.1259421629999995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2015</c:v>
                        </c:pt>
                        <c:pt idx="4">
                          <c:v>2016</c:v>
                        </c:pt>
                        <c:pt idx="8">
                          <c:v>2017</c:v>
                        </c:pt>
                        <c:pt idx="12">
                          <c:v>2018</c:v>
                        </c:pt>
                        <c:pt idx="16">
                          <c:v>2019</c:v>
                        </c:pt>
                        <c:pt idx="20">
                          <c:v>2020</c:v>
                        </c:pt>
                        <c:pt idx="24">
                          <c:v>2021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-18.874111111000001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-13.242186813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-4.4541413043000002</c:v>
                      </c:pt>
                      <c:pt idx="8">
                        <c:v>-14.003611111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-5.9124565217000002</c:v>
                      </c:pt>
                      <c:pt idx="12">
                        <c:v>-18.683344443999999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-2.6167717390999998</c:v>
                      </c:pt>
                      <c:pt idx="16">
                        <c:v>-16.926511111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-2.4423043477999999</c:v>
                      </c:pt>
                      <c:pt idx="20">
                        <c:v>-12.740406592999999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-5.3987155651999998</c:v>
                      </c:pt>
                      <c:pt idx="24">
                        <c:v>-17.405091678000002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-5.3888739674000004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22.5</c:v>
                </c:pt>
                <c:pt idx="1">
                  <c:v>22.5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02880"/>
        <c:axId val="-1791724640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5.0382644222000001</c:v>
                      </c:pt>
                      <c:pt idx="1">
                        <c:v>4.4261689010999996</c:v>
                      </c:pt>
                      <c:pt idx="2">
                        <c:v>4.905183837</c:v>
                      </c:pt>
                      <c:pt idx="3">
                        <c:v>5.1740261521999997</c:v>
                      </c:pt>
                      <c:pt idx="4">
                        <c:v>5.7823350658999999</c:v>
                      </c:pt>
                      <c:pt idx="5">
                        <c:v>6.0345073626000003</c:v>
                      </c:pt>
                      <c:pt idx="6">
                        <c:v>6.5749401086999999</c:v>
                      </c:pt>
                      <c:pt idx="7">
                        <c:v>7.1219676957000004</c:v>
                      </c:pt>
                      <c:pt idx="8">
                        <c:v>8.8503544555999998</c:v>
                      </c:pt>
                      <c:pt idx="9">
                        <c:v>8.1825660989000006</c:v>
                      </c:pt>
                      <c:pt idx="10">
                        <c:v>8.0980256195999996</c:v>
                      </c:pt>
                      <c:pt idx="11">
                        <c:v>9.4308737282999999</c:v>
                      </c:pt>
                      <c:pt idx="12">
                        <c:v>9.6372604555999999</c:v>
                      </c:pt>
                      <c:pt idx="13">
                        <c:v>8.9346331208999992</c:v>
                      </c:pt>
                      <c:pt idx="14">
                        <c:v>9.9912223696000009</c:v>
                      </c:pt>
                      <c:pt idx="15">
                        <c:v>10.954565347999999</c:v>
                      </c:pt>
                      <c:pt idx="16">
                        <c:v>11.869779943999999</c:v>
                      </c:pt>
                      <c:pt idx="17">
                        <c:v>11.725342802</c:v>
                      </c:pt>
                      <c:pt idx="18">
                        <c:v>12.748727696</c:v>
                      </c:pt>
                      <c:pt idx="19">
                        <c:v>14.653722924</c:v>
                      </c:pt>
                      <c:pt idx="20">
                        <c:v>16.050877099000001</c:v>
                      </c:pt>
                      <c:pt idx="21">
                        <c:v>12.58957522</c:v>
                      </c:pt>
                      <c:pt idx="22">
                        <c:v>11.089385977999999</c:v>
                      </c:pt>
                      <c:pt idx="23">
                        <c:v>13.732852935</c:v>
                      </c:pt>
                      <c:pt idx="24">
                        <c:v>15.185836332999999</c:v>
                      </c:pt>
                      <c:pt idx="25">
                        <c:v>13.836455055</c:v>
                      </c:pt>
                      <c:pt idx="26">
                        <c:v>15.598837826</c:v>
                      </c:pt>
                      <c:pt idx="27">
                        <c:v>16.257627391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2015-Q1</c:v>
                      </c:pt>
                      <c:pt idx="1">
                        <c:v>2015-Q2</c:v>
                      </c:pt>
                      <c:pt idx="2">
                        <c:v>2015-Q3</c:v>
                      </c:pt>
                      <c:pt idx="3">
                        <c:v>2015-Q4</c:v>
                      </c:pt>
                      <c:pt idx="4">
                        <c:v>2016-Q1</c:v>
                      </c:pt>
                      <c:pt idx="5">
                        <c:v>2016-Q2</c:v>
                      </c:pt>
                      <c:pt idx="6">
                        <c:v>2016-Q3</c:v>
                      </c:pt>
                      <c:pt idx="7">
                        <c:v>2016-Q4</c:v>
                      </c:pt>
                      <c:pt idx="8">
                        <c:v>2017-Q1</c:v>
                      </c:pt>
                      <c:pt idx="9">
                        <c:v>2017-Q2</c:v>
                      </c:pt>
                      <c:pt idx="10">
                        <c:v>2017-Q3</c:v>
                      </c:pt>
                      <c:pt idx="11">
                        <c:v>2017-Q4</c:v>
                      </c:pt>
                      <c:pt idx="12">
                        <c:v>2018-Q1</c:v>
                      </c:pt>
                      <c:pt idx="13">
                        <c:v>2018-Q2</c:v>
                      </c:pt>
                      <c:pt idx="14">
                        <c:v>2018-Q3</c:v>
                      </c:pt>
                      <c:pt idx="15">
                        <c:v>2018-Q4</c:v>
                      </c:pt>
                      <c:pt idx="16">
                        <c:v>2019-Q1</c:v>
                      </c:pt>
                      <c:pt idx="17">
                        <c:v>2019-Q2</c:v>
                      </c:pt>
                      <c:pt idx="18">
                        <c:v>2019-Q3</c:v>
                      </c:pt>
                      <c:pt idx="19">
                        <c:v>2019-Q4</c:v>
                      </c:pt>
                      <c:pt idx="20">
                        <c:v>2020-Q1</c:v>
                      </c:pt>
                      <c:pt idx="21">
                        <c:v>2020-Q2</c:v>
                      </c:pt>
                      <c:pt idx="22">
                        <c:v>2020-Q3</c:v>
                      </c:pt>
                      <c:pt idx="23">
                        <c:v>2020-Q4</c:v>
                      </c:pt>
                      <c:pt idx="24">
                        <c:v>2021-Q1</c:v>
                      </c:pt>
                      <c:pt idx="25">
                        <c:v>2021-Q2</c:v>
                      </c:pt>
                      <c:pt idx="26">
                        <c:v>2021-Q3</c:v>
                      </c:pt>
                      <c:pt idx="27">
                        <c:v>2021-Q4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-179170288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-1791724640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-1791724640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9170288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8.0955352492999992</c:v>
                </c:pt>
                <c:pt idx="1">
                  <c:v>7.7042093451999998</c:v>
                </c:pt>
                <c:pt idx="2">
                  <c:v>7.3655785562</c:v>
                </c:pt>
                <c:pt idx="3">
                  <c:v>6.9152159481000002</c:v>
                </c:pt>
                <c:pt idx="4">
                  <c:v>7.8870765396999998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0.21372901095999999</c:v>
                </c:pt>
                <c:pt idx="1">
                  <c:v>0.20945425478999999</c:v>
                </c:pt>
                <c:pt idx="2">
                  <c:v>0.14473401918000001</c:v>
                </c:pt>
                <c:pt idx="3">
                  <c:v>0.17934482787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-6.7020883204999997</c:v>
                </c:pt>
                <c:pt idx="1">
                  <c:v>-6.9158895150999999</c:v>
                </c:pt>
                <c:pt idx="2">
                  <c:v>-7.772396874</c:v>
                </c:pt>
                <c:pt idx="3">
                  <c:v>-7.8212803907000001</c:v>
                </c:pt>
                <c:pt idx="4">
                  <c:v>-7.9423415726000002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-1.9384710110000001</c:v>
                </c:pt>
                <c:pt idx="1">
                  <c:v>-2.9674461699000001</c:v>
                </c:pt>
                <c:pt idx="2">
                  <c:v>-4.9846218849000001</c:v>
                </c:pt>
                <c:pt idx="3">
                  <c:v>-5.5391768689000003</c:v>
                </c:pt>
                <c:pt idx="4">
                  <c:v>-7.2813233554999996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91715936"/>
        <c:axId val="-1791721920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77777777818E-2"/>
                  <c:y val="0.2420634920634920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8205927384077076E-2"/>
                  <c:y val="0.2261904761904761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8205927384076993E-2"/>
                  <c:y val="0.2261904761904761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42198891888E-2"/>
                  <c:y val="0.218253968253968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-0.33129507124000068</c:v>
                </c:pt>
                <c:pt idx="1">
                  <c:v>-1.9696720850100005</c:v>
                </c:pt>
                <c:pt idx="2">
                  <c:v>-5.2467061835199997</c:v>
                </c:pt>
                <c:pt idx="3">
                  <c:v>-6.2658964836300006</c:v>
                </c:pt>
                <c:pt idx="4">
                  <c:v>-7.11864611717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15936"/>
        <c:axId val="-1791721920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27904"/>
        <c:axId val="-1791711584"/>
      </c:scatterChart>
      <c:dateAx>
        <c:axId val="-1791715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791721920"/>
        <c:crosses val="autoZero"/>
        <c:auto val="0"/>
        <c:lblOffset val="100"/>
        <c:baseTimeUnit val="days"/>
      </c:dateAx>
      <c:valAx>
        <c:axId val="-179172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791715936"/>
        <c:crosses val="autoZero"/>
        <c:crossBetween val="between"/>
      </c:valAx>
      <c:valAx>
        <c:axId val="-1791711584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-1791727904"/>
        <c:crosses val="max"/>
        <c:crossBetween val="midCat"/>
      </c:valAx>
      <c:valAx>
        <c:axId val="-1791727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71158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-5.4797090048522845E-3</c:v>
                </c:pt>
                <c:pt idx="1">
                  <c:v>-0.13577181006768047</c:v>
                </c:pt>
                <c:pt idx="2">
                  <c:v>-0.14403992521177711</c:v>
                </c:pt>
                <c:pt idx="3">
                  <c:v>-7.7260043540121504E-2</c:v>
                </c:pt>
                <c:pt idx="4">
                  <c:v>-2.7410395633114537E-2</c:v>
                </c:pt>
                <c:pt idx="5">
                  <c:v>-1.2144664860119003E-2</c:v>
                </c:pt>
                <c:pt idx="6">
                  <c:v>1.5977356037976342E-2</c:v>
                </c:pt>
                <c:pt idx="7">
                  <c:v>4.2492482554915556E-2</c:v>
                </c:pt>
                <c:pt idx="8">
                  <c:v>4.7451578318661092E-2</c:v>
                </c:pt>
                <c:pt idx="9">
                  <c:v>5.0165705059644905E-2</c:v>
                </c:pt>
                <c:pt idx="10">
                  <c:v>7.5676844248957709E-2</c:v>
                </c:pt>
                <c:pt idx="11">
                  <c:v>0.15352320462849911</c:v>
                </c:pt>
                <c:pt idx="12">
                  <c:v>0.21389374578579234</c:v>
                </c:pt>
                <c:pt idx="13">
                  <c:v>0.31500658517194213</c:v>
                </c:pt>
                <c:pt idx="14">
                  <c:v>0.44629770724606033</c:v>
                </c:pt>
                <c:pt idx="15">
                  <c:v>0.3614315873371361</c:v>
                </c:pt>
                <c:pt idx="16">
                  <c:v>0.26132851185462092</c:v>
                </c:pt>
                <c:pt idx="17">
                  <c:v>0.18923085755076019</c:v>
                </c:pt>
                <c:pt idx="18">
                  <c:v>0.15275752854970359</c:v>
                </c:pt>
                <c:pt idx="19">
                  <c:v>0.10671308440976013</c:v>
                </c:pt>
                <c:pt idx="20">
                  <c:v>7.3849150371532613E-2</c:v>
                </c:pt>
                <c:pt idx="21">
                  <c:v>6.893096062050752E-2</c:v>
                </c:pt>
                <c:pt idx="22">
                  <c:v>8.9307358719179053E-2</c:v>
                </c:pt>
                <c:pt idx="23">
                  <c:v>3.7219281444307084E-2</c:v>
                </c:pt>
                <c:pt idx="24">
                  <c:v>8.3364457871147435E-2</c:v>
                </c:pt>
                <c:pt idx="25">
                  <c:v>0.21280643932369325</c:v>
                </c:pt>
                <c:pt idx="26">
                  <c:v>0.19976206074105773</c:v>
                </c:pt>
                <c:pt idx="27">
                  <c:v>0.17910012416509669</c:v>
                </c:pt>
                <c:pt idx="28">
                  <c:v>0.11685509072377065</c:v>
                </c:pt>
                <c:pt idx="29">
                  <c:v>8.5006607145003521E-2</c:v>
                </c:pt>
                <c:pt idx="30">
                  <c:v>6.1045230045397414E-2</c:v>
                </c:pt>
                <c:pt idx="31">
                  <c:v>4.5150465640688475E-2</c:v>
                </c:pt>
                <c:pt idx="32">
                  <c:v>3.3872686499059501E-2</c:v>
                </c:pt>
                <c:pt idx="33">
                  <c:v>1.6658945928818003E-2</c:v>
                </c:pt>
                <c:pt idx="34">
                  <c:v>1.6080769214754653E-2</c:v>
                </c:pt>
                <c:pt idx="35">
                  <c:v>-4.5943082403799629E-2</c:v>
                </c:pt>
                <c:pt idx="36">
                  <c:v>-0.11561305974589176</c:v>
                </c:pt>
                <c:pt idx="37">
                  <c:v>-0.13208046082816371</c:v>
                </c:pt>
                <c:pt idx="38">
                  <c:v>-0.1912723572681474</c:v>
                </c:pt>
                <c:pt idx="39">
                  <c:v>-0.26575499048177376</c:v>
                </c:pt>
                <c:pt idx="40">
                  <c:v>-0.21441732126432833</c:v>
                </c:pt>
                <c:pt idx="41">
                  <c:v>-0.18060129386719126</c:v>
                </c:pt>
                <c:pt idx="42">
                  <c:v>-0.172721285258989</c:v>
                </c:pt>
                <c:pt idx="43">
                  <c:v>-0.15843688854731219</c:v>
                </c:pt>
                <c:pt idx="44">
                  <c:v>-0.14490890676994661</c:v>
                </c:pt>
                <c:pt idx="45">
                  <c:v>-0.13790907146295428</c:v>
                </c:pt>
                <c:pt idx="46">
                  <c:v>-0.16996853523153388</c:v>
                </c:pt>
                <c:pt idx="47">
                  <c:v>-0.14796258296086229</c:v>
                </c:pt>
                <c:pt idx="48">
                  <c:v>-0.17616543490619685</c:v>
                </c:pt>
                <c:pt idx="49">
                  <c:v>-0.25996075359979209</c:v>
                </c:pt>
                <c:pt idx="50">
                  <c:v>-0.31074748550719322</c:v>
                </c:pt>
                <c:pt idx="51">
                  <c:v>-0.19751667748033774</c:v>
                </c:pt>
                <c:pt idx="52">
                  <c:v>-0.13635588568094803</c:v>
                </c:pt>
                <c:pt idx="53">
                  <c:v>-8.1491505968453004E-2</c:v>
                </c:pt>
                <c:pt idx="54">
                  <c:v>-5.7058829374088682E-2</c:v>
                </c:pt>
                <c:pt idx="55">
                  <c:v>-3.591914405805241E-2</c:v>
                </c:pt>
                <c:pt idx="56">
                  <c:v>-1.0264508419307261E-2</c:v>
                </c:pt>
                <c:pt idx="57">
                  <c:v>2.1534598539834082E-3</c:v>
                </c:pt>
                <c:pt idx="58">
                  <c:v>-1.1096436951358202E-2</c:v>
                </c:pt>
                <c:pt idx="59">
                  <c:v>3.1631792918564994E-3</c:v>
                </c:pt>
                <c:pt idx="60">
                  <c:v>8.0979299152531103E-2</c:v>
                </c:pt>
                <c:pt idx="61">
                  <c:v>7.9870648148830048E-2</c:v>
                </c:pt>
                <c:pt idx="62">
                  <c:v>0.18064036281432405</c:v>
                </c:pt>
                <c:pt idx="63">
                  <c:v>0.200480625139974</c:v>
                </c:pt>
                <c:pt idx="64">
                  <c:v>0.18122642395986932</c:v>
                </c:pt>
                <c:pt idx="65">
                  <c:v>0.17038998691112672</c:v>
                </c:pt>
                <c:pt idx="66">
                  <c:v>0.14717289895117336</c:v>
                </c:pt>
                <c:pt idx="67">
                  <c:v>0.13128294620686032</c:v>
                </c:pt>
                <c:pt idx="68">
                  <c:v>9.2575628155616929E-2</c:v>
                </c:pt>
                <c:pt idx="69">
                  <c:v>6.2529718625056852E-2</c:v>
                </c:pt>
                <c:pt idx="70">
                  <c:v>5.1038427208631276E-2</c:v>
                </c:pt>
                <c:pt idx="71">
                  <c:v>2.9715437187016303E-2</c:v>
                </c:pt>
                <c:pt idx="72">
                  <c:v>1.6943179264116592E-2</c:v>
                </c:pt>
                <c:pt idx="73">
                  <c:v>-1.1468711793835129E-2</c:v>
                </c:pt>
                <c:pt idx="74">
                  <c:v>-7.2481193875240102E-3</c:v>
                </c:pt>
                <c:pt idx="75">
                  <c:v>-2.1578625818435837E-3</c:v>
                </c:pt>
                <c:pt idx="76">
                  <c:v>1.0072292414973427E-2</c:v>
                </c:pt>
                <c:pt idx="77">
                  <c:v>1.3609427213792991E-2</c:v>
                </c:pt>
                <c:pt idx="78">
                  <c:v>1.3933954832836548E-3</c:v>
                </c:pt>
                <c:pt idx="79">
                  <c:v>-1.0995527706281982E-2</c:v>
                </c:pt>
                <c:pt idx="80">
                  <c:v>-1.3389404082223222E-2</c:v>
                </c:pt>
                <c:pt idx="81">
                  <c:v>-1.8244472036055948E-2</c:v>
                </c:pt>
                <c:pt idx="82">
                  <c:v>-4.9284832855196692E-2</c:v>
                </c:pt>
                <c:pt idx="83">
                  <c:v>-8.5023035342124742E-2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-1791727360"/>
        <c:axId val="-1791702336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10496"/>
        <c:axId val="-1791701792"/>
      </c:scatterChart>
      <c:catAx>
        <c:axId val="-179172736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-1791702336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-1791702336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-1791727360"/>
        <c:crosses val="max"/>
        <c:crossBetween val="between"/>
        <c:majorUnit val="0.25"/>
      </c:valAx>
      <c:valAx>
        <c:axId val="-1791701792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-1791710496"/>
        <c:crosses val="autoZero"/>
        <c:crossBetween val="midCat"/>
        <c:majorUnit val="0.25"/>
      </c:valAx>
      <c:valAx>
        <c:axId val="-179171049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9170179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824.48399999999992</c:v>
                </c:pt>
                <c:pt idx="8">
                  <c:v>754.79300000000012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958.31399999999985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824.48399999999992</c:v>
                </c:pt>
                <c:pt idx="20">
                  <c:v>754.79300000000012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958.31399999999985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824.48399999999992</c:v>
                </c:pt>
                <c:pt idx="32">
                  <c:v>754.79300000000012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958.31399999999985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824.48399999999992</c:v>
                </c:pt>
                <c:pt idx="44">
                  <c:v>754.79300000000012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958.31399999999985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824.48399999999992</c:v>
                </c:pt>
                <c:pt idx="56">
                  <c:v>754.79300000000012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958.31399999999985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824.48399999999992</c:v>
                </c:pt>
                <c:pt idx="68">
                  <c:v>754.79300000000012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958.31399999999985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824.48399999999992</c:v>
                </c:pt>
                <c:pt idx="80">
                  <c:v>754.79300000000012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958.31399999999985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698528"/>
        <c:axId val="-1791697984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2407.1210000000001</c:v>
                </c:pt>
                <c:pt idx="1">
                  <c:v>1665.548</c:v>
                </c:pt>
                <c:pt idx="2">
                  <c:v>1471.4760000000001</c:v>
                </c:pt>
                <c:pt idx="3">
                  <c:v>1793.086</c:v>
                </c:pt>
                <c:pt idx="4">
                  <c:v>2287.2379999999998</c:v>
                </c:pt>
                <c:pt idx="5">
                  <c:v>2646.5329999999999</c:v>
                </c:pt>
                <c:pt idx="6">
                  <c:v>2924.4259999999999</c:v>
                </c:pt>
                <c:pt idx="7">
                  <c:v>3241.6309999999999</c:v>
                </c:pt>
                <c:pt idx="8">
                  <c:v>3614.08</c:v>
                </c:pt>
                <c:pt idx="9">
                  <c:v>3942.279</c:v>
                </c:pt>
                <c:pt idx="10">
                  <c:v>3926.8220000000001</c:v>
                </c:pt>
                <c:pt idx="11">
                  <c:v>3666.6320000000001</c:v>
                </c:pt>
                <c:pt idx="12">
                  <c:v>2938.0889999999999</c:v>
                </c:pt>
                <c:pt idx="13">
                  <c:v>2534.2919999999999</c:v>
                </c:pt>
                <c:pt idx="14">
                  <c:v>2486.3220000000001</c:v>
                </c:pt>
                <c:pt idx="15">
                  <c:v>2645.56</c:v>
                </c:pt>
                <c:pt idx="16">
                  <c:v>2966.2649999999999</c:v>
                </c:pt>
                <c:pt idx="17">
                  <c:v>3186.0320000000002</c:v>
                </c:pt>
                <c:pt idx="18">
                  <c:v>3318.1390000000001</c:v>
                </c:pt>
                <c:pt idx="19">
                  <c:v>3441.3249999999998</c:v>
                </c:pt>
                <c:pt idx="20">
                  <c:v>3705.1610000000001</c:v>
                </c:pt>
                <c:pt idx="21">
                  <c:v>4012.723</c:v>
                </c:pt>
                <c:pt idx="22">
                  <c:v>3976.5810000000001</c:v>
                </c:pt>
                <c:pt idx="23">
                  <c:v>3296.944</c:v>
                </c:pt>
                <c:pt idx="24">
                  <c:v>2622.1579999999999</c:v>
                </c:pt>
                <c:pt idx="25">
                  <c:v>2337.3310000000001</c:v>
                </c:pt>
                <c:pt idx="26">
                  <c:v>2062.5039999999999</c:v>
                </c:pt>
                <c:pt idx="27">
                  <c:v>2291.25</c:v>
                </c:pt>
                <c:pt idx="28">
                  <c:v>2626.5070000000001</c:v>
                </c:pt>
                <c:pt idx="29">
                  <c:v>2906.808</c:v>
                </c:pt>
                <c:pt idx="30">
                  <c:v>3054.1509999999998</c:v>
                </c:pt>
                <c:pt idx="31">
                  <c:v>3249.8960000000002</c:v>
                </c:pt>
                <c:pt idx="32">
                  <c:v>3567.2280000000001</c:v>
                </c:pt>
                <c:pt idx="33">
                  <c:v>3816.4960000000001</c:v>
                </c:pt>
                <c:pt idx="34">
                  <c:v>3709.2629999999999</c:v>
                </c:pt>
                <c:pt idx="35">
                  <c:v>3032.6010000000001</c:v>
                </c:pt>
                <c:pt idx="36">
                  <c:v>2140.556</c:v>
                </c:pt>
                <c:pt idx="37">
                  <c:v>1672.662</c:v>
                </c:pt>
                <c:pt idx="38">
                  <c:v>1390.279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1559.4010000000001</c:v>
                </c:pt>
                <c:pt idx="52">
                  <c:v>2031.0309999999999</c:v>
                </c:pt>
                <c:pt idx="53">
                  <c:v>2460.748</c:v>
                </c:pt>
                <c:pt idx="54">
                  <c:v>2714.1959999999999</c:v>
                </c:pt>
                <c:pt idx="55">
                  <c:v>2997.81</c:v>
                </c:pt>
                <c:pt idx="56">
                  <c:v>3414.9389999999999</c:v>
                </c:pt>
                <c:pt idx="57">
                  <c:v>3762.0430000000001</c:v>
                </c:pt>
                <c:pt idx="58">
                  <c:v>3610.0509999999999</c:v>
                </c:pt>
                <c:pt idx="59">
                  <c:v>3188.692</c:v>
                </c:pt>
                <c:pt idx="60">
                  <c:v>2616.3850000000002</c:v>
                </c:pt>
                <c:pt idx="61">
                  <c:v>2081.136</c:v>
                </c:pt>
                <c:pt idx="62">
                  <c:v>2029.6320000000001</c:v>
                </c:pt>
                <c:pt idx="63">
                  <c:v>2332.797</c:v>
                </c:pt>
                <c:pt idx="64">
                  <c:v>2777.8890000000001</c:v>
                </c:pt>
                <c:pt idx="65">
                  <c:v>3135.556</c:v>
                </c:pt>
                <c:pt idx="66">
                  <c:v>3302.0639999999999</c:v>
                </c:pt>
                <c:pt idx="67">
                  <c:v>3517.7249999999999</c:v>
                </c:pt>
                <c:pt idx="68">
                  <c:v>3769.7739999999999</c:v>
                </c:pt>
                <c:pt idx="69">
                  <c:v>3988.6930000000002</c:v>
                </c:pt>
                <c:pt idx="70">
                  <c:v>3836.8780000000002</c:v>
                </c:pt>
                <c:pt idx="71">
                  <c:v>3273.0920000000001</c:v>
                </c:pt>
                <c:pt idx="72">
                  <c:v>2461.393</c:v>
                </c:pt>
                <c:pt idx="73">
                  <c:v>1905.106</c:v>
                </c:pt>
                <c:pt idx="74">
                  <c:v>1706.634</c:v>
                </c:pt>
                <c:pt idx="75">
                  <c:v>1939.0260000000001</c:v>
                </c:pt>
                <c:pt idx="76">
                  <c:v>2375.386</c:v>
                </c:pt>
                <c:pt idx="77">
                  <c:v>2715.53</c:v>
                </c:pt>
                <c:pt idx="78">
                  <c:v>2882.4470000000001</c:v>
                </c:pt>
                <c:pt idx="79">
                  <c:v>3075.31</c:v>
                </c:pt>
                <c:pt idx="80">
                  <c:v>3404.1570000000002</c:v>
                </c:pt>
                <c:pt idx="81">
                  <c:v>3685.47</c:v>
                </c:pt>
                <c:pt idx="82">
                  <c:v>3470.6419999999998</c:v>
                </c:pt>
                <c:pt idx="83">
                  <c:v>2908.38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698528"/>
        <c:axId val="-1791697984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23008"/>
        <c:axId val="-1791697440"/>
      </c:scatterChart>
      <c:dateAx>
        <c:axId val="-1791698528"/>
        <c:scaling>
          <c:orientation val="minMax"/>
          <c:min val="42005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-1791697984"/>
        <c:crosses val="autoZero"/>
        <c:auto val="0"/>
        <c:lblOffset val="100"/>
        <c:baseTimeUnit val="months"/>
        <c:majorUnit val="12"/>
        <c:minorUnit val="12"/>
      </c:dateAx>
      <c:valAx>
        <c:axId val="-1791697984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91698528"/>
        <c:crosses val="autoZero"/>
        <c:crossBetween val="between"/>
        <c:majorUnit val="1000"/>
      </c:valAx>
      <c:valAx>
        <c:axId val="-1791697440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791723008"/>
        <c:crosses val="max"/>
        <c:crossBetween val="midCat"/>
      </c:valAx>
      <c:valAx>
        <c:axId val="-1791723008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916974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-12.540697000000023</c:v>
                </c:pt>
                <c:pt idx="1">
                  <c:v>-36.670246999999961</c:v>
                </c:pt>
                <c:pt idx="2">
                  <c:v>-100.60252952000002</c:v>
                </c:pt>
                <c:pt idx="3">
                  <c:v>46.048460519999992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2.4321230000000185</c:v>
                </c:pt>
                <c:pt idx="1">
                  <c:v>-7.9161569999999983</c:v>
                </c:pt>
                <c:pt idx="2">
                  <c:v>-59.947474050000011</c:v>
                </c:pt>
                <c:pt idx="3">
                  <c:v>3.3672010500000056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-8.3336879999999951</c:v>
                </c:pt>
                <c:pt idx="1">
                  <c:v>-6.3095629999999971</c:v>
                </c:pt>
                <c:pt idx="2">
                  <c:v>-42.563177840000009</c:v>
                </c:pt>
                <c:pt idx="3">
                  <c:v>12.500424840000008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91726816"/>
        <c:axId val="-1791726272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44683074512902E-2"/>
                  <c:y val="3.62811919483510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818859480697145E-2"/>
                  <c:y val="-5.37234414001536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-18.442261999999999</c:v>
                </c:pt>
                <c:pt idx="1">
                  <c:v>-50.895966999999956</c:v>
                </c:pt>
                <c:pt idx="2">
                  <c:v>-203.11318141000004</c:v>
                </c:pt>
                <c:pt idx="3">
                  <c:v>61.916086410000005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91726816"/>
        <c:axId val="-1791726272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91725184"/>
        <c:axId val="-1791725728"/>
      </c:scatterChart>
      <c:catAx>
        <c:axId val="-179172681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26272"/>
        <c:crosses val="autoZero"/>
        <c:auto val="1"/>
        <c:lblAlgn val="ctr"/>
        <c:lblOffset val="100"/>
        <c:tickLblSkip val="1"/>
        <c:noMultiLvlLbl val="0"/>
      </c:catAx>
      <c:valAx>
        <c:axId val="-1791726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91726816"/>
        <c:crosses val="autoZero"/>
        <c:crossBetween val="between"/>
        <c:majorUnit val="25"/>
      </c:valAx>
      <c:valAx>
        <c:axId val="-1791725728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791725184"/>
        <c:crosses val="max"/>
        <c:crossBetween val="midCat"/>
        <c:majorUnit val="30"/>
      </c:valAx>
      <c:valAx>
        <c:axId val="-17917251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91725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68.414385999999993</c:v>
                </c:pt>
                <c:pt idx="1">
                  <c:v>64.389031000000003</c:v>
                </c:pt>
                <c:pt idx="2">
                  <c:v>64.335048</c:v>
                </c:pt>
                <c:pt idx="3">
                  <c:v>58.753723000000001</c:v>
                </c:pt>
                <c:pt idx="4">
                  <c:v>62.115414000000001</c:v>
                </c:pt>
                <c:pt idx="5">
                  <c:v>66.228987000000004</c:v>
                </c:pt>
                <c:pt idx="6">
                  <c:v>62.966363999999999</c:v>
                </c:pt>
                <c:pt idx="7">
                  <c:v>70.582329999999999</c:v>
                </c:pt>
                <c:pt idx="8">
                  <c:v>62.891468000000003</c:v>
                </c:pt>
                <c:pt idx="9">
                  <c:v>66.367608000000004</c:v>
                </c:pt>
                <c:pt idx="10">
                  <c:v>64.345232999999993</c:v>
                </c:pt>
                <c:pt idx="11">
                  <c:v>63.219765000000002</c:v>
                </c:pt>
                <c:pt idx="12">
                  <c:v>61.936683000000002</c:v>
                </c:pt>
                <c:pt idx="13">
                  <c:v>60.235142000000003</c:v>
                </c:pt>
                <c:pt idx="14">
                  <c:v>65.467141999999996</c:v>
                </c:pt>
                <c:pt idx="15">
                  <c:v>58.032114</c:v>
                </c:pt>
                <c:pt idx="16">
                  <c:v>61.195974999999997</c:v>
                </c:pt>
                <c:pt idx="17">
                  <c:v>61.557372000000001</c:v>
                </c:pt>
                <c:pt idx="18">
                  <c:v>62.945245999999997</c:v>
                </c:pt>
                <c:pt idx="19">
                  <c:v>69.301237999999998</c:v>
                </c:pt>
                <c:pt idx="20">
                  <c:v>62.416694</c:v>
                </c:pt>
                <c:pt idx="21">
                  <c:v>66.384384999999995</c:v>
                </c:pt>
                <c:pt idx="22">
                  <c:v>62.717784999999999</c:v>
                </c:pt>
                <c:pt idx="23">
                  <c:v>63.332763999999997</c:v>
                </c:pt>
                <c:pt idx="24">
                  <c:v>65.732791000000006</c:v>
                </c:pt>
                <c:pt idx="25">
                  <c:v>58.223570000000002</c:v>
                </c:pt>
                <c:pt idx="26">
                  <c:v>55.580039999999997</c:v>
                </c:pt>
                <c:pt idx="27">
                  <c:v>61.007258999999998</c:v>
                </c:pt>
                <c:pt idx="28">
                  <c:v>61.653404000000002</c:v>
                </c:pt>
                <c:pt idx="29">
                  <c:v>56.515031</c:v>
                </c:pt>
                <c:pt idx="30">
                  <c:v>59.034596000000001</c:v>
                </c:pt>
                <c:pt idx="31">
                  <c:v>63.757680000000001</c:v>
                </c:pt>
                <c:pt idx="32">
                  <c:v>58.563501000000002</c:v>
                </c:pt>
                <c:pt idx="33">
                  <c:v>57.142977999999999</c:v>
                </c:pt>
                <c:pt idx="34">
                  <c:v>54.361009000000003</c:v>
                </c:pt>
                <c:pt idx="35">
                  <c:v>53.699269000000001</c:v>
                </c:pt>
                <c:pt idx="36">
                  <c:v>55.612462000000001</c:v>
                </c:pt>
                <c:pt idx="37">
                  <c:v>47.378791999999997</c:v>
                </c:pt>
                <c:pt idx="38">
                  <c:v>46.060924999999997</c:v>
                </c:pt>
                <c:pt idx="39">
                  <c:v>38.281796</c:v>
                </c:pt>
                <c:pt idx="40">
                  <c:v>36.346901000000003</c:v>
                </c:pt>
                <c:pt idx="41">
                  <c:v>38.506180000000001</c:v>
                </c:pt>
                <c:pt idx="42">
                  <c:v>42.145679594000001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42.145679594000001</c:v>
                </c:pt>
                <c:pt idx="43">
                  <c:v>47.957889999999999</c:v>
                </c:pt>
                <c:pt idx="44">
                  <c:v>38.912990000000001</c:v>
                </c:pt>
                <c:pt idx="45">
                  <c:v>39.912529999999997</c:v>
                </c:pt>
                <c:pt idx="46">
                  <c:v>33.519300000000001</c:v>
                </c:pt>
                <c:pt idx="47">
                  <c:v>37.522500000000001</c:v>
                </c:pt>
                <c:pt idx="48">
                  <c:v>47.82799</c:v>
                </c:pt>
                <c:pt idx="49">
                  <c:v>43.506360000000001</c:v>
                </c:pt>
                <c:pt idx="50">
                  <c:v>48.255960000000002</c:v>
                </c:pt>
                <c:pt idx="51">
                  <c:v>36.52843</c:v>
                </c:pt>
                <c:pt idx="52">
                  <c:v>42.381819999999998</c:v>
                </c:pt>
                <c:pt idx="53">
                  <c:v>46.470849999999999</c:v>
                </c:pt>
                <c:pt idx="54">
                  <c:v>52.853850000000001</c:v>
                </c:pt>
                <c:pt idx="55">
                  <c:v>55.943689999999997</c:v>
                </c:pt>
                <c:pt idx="56">
                  <c:v>44.251440000000002</c:v>
                </c:pt>
                <c:pt idx="57">
                  <c:v>49.580179999999999</c:v>
                </c:pt>
                <c:pt idx="58">
                  <c:v>45.265799999999999</c:v>
                </c:pt>
                <c:pt idx="59">
                  <c:v>51.207659999999997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64.550779750000018</c:v>
                </c:pt>
                <c:pt idx="2">
                  <c:v>64.550779750000018</c:v>
                </c:pt>
                <c:pt idx="3">
                  <c:v>64.550779750000018</c:v>
                </c:pt>
                <c:pt idx="4">
                  <c:v>64.550779750000018</c:v>
                </c:pt>
                <c:pt idx="5">
                  <c:v>64.550779750000018</c:v>
                </c:pt>
                <c:pt idx="6">
                  <c:v>64.550779750000018</c:v>
                </c:pt>
                <c:pt idx="7">
                  <c:v>64.550779750000018</c:v>
                </c:pt>
                <c:pt idx="8">
                  <c:v>64.550779750000018</c:v>
                </c:pt>
                <c:pt idx="9">
                  <c:v>64.550779750000018</c:v>
                </c:pt>
                <c:pt idx="10">
                  <c:v>64.550779750000018</c:v>
                </c:pt>
                <c:pt idx="13">
                  <c:v>62.960211666666659</c:v>
                </c:pt>
                <c:pt idx="14">
                  <c:v>62.960211666666659</c:v>
                </c:pt>
                <c:pt idx="15">
                  <c:v>62.960211666666659</c:v>
                </c:pt>
                <c:pt idx="16">
                  <c:v>62.960211666666659</c:v>
                </c:pt>
                <c:pt idx="17">
                  <c:v>62.960211666666659</c:v>
                </c:pt>
                <c:pt idx="18">
                  <c:v>62.960211666666659</c:v>
                </c:pt>
                <c:pt idx="19">
                  <c:v>62.960211666666659</c:v>
                </c:pt>
                <c:pt idx="20">
                  <c:v>62.960211666666659</c:v>
                </c:pt>
                <c:pt idx="21">
                  <c:v>62.960211666666659</c:v>
                </c:pt>
                <c:pt idx="22">
                  <c:v>62.960211666666659</c:v>
                </c:pt>
                <c:pt idx="25">
                  <c:v>58.772593999999998</c:v>
                </c:pt>
                <c:pt idx="26">
                  <c:v>58.772593999999998</c:v>
                </c:pt>
                <c:pt idx="27">
                  <c:v>58.772593999999998</c:v>
                </c:pt>
                <c:pt idx="28">
                  <c:v>58.772593999999998</c:v>
                </c:pt>
                <c:pt idx="29">
                  <c:v>58.772593999999998</c:v>
                </c:pt>
                <c:pt idx="30">
                  <c:v>58.772593999999998</c:v>
                </c:pt>
                <c:pt idx="31">
                  <c:v>58.772593999999998</c:v>
                </c:pt>
                <c:pt idx="32">
                  <c:v>58.772593999999998</c:v>
                </c:pt>
                <c:pt idx="33">
                  <c:v>58.772593999999998</c:v>
                </c:pt>
                <c:pt idx="34">
                  <c:v>58.772593999999998</c:v>
                </c:pt>
                <c:pt idx="37">
                  <c:v>41.846495466166665</c:v>
                </c:pt>
                <c:pt idx="38">
                  <c:v>41.846495466166665</c:v>
                </c:pt>
                <c:pt idx="39">
                  <c:v>41.846495466166665</c:v>
                </c:pt>
                <c:pt idx="40">
                  <c:v>41.846495466166665</c:v>
                </c:pt>
                <c:pt idx="41">
                  <c:v>41.846495466166665</c:v>
                </c:pt>
                <c:pt idx="42">
                  <c:v>41.846495466166665</c:v>
                </c:pt>
                <c:pt idx="43">
                  <c:v>41.846495466166665</c:v>
                </c:pt>
                <c:pt idx="44">
                  <c:v>41.846495466166665</c:v>
                </c:pt>
                <c:pt idx="45">
                  <c:v>41.846495466166665</c:v>
                </c:pt>
                <c:pt idx="46">
                  <c:v>41.846495466166665</c:v>
                </c:pt>
                <c:pt idx="49">
                  <c:v>47.006169166666666</c:v>
                </c:pt>
                <c:pt idx="50">
                  <c:v>47.006169166666666</c:v>
                </c:pt>
                <c:pt idx="51">
                  <c:v>47.006169166666666</c:v>
                </c:pt>
                <c:pt idx="52">
                  <c:v>47.006169166666666</c:v>
                </c:pt>
                <c:pt idx="53">
                  <c:v>47.006169166666666</c:v>
                </c:pt>
                <c:pt idx="54">
                  <c:v>47.006169166666666</c:v>
                </c:pt>
                <c:pt idx="55">
                  <c:v>47.006169166666666</c:v>
                </c:pt>
                <c:pt idx="56">
                  <c:v>47.006169166666666</c:v>
                </c:pt>
                <c:pt idx="57">
                  <c:v>47.006169166666666</c:v>
                </c:pt>
                <c:pt idx="58">
                  <c:v>47.006169166666666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87407568"/>
        <c:axId val="-1787429872"/>
      </c:lineChart>
      <c:catAx>
        <c:axId val="-178740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2987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8742987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0756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898549139690869"/>
          <c:y val="0.12642753126884751"/>
          <c:w val="0.7893478419364246"/>
          <c:h val="0.6976465441819772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-27.776182850000055</c:v>
                </c:pt>
                <c:pt idx="1">
                  <c:v>-97.802117019999969</c:v>
                </c:pt>
                <c:pt idx="2">
                  <c:v>-148.11762608999999</c:v>
                </c:pt>
                <c:pt idx="3">
                  <c:v>83.665773119999983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-1.7731129159999952</c:v>
                </c:pt>
                <c:pt idx="1">
                  <c:v>-2.5469660320000003</c:v>
                </c:pt>
                <c:pt idx="2">
                  <c:v>-2.4690709930000025</c:v>
                </c:pt>
                <c:pt idx="3">
                  <c:v>0.81255696100000208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0.79893899200000007</c:v>
                </c:pt>
                <c:pt idx="1">
                  <c:v>-0.41273098699999977</c:v>
                </c:pt>
                <c:pt idx="2">
                  <c:v>-1.3701761069999989</c:v>
                </c:pt>
                <c:pt idx="3">
                  <c:v>0.48766949999999909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87426064"/>
        <c:axId val="-1787435312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3"/>
              <c:layout>
                <c:manualLayout>
                  <c:x val="-5.0937746823214634E-2"/>
                  <c:y val="-3.47526816907748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-28.75035677400005</c:v>
                </c:pt>
                <c:pt idx="1">
                  <c:v>-100.76181403899997</c:v>
                </c:pt>
                <c:pt idx="2">
                  <c:v>-151.95687318999998</c:v>
                </c:pt>
                <c:pt idx="3">
                  <c:v>84.965999580999977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26064"/>
        <c:axId val="-1787435312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18992"/>
        <c:axId val="-1787414096"/>
      </c:scatterChart>
      <c:catAx>
        <c:axId val="-178742606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35312"/>
        <c:crosses val="autoZero"/>
        <c:auto val="1"/>
        <c:lblAlgn val="ctr"/>
        <c:lblOffset val="100"/>
        <c:tickLblSkip val="1"/>
        <c:noMultiLvlLbl val="0"/>
      </c:catAx>
      <c:valAx>
        <c:axId val="-1787435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26064"/>
        <c:crosses val="autoZero"/>
        <c:crossBetween val="between"/>
        <c:majorUnit val="20"/>
      </c:valAx>
      <c:valAx>
        <c:axId val="-1787414096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787418992"/>
        <c:crosses val="max"/>
        <c:crossBetween val="midCat"/>
      </c:valAx>
      <c:valAx>
        <c:axId val="-1787418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7414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68.005594380999995</c:v>
                </c:pt>
                <c:pt idx="1">
                  <c:v>52.380923840000001</c:v>
                </c:pt>
                <c:pt idx="2">
                  <c:v>53.325237356999999</c:v>
                </c:pt>
                <c:pt idx="3">
                  <c:v>48.565446540000003</c:v>
                </c:pt>
                <c:pt idx="4">
                  <c:v>55.201684469</c:v>
                </c:pt>
                <c:pt idx="5">
                  <c:v>63.09854739</c:v>
                </c:pt>
                <c:pt idx="6">
                  <c:v>74.213783961000004</c:v>
                </c:pt>
                <c:pt idx="7">
                  <c:v>70.229130451000003</c:v>
                </c:pt>
                <c:pt idx="8">
                  <c:v>59.039437139999997</c:v>
                </c:pt>
                <c:pt idx="9">
                  <c:v>54.435841869000001</c:v>
                </c:pt>
                <c:pt idx="10">
                  <c:v>55.357275270000002</c:v>
                </c:pt>
                <c:pt idx="11">
                  <c:v>63.002781149</c:v>
                </c:pt>
                <c:pt idx="12">
                  <c:v>69.253774041</c:v>
                </c:pt>
                <c:pt idx="13">
                  <c:v>50.024953132</c:v>
                </c:pt>
                <c:pt idx="14">
                  <c:v>48.869908676999998</c:v>
                </c:pt>
                <c:pt idx="15">
                  <c:v>44.793441719999997</c:v>
                </c:pt>
                <c:pt idx="16">
                  <c:v>51.573590324000001</c:v>
                </c:pt>
                <c:pt idx="17">
                  <c:v>60.239975909999998</c:v>
                </c:pt>
                <c:pt idx="18">
                  <c:v>68.083151048999994</c:v>
                </c:pt>
                <c:pt idx="19">
                  <c:v>67.976370340000003</c:v>
                </c:pt>
                <c:pt idx="20">
                  <c:v>58.159414290000001</c:v>
                </c:pt>
                <c:pt idx="21">
                  <c:v>52.811207013000001</c:v>
                </c:pt>
                <c:pt idx="22">
                  <c:v>56.170449150000003</c:v>
                </c:pt>
                <c:pt idx="23">
                  <c:v>60.149091401</c:v>
                </c:pt>
                <c:pt idx="24">
                  <c:v>60.219019093</c:v>
                </c:pt>
                <c:pt idx="25">
                  <c:v>49.220422775999999</c:v>
                </c:pt>
                <c:pt idx="26">
                  <c:v>48.417438939</c:v>
                </c:pt>
                <c:pt idx="27">
                  <c:v>37.371611100000003</c:v>
                </c:pt>
                <c:pt idx="28">
                  <c:v>44.129009949999997</c:v>
                </c:pt>
                <c:pt idx="29">
                  <c:v>48.353478299999999</c:v>
                </c:pt>
                <c:pt idx="30">
                  <c:v>59.997894047000003</c:v>
                </c:pt>
                <c:pt idx="31">
                  <c:v>56.467564291999999</c:v>
                </c:pt>
                <c:pt idx="32">
                  <c:v>51.326178329999998</c:v>
                </c:pt>
                <c:pt idx="33">
                  <c:v>41.404697151999997</c:v>
                </c:pt>
                <c:pt idx="34">
                  <c:v>45.883513260000001</c:v>
                </c:pt>
                <c:pt idx="35">
                  <c:v>44.552685771999997</c:v>
                </c:pt>
                <c:pt idx="36">
                  <c:v>40.624280181000003</c:v>
                </c:pt>
                <c:pt idx="37">
                  <c:v>35.891931171000003</c:v>
                </c:pt>
                <c:pt idx="38">
                  <c:v>32.729227522999999</c:v>
                </c:pt>
                <c:pt idx="39">
                  <c:v>27.429210982000001</c:v>
                </c:pt>
                <c:pt idx="40">
                  <c:v>30.409952678</c:v>
                </c:pt>
                <c:pt idx="41">
                  <c:v>36.911841000000003</c:v>
                </c:pt>
                <c:pt idx="42">
                  <c:v>42.51836248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42.51836248</c:v>
                </c:pt>
                <c:pt idx="43">
                  <c:v>46.519620000000003</c:v>
                </c:pt>
                <c:pt idx="44">
                  <c:v>38.271479999999997</c:v>
                </c:pt>
                <c:pt idx="45">
                  <c:v>30.675329999999999</c:v>
                </c:pt>
                <c:pt idx="46">
                  <c:v>32.568919999999999</c:v>
                </c:pt>
                <c:pt idx="47">
                  <c:v>40.836500000000001</c:v>
                </c:pt>
                <c:pt idx="48">
                  <c:v>44.62068</c:v>
                </c:pt>
                <c:pt idx="49">
                  <c:v>37.845880000000001</c:v>
                </c:pt>
                <c:pt idx="50">
                  <c:v>38.006900000000002</c:v>
                </c:pt>
                <c:pt idx="51">
                  <c:v>34.810319999999997</c:v>
                </c:pt>
                <c:pt idx="52">
                  <c:v>40.75273</c:v>
                </c:pt>
                <c:pt idx="53">
                  <c:v>52.141550000000002</c:v>
                </c:pt>
                <c:pt idx="54">
                  <c:v>59.362659999999998</c:v>
                </c:pt>
                <c:pt idx="55">
                  <c:v>56.11636</c:v>
                </c:pt>
                <c:pt idx="56">
                  <c:v>41.587060000000001</c:v>
                </c:pt>
                <c:pt idx="57">
                  <c:v>37.494349999999997</c:v>
                </c:pt>
                <c:pt idx="58">
                  <c:v>33.423250000000003</c:v>
                </c:pt>
                <c:pt idx="59">
                  <c:v>44.190919999999998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59.737973651416674</c:v>
                </c:pt>
                <c:pt idx="3">
                  <c:v>59.737973651416674</c:v>
                </c:pt>
                <c:pt idx="4">
                  <c:v>59.737973651416674</c:v>
                </c:pt>
                <c:pt idx="5">
                  <c:v>59.737973651416674</c:v>
                </c:pt>
                <c:pt idx="6">
                  <c:v>59.737973651416674</c:v>
                </c:pt>
                <c:pt idx="7">
                  <c:v>59.737973651416674</c:v>
                </c:pt>
                <c:pt idx="8">
                  <c:v>59.737973651416674</c:v>
                </c:pt>
                <c:pt idx="9">
                  <c:v>59.737973651416674</c:v>
                </c:pt>
                <c:pt idx="14">
                  <c:v>57.342110587249984</c:v>
                </c:pt>
                <c:pt idx="15">
                  <c:v>57.342110587249984</c:v>
                </c:pt>
                <c:pt idx="16">
                  <c:v>57.342110587249984</c:v>
                </c:pt>
                <c:pt idx="17">
                  <c:v>57.342110587249984</c:v>
                </c:pt>
                <c:pt idx="18">
                  <c:v>57.342110587249984</c:v>
                </c:pt>
                <c:pt idx="19">
                  <c:v>57.342110587249984</c:v>
                </c:pt>
                <c:pt idx="20">
                  <c:v>57.342110587249984</c:v>
                </c:pt>
                <c:pt idx="21">
                  <c:v>57.342110587249984</c:v>
                </c:pt>
                <c:pt idx="26">
                  <c:v>48.945292750916671</c:v>
                </c:pt>
                <c:pt idx="27">
                  <c:v>48.945292750916671</c:v>
                </c:pt>
                <c:pt idx="28">
                  <c:v>48.945292750916671</c:v>
                </c:pt>
                <c:pt idx="29">
                  <c:v>48.945292750916671</c:v>
                </c:pt>
                <c:pt idx="30">
                  <c:v>48.945292750916671</c:v>
                </c:pt>
                <c:pt idx="31">
                  <c:v>48.945292750916671</c:v>
                </c:pt>
                <c:pt idx="32">
                  <c:v>48.945292750916671</c:v>
                </c:pt>
                <c:pt idx="33">
                  <c:v>48.945292750916671</c:v>
                </c:pt>
                <c:pt idx="38">
                  <c:v>36.282221334583333</c:v>
                </c:pt>
                <c:pt idx="39">
                  <c:v>36.282221334583333</c:v>
                </c:pt>
                <c:pt idx="40">
                  <c:v>36.282221334583333</c:v>
                </c:pt>
                <c:pt idx="41">
                  <c:v>36.282221334583333</c:v>
                </c:pt>
                <c:pt idx="42">
                  <c:v>36.282221334583333</c:v>
                </c:pt>
                <c:pt idx="43">
                  <c:v>36.282221334583333</c:v>
                </c:pt>
                <c:pt idx="44">
                  <c:v>36.282221334583333</c:v>
                </c:pt>
                <c:pt idx="45">
                  <c:v>36.282221334583333</c:v>
                </c:pt>
                <c:pt idx="50">
                  <c:v>43.362721666666665</c:v>
                </c:pt>
                <c:pt idx="51">
                  <c:v>43.362721666666665</c:v>
                </c:pt>
                <c:pt idx="52">
                  <c:v>43.362721666666665</c:v>
                </c:pt>
                <c:pt idx="53">
                  <c:v>43.362721666666665</c:v>
                </c:pt>
                <c:pt idx="54">
                  <c:v>43.362721666666665</c:v>
                </c:pt>
                <c:pt idx="55">
                  <c:v>43.362721666666665</c:v>
                </c:pt>
                <c:pt idx="56">
                  <c:v>43.362721666666665</c:v>
                </c:pt>
                <c:pt idx="57">
                  <c:v>43.362721666666665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87413008"/>
        <c:axId val="-1787425520"/>
      </c:lineChart>
      <c:catAx>
        <c:axId val="-1787413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2552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87425520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1300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975629774606982"/>
          <c:y val="0.54311102224717356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99.378401999999994</c:v>
                </c:pt>
                <c:pt idx="1">
                  <c:v>98.835352999999998</c:v>
                </c:pt>
                <c:pt idx="2">
                  <c:v>97.102233999999996</c:v>
                </c:pt>
                <c:pt idx="3">
                  <c:v>108.85160399999999</c:v>
                </c:pt>
                <c:pt idx="4">
                  <c:v>115.88784800000001</c:v>
                </c:pt>
                <c:pt idx="5">
                  <c:v>117.71040000000001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99.378401999999994</c:v>
                </c:pt>
                <c:pt idx="13">
                  <c:v>98.835352999999998</c:v>
                </c:pt>
                <c:pt idx="14">
                  <c:v>97.102233999999996</c:v>
                </c:pt>
                <c:pt idx="15">
                  <c:v>108.85160399999999</c:v>
                </c:pt>
                <c:pt idx="16">
                  <c:v>115.88784800000001</c:v>
                </c:pt>
                <c:pt idx="17">
                  <c:v>117.71040000000001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99.378401999999994</c:v>
                </c:pt>
                <c:pt idx="25">
                  <c:v>98.835352999999998</c:v>
                </c:pt>
                <c:pt idx="26">
                  <c:v>97.102233999999996</c:v>
                </c:pt>
                <c:pt idx="27">
                  <c:v>108.85160399999999</c:v>
                </c:pt>
                <c:pt idx="28">
                  <c:v>115.88784800000001</c:v>
                </c:pt>
                <c:pt idx="29">
                  <c:v>117.71040000000001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99.378401999999994</c:v>
                </c:pt>
                <c:pt idx="37">
                  <c:v>98.835352999999998</c:v>
                </c:pt>
                <c:pt idx="38">
                  <c:v>97.102233999999996</c:v>
                </c:pt>
                <c:pt idx="39">
                  <c:v>108.85160399999999</c:v>
                </c:pt>
                <c:pt idx="40">
                  <c:v>115.88784800000001</c:v>
                </c:pt>
                <c:pt idx="41">
                  <c:v>117.71040000000001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99.378401999999994</c:v>
                </c:pt>
                <c:pt idx="49">
                  <c:v>98.835352999999998</c:v>
                </c:pt>
                <c:pt idx="50">
                  <c:v>97.102233999999996</c:v>
                </c:pt>
                <c:pt idx="51">
                  <c:v>108.85160399999999</c:v>
                </c:pt>
                <c:pt idx="52">
                  <c:v>115.88784800000001</c:v>
                </c:pt>
                <c:pt idx="53">
                  <c:v>117.71040000000001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99.378401999999994</c:v>
                </c:pt>
                <c:pt idx="61">
                  <c:v>98.835352999999998</c:v>
                </c:pt>
                <c:pt idx="62">
                  <c:v>97.102233999999996</c:v>
                </c:pt>
                <c:pt idx="63">
                  <c:v>108.85160399999999</c:v>
                </c:pt>
                <c:pt idx="64">
                  <c:v>115.88784800000001</c:v>
                </c:pt>
                <c:pt idx="65">
                  <c:v>117.71040000000001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99.378401999999994</c:v>
                </c:pt>
                <c:pt idx="73">
                  <c:v>98.835352999999998</c:v>
                </c:pt>
                <c:pt idx="74">
                  <c:v>97.102233999999996</c:v>
                </c:pt>
                <c:pt idx="75">
                  <c:v>108.85160399999999</c:v>
                </c:pt>
                <c:pt idx="76">
                  <c:v>115.88784800000001</c:v>
                </c:pt>
                <c:pt idx="77">
                  <c:v>117.71040000000001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87.824645000000004</c:v>
                </c:pt>
                <c:pt idx="1">
                  <c:v>88.228264999999993</c:v>
                </c:pt>
                <c:pt idx="2">
                  <c:v>94.450501000000017</c:v>
                </c:pt>
                <c:pt idx="3">
                  <c:v>84.333608000000012</c:v>
                </c:pt>
                <c:pt idx="4">
                  <c:v>76.529082000000002</c:v>
                </c:pt>
                <c:pt idx="5">
                  <c:v>64.376075999999998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61.724646000000007</c:v>
                </c:pt>
                <c:pt idx="9">
                  <c:v>70.732922000000002</c:v>
                </c:pt>
                <c:pt idx="10">
                  <c:v>84.519384000000002</c:v>
                </c:pt>
                <c:pt idx="11">
                  <c:v>92.755182999999988</c:v>
                </c:pt>
                <c:pt idx="12">
                  <c:v>87.824645000000004</c:v>
                </c:pt>
                <c:pt idx="13">
                  <c:v>88.228264999999993</c:v>
                </c:pt>
                <c:pt idx="14">
                  <c:v>94.450501000000017</c:v>
                </c:pt>
                <c:pt idx="15">
                  <c:v>84.333608000000012</c:v>
                </c:pt>
                <c:pt idx="16">
                  <c:v>76.529082000000002</c:v>
                </c:pt>
                <c:pt idx="17">
                  <c:v>64.376075999999998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61.724646000000007</c:v>
                </c:pt>
                <c:pt idx="21">
                  <c:v>70.732922000000002</c:v>
                </c:pt>
                <c:pt idx="22">
                  <c:v>84.519384000000002</c:v>
                </c:pt>
                <c:pt idx="23">
                  <c:v>92.755182999999988</c:v>
                </c:pt>
                <c:pt idx="24">
                  <c:v>87.824645000000004</c:v>
                </c:pt>
                <c:pt idx="25">
                  <c:v>88.228264999999993</c:v>
                </c:pt>
                <c:pt idx="26">
                  <c:v>94.450501000000017</c:v>
                </c:pt>
                <c:pt idx="27">
                  <c:v>84.333608000000012</c:v>
                </c:pt>
                <c:pt idx="28">
                  <c:v>76.529082000000002</c:v>
                </c:pt>
                <c:pt idx="29">
                  <c:v>64.376075999999998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61.724646000000007</c:v>
                </c:pt>
                <c:pt idx="33">
                  <c:v>70.732922000000002</c:v>
                </c:pt>
                <c:pt idx="34">
                  <c:v>84.519384000000002</c:v>
                </c:pt>
                <c:pt idx="35">
                  <c:v>92.755182999999988</c:v>
                </c:pt>
                <c:pt idx="36">
                  <c:v>87.824645000000004</c:v>
                </c:pt>
                <c:pt idx="37">
                  <c:v>88.228264999999993</c:v>
                </c:pt>
                <c:pt idx="38">
                  <c:v>94.450501000000017</c:v>
                </c:pt>
                <c:pt idx="39">
                  <c:v>84.333608000000012</c:v>
                </c:pt>
                <c:pt idx="40">
                  <c:v>76.529082000000002</c:v>
                </c:pt>
                <c:pt idx="41">
                  <c:v>64.376075999999998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61.724646000000007</c:v>
                </c:pt>
                <c:pt idx="45">
                  <c:v>70.732922000000002</c:v>
                </c:pt>
                <c:pt idx="46">
                  <c:v>84.519384000000002</c:v>
                </c:pt>
                <c:pt idx="47">
                  <c:v>92.755182999999988</c:v>
                </c:pt>
                <c:pt idx="48">
                  <c:v>87.824645000000004</c:v>
                </c:pt>
                <c:pt idx="49">
                  <c:v>88.228264999999993</c:v>
                </c:pt>
                <c:pt idx="50">
                  <c:v>94.450501000000017</c:v>
                </c:pt>
                <c:pt idx="51">
                  <c:v>84.333608000000012</c:v>
                </c:pt>
                <c:pt idx="52">
                  <c:v>76.529082000000002</c:v>
                </c:pt>
                <c:pt idx="53">
                  <c:v>64.376075999999998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61.724646000000007</c:v>
                </c:pt>
                <c:pt idx="57">
                  <c:v>70.732922000000002</c:v>
                </c:pt>
                <c:pt idx="58">
                  <c:v>84.519384000000002</c:v>
                </c:pt>
                <c:pt idx="59">
                  <c:v>92.755182999999988</c:v>
                </c:pt>
                <c:pt idx="60">
                  <c:v>87.824645000000004</c:v>
                </c:pt>
                <c:pt idx="61">
                  <c:v>88.228264999999993</c:v>
                </c:pt>
                <c:pt idx="62">
                  <c:v>94.450501000000017</c:v>
                </c:pt>
                <c:pt idx="63">
                  <c:v>84.333608000000012</c:v>
                </c:pt>
                <c:pt idx="64">
                  <c:v>76.529082000000002</c:v>
                </c:pt>
                <c:pt idx="65">
                  <c:v>64.376075999999998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61.724646000000007</c:v>
                </c:pt>
                <c:pt idx="69">
                  <c:v>70.732922000000002</c:v>
                </c:pt>
                <c:pt idx="70">
                  <c:v>84.519384000000002</c:v>
                </c:pt>
                <c:pt idx="71">
                  <c:v>92.755182999999988</c:v>
                </c:pt>
                <c:pt idx="72">
                  <c:v>87.824645000000004</c:v>
                </c:pt>
                <c:pt idx="73">
                  <c:v>88.228264999999993</c:v>
                </c:pt>
                <c:pt idx="74">
                  <c:v>94.450501000000017</c:v>
                </c:pt>
                <c:pt idx="75">
                  <c:v>84.333608000000012</c:v>
                </c:pt>
                <c:pt idx="76">
                  <c:v>76.529082000000002</c:v>
                </c:pt>
                <c:pt idx="77">
                  <c:v>64.376075999999998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61.724646000000007</c:v>
                </c:pt>
                <c:pt idx="81">
                  <c:v>70.732922000000002</c:v>
                </c:pt>
                <c:pt idx="82">
                  <c:v>84.519384000000002</c:v>
                </c:pt>
                <c:pt idx="83">
                  <c:v>92.755182999999988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13552"/>
        <c:axId val="-1787435856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154.389578</c:v>
                </c:pt>
                <c:pt idx="1">
                  <c:v>149.07128700000001</c:v>
                </c:pt>
                <c:pt idx="2">
                  <c:v>154.346698</c:v>
                </c:pt>
                <c:pt idx="3">
                  <c:v>167.06340900000001</c:v>
                </c:pt>
                <c:pt idx="4">
                  <c:v>172.809335</c:v>
                </c:pt>
                <c:pt idx="5">
                  <c:v>166.43659700000001</c:v>
                </c:pt>
                <c:pt idx="6">
                  <c:v>157.93807699999999</c:v>
                </c:pt>
                <c:pt idx="7">
                  <c:v>155.95185499999999</c:v>
                </c:pt>
                <c:pt idx="8">
                  <c:v>162.108619</c:v>
                </c:pt>
                <c:pt idx="9">
                  <c:v>175.587987</c:v>
                </c:pt>
                <c:pt idx="10">
                  <c:v>188.594571</c:v>
                </c:pt>
                <c:pt idx="11">
                  <c:v>195.54803699999999</c:v>
                </c:pt>
                <c:pt idx="12">
                  <c:v>187.203047</c:v>
                </c:pt>
                <c:pt idx="13">
                  <c:v>187.06361799999999</c:v>
                </c:pt>
                <c:pt idx="14">
                  <c:v>191.55273500000001</c:v>
                </c:pt>
                <c:pt idx="15">
                  <c:v>193.18521200000001</c:v>
                </c:pt>
                <c:pt idx="16">
                  <c:v>192.41693000000001</c:v>
                </c:pt>
                <c:pt idx="17">
                  <c:v>182.086476</c:v>
                </c:pt>
                <c:pt idx="18">
                  <c:v>168.11860899999999</c:v>
                </c:pt>
                <c:pt idx="19">
                  <c:v>158.908174</c:v>
                </c:pt>
                <c:pt idx="20">
                  <c:v>156.56690900000001</c:v>
                </c:pt>
                <c:pt idx="21">
                  <c:v>160.93226000000001</c:v>
                </c:pt>
                <c:pt idx="22">
                  <c:v>170.27655799999999</c:v>
                </c:pt>
                <c:pt idx="23">
                  <c:v>162.00901400000001</c:v>
                </c:pt>
                <c:pt idx="24">
                  <c:v>156.21421000000001</c:v>
                </c:pt>
                <c:pt idx="25">
                  <c:v>160.50150199999999</c:v>
                </c:pt>
                <c:pt idx="26">
                  <c:v>161.81549000000001</c:v>
                </c:pt>
                <c:pt idx="27">
                  <c:v>163.93691200000001</c:v>
                </c:pt>
                <c:pt idx="28">
                  <c:v>162.54224199999999</c:v>
                </c:pt>
                <c:pt idx="29">
                  <c:v>158.013959</c:v>
                </c:pt>
                <c:pt idx="30">
                  <c:v>145.81148300000001</c:v>
                </c:pt>
                <c:pt idx="31">
                  <c:v>141.204061</c:v>
                </c:pt>
                <c:pt idx="32">
                  <c:v>139.5712</c:v>
                </c:pt>
                <c:pt idx="33">
                  <c:v>141.46251899999999</c:v>
                </c:pt>
                <c:pt idx="34">
                  <c:v>143.424037</c:v>
                </c:pt>
                <c:pt idx="35">
                  <c:v>137.68714800000001</c:v>
                </c:pt>
                <c:pt idx="36">
                  <c:v>123.234514</c:v>
                </c:pt>
                <c:pt idx="37">
                  <c:v>120.52585999999999</c:v>
                </c:pt>
                <c:pt idx="38">
                  <c:v>126.007914</c:v>
                </c:pt>
                <c:pt idx="39">
                  <c:v>128.57078799999999</c:v>
                </c:pt>
                <c:pt idx="40">
                  <c:v>127.982</c:v>
                </c:pt>
                <c:pt idx="41">
                  <c:v>121.04136200000001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99.378401999999994</c:v>
                </c:pt>
                <c:pt idx="49">
                  <c:v>98.835352999999998</c:v>
                </c:pt>
                <c:pt idx="50">
                  <c:v>97.102233999999996</c:v>
                </c:pt>
                <c:pt idx="51">
                  <c:v>108.85160399999999</c:v>
                </c:pt>
                <c:pt idx="52">
                  <c:v>115.88784800000001</c:v>
                </c:pt>
                <c:pt idx="53">
                  <c:v>117.71040000000001</c:v>
                </c:pt>
                <c:pt idx="54">
                  <c:v>110.932793</c:v>
                </c:pt>
                <c:pt idx="55">
                  <c:v>110.55964400000001</c:v>
                </c:pt>
                <c:pt idx="56">
                  <c:v>110.95185499999999</c:v>
                </c:pt>
                <c:pt idx="57">
                  <c:v>119.044652</c:v>
                </c:pt>
                <c:pt idx="58">
                  <c:v>123.033491</c:v>
                </c:pt>
                <c:pt idx="59">
                  <c:v>128.49669900000001</c:v>
                </c:pt>
                <c:pt idx="60">
                  <c:v>134.40232599999999</c:v>
                </c:pt>
                <c:pt idx="61">
                  <c:v>139.55793700000001</c:v>
                </c:pt>
                <c:pt idx="62">
                  <c:v>145.45147399999999</c:v>
                </c:pt>
                <c:pt idx="63">
                  <c:v>151.99820800000001</c:v>
                </c:pt>
                <c:pt idx="64">
                  <c:v>154.339629</c:v>
                </c:pt>
                <c:pt idx="65">
                  <c:v>148.48660000000001</c:v>
                </c:pt>
                <c:pt idx="66">
                  <c:v>143.1156</c:v>
                </c:pt>
                <c:pt idx="67">
                  <c:v>139.5617</c:v>
                </c:pt>
                <c:pt idx="68">
                  <c:v>137.6936</c:v>
                </c:pt>
                <c:pt idx="69">
                  <c:v>142.2628</c:v>
                </c:pt>
                <c:pt idx="70">
                  <c:v>147.1559</c:v>
                </c:pt>
                <c:pt idx="71">
                  <c:v>145.0831</c:v>
                </c:pt>
                <c:pt idx="72">
                  <c:v>139.91470000000001</c:v>
                </c:pt>
                <c:pt idx="73">
                  <c:v>137.81890000000001</c:v>
                </c:pt>
                <c:pt idx="74">
                  <c:v>145.7011</c:v>
                </c:pt>
                <c:pt idx="75">
                  <c:v>145.65289999999999</c:v>
                </c:pt>
                <c:pt idx="76">
                  <c:v>146.571</c:v>
                </c:pt>
                <c:pt idx="77">
                  <c:v>140.9922</c:v>
                </c:pt>
                <c:pt idx="78">
                  <c:v>137.66409999999999</c:v>
                </c:pt>
                <c:pt idx="79">
                  <c:v>134.102</c:v>
                </c:pt>
                <c:pt idx="80">
                  <c:v>132.1574</c:v>
                </c:pt>
                <c:pt idx="81">
                  <c:v>136.91220000000001</c:v>
                </c:pt>
                <c:pt idx="82">
                  <c:v>141.87039999999999</c:v>
                </c:pt>
                <c:pt idx="83">
                  <c:v>139.86199999999999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13552"/>
        <c:axId val="-1787435856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67</c:v>
                </c:pt>
                <c:pt idx="1">
                  <c:v>67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08656"/>
        <c:axId val="-1787421168"/>
      </c:scatterChart>
      <c:dateAx>
        <c:axId val="-178741355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-1787435856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-1787435856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-1787413552"/>
        <c:crosses val="autoZero"/>
        <c:crossBetween val="between"/>
        <c:majorUnit val="25"/>
      </c:valAx>
      <c:valAx>
        <c:axId val="-178740865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-1787421168"/>
        <c:crosses val="max"/>
        <c:crossBetween val="midCat"/>
      </c:valAx>
      <c:valAx>
        <c:axId val="-178742116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8740865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68211430231989"/>
          <c:y val="0.14818662484095846"/>
          <c:w val="0.8262348812705026"/>
          <c:h val="0.6858674673695772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90.445316800000001</c:v>
                </c:pt>
                <c:pt idx="1">
                  <c:v>-33.945862699999907</c:v>
                </c:pt>
                <c:pt idx="2">
                  <c:v>29.248942799999895</c:v>
                </c:pt>
                <c:pt idx="3">
                  <c:v>4.0457507000000987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16.374607850000075</c:v>
                </c:pt>
                <c:pt idx="1">
                  <c:v>-48.523978320000083</c:v>
                </c:pt>
                <c:pt idx="2">
                  <c:v>-55.195920189999924</c:v>
                </c:pt>
                <c:pt idx="3">
                  <c:v>-1.7393746899999769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29.009363099999973</c:v>
                </c:pt>
                <c:pt idx="1">
                  <c:v>-27.177701300000081</c:v>
                </c:pt>
                <c:pt idx="2">
                  <c:v>-100.30954720260002</c:v>
                </c:pt>
                <c:pt idx="3">
                  <c:v>29.11001920260037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2.9995551599999999</c:v>
                </c:pt>
                <c:pt idx="1">
                  <c:v>1.9430732300000102</c:v>
                </c:pt>
                <c:pt idx="2">
                  <c:v>-10.179024500000025</c:v>
                </c:pt>
                <c:pt idx="3">
                  <c:v>-1.903461099999987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787434768"/>
        <c:axId val="-1787407024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3499659588006638E-2"/>
                  <c:y val="-3.08698685402236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7165687989374593E-2"/>
                  <c:y val="4.30626831474145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9069126155362796E-2"/>
                  <c:y val="4.7437415354767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103459919787906E-2"/>
                  <c:y val="-4.76610729064856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138.82884289999993</c:v>
                </c:pt>
                <c:pt idx="1">
                  <c:v>-107.70446919999995</c:v>
                </c:pt>
                <c:pt idx="2">
                  <c:v>-138.67749709999998</c:v>
                </c:pt>
                <c:pt idx="3">
                  <c:v>31.754896200000076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34768"/>
        <c:axId val="-1787407024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12464"/>
        <c:axId val="-1787411920"/>
      </c:scatterChart>
      <c:catAx>
        <c:axId val="-1787434768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07024"/>
        <c:crosses val="autoZero"/>
        <c:auto val="1"/>
        <c:lblAlgn val="ctr"/>
        <c:lblOffset val="100"/>
        <c:tickLblSkip val="1"/>
        <c:noMultiLvlLbl val="0"/>
      </c:catAx>
      <c:valAx>
        <c:axId val="-1787407024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34768"/>
        <c:crosses val="autoZero"/>
        <c:crossBetween val="between"/>
        <c:majorUnit val="50"/>
      </c:valAx>
      <c:valAx>
        <c:axId val="-178741192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-1787412464"/>
        <c:crosses val="max"/>
        <c:crossBetween val="midCat"/>
      </c:valAx>
      <c:valAx>
        <c:axId val="-17874124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741192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5391573193197383"/>
          <c:w val="0.73468410443620091"/>
          <c:h val="0.6845248826271621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330.30133611000002</c:v>
                </c:pt>
                <c:pt idx="1">
                  <c:v>286.70627495999997</c:v>
                </c:pt>
                <c:pt idx="2">
                  <c:v>303.10037724</c:v>
                </c:pt>
                <c:pt idx="3">
                  <c:v>284.01519252000003</c:v>
                </c:pt>
                <c:pt idx="4">
                  <c:v>303.33792385999999</c:v>
                </c:pt>
                <c:pt idx="5">
                  <c:v>340.53408089999999</c:v>
                </c:pt>
                <c:pt idx="6">
                  <c:v>380.33567835000002</c:v>
                </c:pt>
                <c:pt idx="7">
                  <c:v>372.81042245999998</c:v>
                </c:pt>
                <c:pt idx="8">
                  <c:v>332.9225313</c:v>
                </c:pt>
                <c:pt idx="9">
                  <c:v>310.86397496000001</c:v>
                </c:pt>
                <c:pt idx="10">
                  <c:v>294.80914325999998</c:v>
                </c:pt>
                <c:pt idx="11">
                  <c:v>324.73329125999999</c:v>
                </c:pt>
                <c:pt idx="12">
                  <c:v>356.88225697000001</c:v>
                </c:pt>
                <c:pt idx="13">
                  <c:v>303.76812927999998</c:v>
                </c:pt>
                <c:pt idx="14">
                  <c:v>308.52071013</c:v>
                </c:pt>
                <c:pt idx="15">
                  <c:v>289.49132487000003</c:v>
                </c:pt>
                <c:pt idx="16">
                  <c:v>314.98784296000002</c:v>
                </c:pt>
                <c:pt idx="17">
                  <c:v>350.11040880000002</c:v>
                </c:pt>
                <c:pt idx="18">
                  <c:v>388.01737294999998</c:v>
                </c:pt>
                <c:pt idx="19">
                  <c:v>394.20936875000001</c:v>
                </c:pt>
                <c:pt idx="20">
                  <c:v>349.27097520000001</c:v>
                </c:pt>
                <c:pt idx="21">
                  <c:v>320.97873835000001</c:v>
                </c:pt>
                <c:pt idx="22">
                  <c:v>302.48385150000001</c:v>
                </c:pt>
                <c:pt idx="23">
                  <c:v>324.57809037999999</c:v>
                </c:pt>
                <c:pt idx="24">
                  <c:v>336.27925676000001</c:v>
                </c:pt>
                <c:pt idx="25">
                  <c:v>302.32349112000003</c:v>
                </c:pt>
                <c:pt idx="26">
                  <c:v>308.94247498999999</c:v>
                </c:pt>
                <c:pt idx="27">
                  <c:v>280.27353840000001</c:v>
                </c:pt>
                <c:pt idx="28">
                  <c:v>303.63094432000003</c:v>
                </c:pt>
                <c:pt idx="29">
                  <c:v>327.86994629999998</c:v>
                </c:pt>
                <c:pt idx="30">
                  <c:v>383.15744529</c:v>
                </c:pt>
                <c:pt idx="31">
                  <c:v>379.56741836999998</c:v>
                </c:pt>
                <c:pt idx="32">
                  <c:v>346.99921499999999</c:v>
                </c:pt>
                <c:pt idx="33">
                  <c:v>314.44213817999997</c:v>
                </c:pt>
                <c:pt idx="34">
                  <c:v>293.90890701000001</c:v>
                </c:pt>
                <c:pt idx="35">
                  <c:v>318.19982519000001</c:v>
                </c:pt>
                <c:pt idx="36">
                  <c:v>322.57823232999999</c:v>
                </c:pt>
                <c:pt idx="37">
                  <c:v>302.21276535999999</c:v>
                </c:pt>
                <c:pt idx="38">
                  <c:v>297.06267395999998</c:v>
                </c:pt>
                <c:pt idx="39">
                  <c:v>268.91170990000001</c:v>
                </c:pt>
                <c:pt idx="40">
                  <c:v>281.46182221999999</c:v>
                </c:pt>
                <c:pt idx="41">
                  <c:v>319.536</c:v>
                </c:pt>
                <c:pt idx="42">
                  <c:v>383.4357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383.4357</c:v>
                </c:pt>
                <c:pt idx="43">
                  <c:v>372.14980000000003</c:v>
                </c:pt>
                <c:pt idx="44">
                  <c:v>323.11720000000003</c:v>
                </c:pt>
                <c:pt idx="45">
                  <c:v>296.61770000000001</c:v>
                </c:pt>
                <c:pt idx="46">
                  <c:v>279.04750000000001</c:v>
                </c:pt>
                <c:pt idx="47">
                  <c:v>310.786</c:v>
                </c:pt>
                <c:pt idx="48">
                  <c:v>323.05470000000003</c:v>
                </c:pt>
                <c:pt idx="49">
                  <c:v>290.28149999999999</c:v>
                </c:pt>
                <c:pt idx="50">
                  <c:v>296.97980000000001</c:v>
                </c:pt>
                <c:pt idx="51">
                  <c:v>275.5204</c:v>
                </c:pt>
                <c:pt idx="52">
                  <c:v>292.18040000000002</c:v>
                </c:pt>
                <c:pt idx="53">
                  <c:v>331.18650000000002</c:v>
                </c:pt>
                <c:pt idx="54">
                  <c:v>379.22309999999999</c:v>
                </c:pt>
                <c:pt idx="55">
                  <c:v>373.41050000000001</c:v>
                </c:pt>
                <c:pt idx="56">
                  <c:v>328.2885</c:v>
                </c:pt>
                <c:pt idx="57">
                  <c:v>301.4067</c:v>
                </c:pt>
                <c:pt idx="58">
                  <c:v>282.83089999999999</c:v>
                </c:pt>
                <c:pt idx="59">
                  <c:v>314.30900000000003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322.03918559833335</c:v>
                </c:pt>
                <c:pt idx="2">
                  <c:v>322.03918559833335</c:v>
                </c:pt>
                <c:pt idx="3">
                  <c:v>322.03918559833335</c:v>
                </c:pt>
                <c:pt idx="4">
                  <c:v>322.03918559833335</c:v>
                </c:pt>
                <c:pt idx="5">
                  <c:v>322.03918559833335</c:v>
                </c:pt>
                <c:pt idx="6">
                  <c:v>322.03918559833335</c:v>
                </c:pt>
                <c:pt idx="7">
                  <c:v>322.03918559833335</c:v>
                </c:pt>
                <c:pt idx="8">
                  <c:v>322.03918559833335</c:v>
                </c:pt>
                <c:pt idx="9">
                  <c:v>322.03918559833335</c:v>
                </c:pt>
                <c:pt idx="10">
                  <c:v>322.03918559833335</c:v>
                </c:pt>
                <c:pt idx="13">
                  <c:v>333.60825584500003</c:v>
                </c:pt>
                <c:pt idx="14">
                  <c:v>333.60825584500003</c:v>
                </c:pt>
                <c:pt idx="15">
                  <c:v>333.60825584500003</c:v>
                </c:pt>
                <c:pt idx="16">
                  <c:v>333.60825584500003</c:v>
                </c:pt>
                <c:pt idx="17">
                  <c:v>333.60825584500003</c:v>
                </c:pt>
                <c:pt idx="18">
                  <c:v>333.60825584500003</c:v>
                </c:pt>
                <c:pt idx="19">
                  <c:v>333.60825584500003</c:v>
                </c:pt>
                <c:pt idx="20">
                  <c:v>333.60825584500003</c:v>
                </c:pt>
                <c:pt idx="21">
                  <c:v>333.60825584500003</c:v>
                </c:pt>
                <c:pt idx="22">
                  <c:v>333.60825584500003</c:v>
                </c:pt>
                <c:pt idx="25">
                  <c:v>324.6328834108333</c:v>
                </c:pt>
                <c:pt idx="26">
                  <c:v>324.6328834108333</c:v>
                </c:pt>
                <c:pt idx="27">
                  <c:v>324.6328834108333</c:v>
                </c:pt>
                <c:pt idx="28">
                  <c:v>324.6328834108333</c:v>
                </c:pt>
                <c:pt idx="29">
                  <c:v>324.6328834108333</c:v>
                </c:pt>
                <c:pt idx="30">
                  <c:v>324.6328834108333</c:v>
                </c:pt>
                <c:pt idx="31">
                  <c:v>324.6328834108333</c:v>
                </c:pt>
                <c:pt idx="32">
                  <c:v>324.6328834108333</c:v>
                </c:pt>
                <c:pt idx="33">
                  <c:v>324.6328834108333</c:v>
                </c:pt>
                <c:pt idx="34">
                  <c:v>324.6328834108333</c:v>
                </c:pt>
                <c:pt idx="37">
                  <c:v>313.07642531416667</c:v>
                </c:pt>
                <c:pt idx="38">
                  <c:v>313.07642531416667</c:v>
                </c:pt>
                <c:pt idx="39">
                  <c:v>313.07642531416667</c:v>
                </c:pt>
                <c:pt idx="40">
                  <c:v>313.07642531416667</c:v>
                </c:pt>
                <c:pt idx="41">
                  <c:v>313.07642531416667</c:v>
                </c:pt>
                <c:pt idx="42">
                  <c:v>313.07642531416667</c:v>
                </c:pt>
                <c:pt idx="43">
                  <c:v>313.07642531416667</c:v>
                </c:pt>
                <c:pt idx="44">
                  <c:v>313.07642531416667</c:v>
                </c:pt>
                <c:pt idx="45">
                  <c:v>313.07642531416667</c:v>
                </c:pt>
                <c:pt idx="46">
                  <c:v>313.07642531416667</c:v>
                </c:pt>
                <c:pt idx="49">
                  <c:v>315.72266666666673</c:v>
                </c:pt>
                <c:pt idx="50">
                  <c:v>315.72266666666673</c:v>
                </c:pt>
                <c:pt idx="51">
                  <c:v>315.72266666666673</c:v>
                </c:pt>
                <c:pt idx="52">
                  <c:v>315.72266666666673</c:v>
                </c:pt>
                <c:pt idx="53">
                  <c:v>315.72266666666673</c:v>
                </c:pt>
                <c:pt idx="54">
                  <c:v>315.72266666666673</c:v>
                </c:pt>
                <c:pt idx="55">
                  <c:v>315.72266666666673</c:v>
                </c:pt>
                <c:pt idx="56">
                  <c:v>315.72266666666673</c:v>
                </c:pt>
                <c:pt idx="57">
                  <c:v>315.72266666666673</c:v>
                </c:pt>
                <c:pt idx="58">
                  <c:v>315.72266666666673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87411376"/>
        <c:axId val="-1787429328"/>
      </c:lineChart>
      <c:catAx>
        <c:axId val="-178741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2932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-1787429328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-1787411376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3.2291906060659459E-2</c:v>
                </c:pt>
                <c:pt idx="1">
                  <c:v>1.0652888363746671E-2</c:v>
                </c:pt>
                <c:pt idx="2">
                  <c:v>-8.0926157446510327E-3</c:v>
                </c:pt>
                <c:pt idx="3">
                  <c:v>2.6949346988028866E-2</c:v>
                </c:pt>
                <c:pt idx="4">
                  <c:v>-1.382945871024055E-3</c:v>
                </c:pt>
                <c:pt idx="5">
                  <c:v>1.3054829618907471E-2</c:v>
                </c:pt>
                <c:pt idx="6">
                  <c:v>5.4147319780195602E-4</c:v>
                </c:pt>
                <c:pt idx="7">
                  <c:v>2.6641368903125073E-2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-1787436944"/>
        <c:axId val="-1787418448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10832"/>
        <c:axId val="-1787431504"/>
      </c:scatterChart>
      <c:catAx>
        <c:axId val="-17874369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18448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-1787418448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36944"/>
        <c:crosses val="autoZero"/>
        <c:crossBetween val="between"/>
        <c:majorUnit val="1.0000000000000002E-2"/>
      </c:valAx>
      <c:valAx>
        <c:axId val="-1787431504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-1787410832"/>
        <c:crosses val="max"/>
        <c:crossBetween val="midCat"/>
        <c:majorUnit val="1"/>
      </c:valAx>
      <c:valAx>
        <c:axId val="-17874108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7431504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2697579469234"/>
          <c:y val="0.17584676915385578"/>
          <c:w val="0.82165283883036389"/>
          <c:h val="0.65580614923134606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  <c:pt idx="84">
                  <c:v>44197</c:v>
                </c:pt>
                <c:pt idx="85">
                  <c:v>44228</c:v>
                </c:pt>
                <c:pt idx="86">
                  <c:v>44256</c:v>
                </c:pt>
                <c:pt idx="87">
                  <c:v>44287</c:v>
                </c:pt>
                <c:pt idx="88">
                  <c:v>44317</c:v>
                </c:pt>
                <c:pt idx="89">
                  <c:v>44348</c:v>
                </c:pt>
                <c:pt idx="90">
                  <c:v>44378</c:v>
                </c:pt>
                <c:pt idx="91">
                  <c:v>44409</c:v>
                </c:pt>
                <c:pt idx="92">
                  <c:v>44440</c:v>
                </c:pt>
                <c:pt idx="93">
                  <c:v>44470</c:v>
                </c:pt>
                <c:pt idx="94">
                  <c:v>44501</c:v>
                </c:pt>
                <c:pt idx="95">
                  <c:v>44531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11.65</c:v>
                </c:pt>
                <c:pt idx="1">
                  <c:v>11.94</c:v>
                </c:pt>
                <c:pt idx="2">
                  <c:v>12.25</c:v>
                </c:pt>
                <c:pt idx="3">
                  <c:v>12.31</c:v>
                </c:pt>
                <c:pt idx="4">
                  <c:v>12.85</c:v>
                </c:pt>
                <c:pt idx="5">
                  <c:v>12.99</c:v>
                </c:pt>
                <c:pt idx="6">
                  <c:v>13.09</c:v>
                </c:pt>
                <c:pt idx="7">
                  <c:v>13.04</c:v>
                </c:pt>
                <c:pt idx="8">
                  <c:v>12.95</c:v>
                </c:pt>
                <c:pt idx="9">
                  <c:v>12.6</c:v>
                </c:pt>
                <c:pt idx="10">
                  <c:v>12.48</c:v>
                </c:pt>
                <c:pt idx="11">
                  <c:v>12.17</c:v>
                </c:pt>
                <c:pt idx="12">
                  <c:v>12.1</c:v>
                </c:pt>
                <c:pt idx="13">
                  <c:v>12.29</c:v>
                </c:pt>
                <c:pt idx="14">
                  <c:v>12.33</c:v>
                </c:pt>
                <c:pt idx="15">
                  <c:v>12.62</c:v>
                </c:pt>
                <c:pt idx="16">
                  <c:v>12.93</c:v>
                </c:pt>
                <c:pt idx="17">
                  <c:v>12.92</c:v>
                </c:pt>
                <c:pt idx="18">
                  <c:v>12.94</c:v>
                </c:pt>
                <c:pt idx="19">
                  <c:v>12.91</c:v>
                </c:pt>
                <c:pt idx="20">
                  <c:v>13.03</c:v>
                </c:pt>
                <c:pt idx="21">
                  <c:v>12.72</c:v>
                </c:pt>
                <c:pt idx="22">
                  <c:v>12.71</c:v>
                </c:pt>
                <c:pt idx="23">
                  <c:v>12.32</c:v>
                </c:pt>
                <c:pt idx="24">
                  <c:v>11.99</c:v>
                </c:pt>
                <c:pt idx="25">
                  <c:v>12.14</c:v>
                </c:pt>
                <c:pt idx="26">
                  <c:v>12.56</c:v>
                </c:pt>
                <c:pt idx="27">
                  <c:v>12.43</c:v>
                </c:pt>
                <c:pt idx="28">
                  <c:v>12.79</c:v>
                </c:pt>
                <c:pt idx="29">
                  <c:v>12.73</c:v>
                </c:pt>
                <c:pt idx="30">
                  <c:v>12.68</c:v>
                </c:pt>
                <c:pt idx="31">
                  <c:v>12.88</c:v>
                </c:pt>
                <c:pt idx="32">
                  <c:v>12.87</c:v>
                </c:pt>
                <c:pt idx="33">
                  <c:v>12.46</c:v>
                </c:pt>
                <c:pt idx="34">
                  <c:v>12.75</c:v>
                </c:pt>
                <c:pt idx="35">
                  <c:v>12.23</c:v>
                </c:pt>
                <c:pt idx="36">
                  <c:v>12.21</c:v>
                </c:pt>
                <c:pt idx="37">
                  <c:v>12.79</c:v>
                </c:pt>
                <c:pt idx="38">
                  <c:v>12.89</c:v>
                </c:pt>
                <c:pt idx="39">
                  <c:v>12.72</c:v>
                </c:pt>
                <c:pt idx="40">
                  <c:v>13.07</c:v>
                </c:pt>
                <c:pt idx="41">
                  <c:v>13.2</c:v>
                </c:pt>
                <c:pt idx="42">
                  <c:v>13.08</c:v>
                </c:pt>
                <c:pt idx="43">
                  <c:v>13.15</c:v>
                </c:pt>
                <c:pt idx="44">
                  <c:v>13.28</c:v>
                </c:pt>
                <c:pt idx="45">
                  <c:v>12.8</c:v>
                </c:pt>
                <c:pt idx="46">
                  <c:v>12.94</c:v>
                </c:pt>
                <c:pt idx="47">
                  <c:v>12.45</c:v>
                </c:pt>
                <c:pt idx="48">
                  <c:v>12.22</c:v>
                </c:pt>
                <c:pt idx="49">
                  <c:v>12.63</c:v>
                </c:pt>
                <c:pt idx="50">
                  <c:v>12.97</c:v>
                </c:pt>
                <c:pt idx="51">
                  <c:v>12.88</c:v>
                </c:pt>
                <c:pt idx="52">
                  <c:v>13.12</c:v>
                </c:pt>
                <c:pt idx="53">
                  <c:v>13.03</c:v>
                </c:pt>
                <c:pt idx="54">
                  <c:v>13.13</c:v>
                </c:pt>
                <c:pt idx="55">
                  <c:v>13.26</c:v>
                </c:pt>
                <c:pt idx="56">
                  <c:v>13.01</c:v>
                </c:pt>
                <c:pt idx="57">
                  <c:v>12.85</c:v>
                </c:pt>
                <c:pt idx="58">
                  <c:v>12.9</c:v>
                </c:pt>
                <c:pt idx="59">
                  <c:v>12.43</c:v>
                </c:pt>
                <c:pt idx="60">
                  <c:v>12.48</c:v>
                </c:pt>
                <c:pt idx="61">
                  <c:v>12.73</c:v>
                </c:pt>
                <c:pt idx="62">
                  <c:v>12.86</c:v>
                </c:pt>
                <c:pt idx="63">
                  <c:v>13.29</c:v>
                </c:pt>
                <c:pt idx="64">
                  <c:v>13.34</c:v>
                </c:pt>
                <c:pt idx="65">
                  <c:v>13.36</c:v>
                </c:pt>
                <c:pt idx="66">
                  <c:v>13.29</c:v>
                </c:pt>
                <c:pt idx="67">
                  <c:v>13.33</c:v>
                </c:pt>
                <c:pt idx="68">
                  <c:v>13.18</c:v>
                </c:pt>
                <c:pt idx="69">
                  <c:v>12.84</c:v>
                </c:pt>
                <c:pt idx="70">
                  <c:v>13.04</c:v>
                </c:pt>
                <c:pt idx="71">
                  <c:v>12.69</c:v>
                </c:pt>
                <c:pt idx="72">
                  <c:v>12.79</c:v>
                </c:pt>
                <c:pt idx="73">
                  <c:v>12.85</c:v>
                </c:pt>
                <c:pt idx="74">
                  <c:v>13.08</c:v>
                </c:pt>
                <c:pt idx="75">
                  <c:v>13.28</c:v>
                </c:pt>
                <c:pt idx="76">
                  <c:v>13.14</c:v>
                </c:pt>
                <c:pt idx="77">
                  <c:v>13.177339999999999</c:v>
                </c:pt>
                <c:pt idx="78">
                  <c:v>13.07437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  <c:pt idx="14">
                  <c:v>42064</c:v>
                </c:pt>
                <c:pt idx="15">
                  <c:v>42095</c:v>
                </c:pt>
                <c:pt idx="16">
                  <c:v>42125</c:v>
                </c:pt>
                <c:pt idx="17">
                  <c:v>42156</c:v>
                </c:pt>
                <c:pt idx="18">
                  <c:v>42186</c:v>
                </c:pt>
                <c:pt idx="19">
                  <c:v>42217</c:v>
                </c:pt>
                <c:pt idx="20">
                  <c:v>42248</c:v>
                </c:pt>
                <c:pt idx="21">
                  <c:v>42278</c:v>
                </c:pt>
                <c:pt idx="22">
                  <c:v>42309</c:v>
                </c:pt>
                <c:pt idx="23">
                  <c:v>42339</c:v>
                </c:pt>
                <c:pt idx="24">
                  <c:v>42370</c:v>
                </c:pt>
                <c:pt idx="25">
                  <c:v>42401</c:v>
                </c:pt>
                <c:pt idx="26">
                  <c:v>42430</c:v>
                </c:pt>
                <c:pt idx="27">
                  <c:v>42461</c:v>
                </c:pt>
                <c:pt idx="28">
                  <c:v>42491</c:v>
                </c:pt>
                <c:pt idx="29">
                  <c:v>42522</c:v>
                </c:pt>
                <c:pt idx="30">
                  <c:v>42552</c:v>
                </c:pt>
                <c:pt idx="31">
                  <c:v>42583</c:v>
                </c:pt>
                <c:pt idx="32">
                  <c:v>42614</c:v>
                </c:pt>
                <c:pt idx="33">
                  <c:v>42644</c:v>
                </c:pt>
                <c:pt idx="34">
                  <c:v>42675</c:v>
                </c:pt>
                <c:pt idx="35">
                  <c:v>42705</c:v>
                </c:pt>
                <c:pt idx="36">
                  <c:v>42736</c:v>
                </c:pt>
                <c:pt idx="37">
                  <c:v>42767</c:v>
                </c:pt>
                <c:pt idx="38">
                  <c:v>42795</c:v>
                </c:pt>
                <c:pt idx="39">
                  <c:v>42826</c:v>
                </c:pt>
                <c:pt idx="40">
                  <c:v>42856</c:v>
                </c:pt>
                <c:pt idx="41">
                  <c:v>42887</c:v>
                </c:pt>
                <c:pt idx="42">
                  <c:v>42917</c:v>
                </c:pt>
                <c:pt idx="43">
                  <c:v>42948</c:v>
                </c:pt>
                <c:pt idx="44">
                  <c:v>42979</c:v>
                </c:pt>
                <c:pt idx="45">
                  <c:v>43009</c:v>
                </c:pt>
                <c:pt idx="46">
                  <c:v>43040</c:v>
                </c:pt>
                <c:pt idx="47">
                  <c:v>43070</c:v>
                </c:pt>
                <c:pt idx="48">
                  <c:v>43101</c:v>
                </c:pt>
                <c:pt idx="49">
                  <c:v>43132</c:v>
                </c:pt>
                <c:pt idx="50">
                  <c:v>43160</c:v>
                </c:pt>
                <c:pt idx="51">
                  <c:v>43191</c:v>
                </c:pt>
                <c:pt idx="52">
                  <c:v>43221</c:v>
                </c:pt>
                <c:pt idx="53">
                  <c:v>43252</c:v>
                </c:pt>
                <c:pt idx="54">
                  <c:v>43282</c:v>
                </c:pt>
                <c:pt idx="55">
                  <c:v>43313</c:v>
                </c:pt>
                <c:pt idx="56">
                  <c:v>43344</c:v>
                </c:pt>
                <c:pt idx="57">
                  <c:v>43374</c:v>
                </c:pt>
                <c:pt idx="58">
                  <c:v>43405</c:v>
                </c:pt>
                <c:pt idx="59">
                  <c:v>43435</c:v>
                </c:pt>
                <c:pt idx="60">
                  <c:v>43466</c:v>
                </c:pt>
                <c:pt idx="61">
                  <c:v>43497</c:v>
                </c:pt>
                <c:pt idx="62">
                  <c:v>43525</c:v>
                </c:pt>
                <c:pt idx="63">
                  <c:v>43556</c:v>
                </c:pt>
                <c:pt idx="64">
                  <c:v>43586</c:v>
                </c:pt>
                <c:pt idx="65">
                  <c:v>43617</c:v>
                </c:pt>
                <c:pt idx="66">
                  <c:v>43647</c:v>
                </c:pt>
                <c:pt idx="67">
                  <c:v>43678</c:v>
                </c:pt>
                <c:pt idx="68">
                  <c:v>43709</c:v>
                </c:pt>
                <c:pt idx="69">
                  <c:v>43739</c:v>
                </c:pt>
                <c:pt idx="70">
                  <c:v>43770</c:v>
                </c:pt>
                <c:pt idx="71">
                  <c:v>43800</c:v>
                </c:pt>
                <c:pt idx="72">
                  <c:v>43831</c:v>
                </c:pt>
                <c:pt idx="73">
                  <c:v>43862</c:v>
                </c:pt>
                <c:pt idx="74">
                  <c:v>43891</c:v>
                </c:pt>
                <c:pt idx="75">
                  <c:v>43922</c:v>
                </c:pt>
                <c:pt idx="76">
                  <c:v>43952</c:v>
                </c:pt>
                <c:pt idx="77">
                  <c:v>43983</c:v>
                </c:pt>
                <c:pt idx="78">
                  <c:v>44013</c:v>
                </c:pt>
                <c:pt idx="79">
                  <c:v>44044</c:v>
                </c:pt>
                <c:pt idx="80">
                  <c:v>44075</c:v>
                </c:pt>
                <c:pt idx="81">
                  <c:v>44105</c:v>
                </c:pt>
                <c:pt idx="82">
                  <c:v>44136</c:v>
                </c:pt>
                <c:pt idx="83">
                  <c:v>44166</c:v>
                </c:pt>
                <c:pt idx="84">
                  <c:v>44197</c:v>
                </c:pt>
                <c:pt idx="85">
                  <c:v>44228</c:v>
                </c:pt>
                <c:pt idx="86">
                  <c:v>44256</c:v>
                </c:pt>
                <c:pt idx="87">
                  <c:v>44287</c:v>
                </c:pt>
                <c:pt idx="88">
                  <c:v>44317</c:v>
                </c:pt>
                <c:pt idx="89">
                  <c:v>44348</c:v>
                </c:pt>
                <c:pt idx="90">
                  <c:v>44378</c:v>
                </c:pt>
                <c:pt idx="91">
                  <c:v>44409</c:v>
                </c:pt>
                <c:pt idx="92">
                  <c:v>44440</c:v>
                </c:pt>
                <c:pt idx="93">
                  <c:v>44470</c:v>
                </c:pt>
                <c:pt idx="94">
                  <c:v>44501</c:v>
                </c:pt>
                <c:pt idx="95">
                  <c:v>44531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13.07437</c:v>
                </c:pt>
                <c:pt idx="79">
                  <c:v>13.16804</c:v>
                </c:pt>
                <c:pt idx="80">
                  <c:v>13.27017</c:v>
                </c:pt>
                <c:pt idx="81">
                  <c:v>12.85938</c:v>
                </c:pt>
                <c:pt idx="82">
                  <c:v>13.109389999999999</c:v>
                </c:pt>
                <c:pt idx="83">
                  <c:v>12.70689</c:v>
                </c:pt>
                <c:pt idx="84">
                  <c:v>12.742459999999999</c:v>
                </c:pt>
                <c:pt idx="85">
                  <c:v>12.93153</c:v>
                </c:pt>
                <c:pt idx="86">
                  <c:v>13.24869</c:v>
                </c:pt>
                <c:pt idx="87">
                  <c:v>13.63815</c:v>
                </c:pt>
                <c:pt idx="88">
                  <c:v>13.43656</c:v>
                </c:pt>
                <c:pt idx="89">
                  <c:v>13.495939999999999</c:v>
                </c:pt>
                <c:pt idx="90">
                  <c:v>13.51975</c:v>
                </c:pt>
                <c:pt idx="91">
                  <c:v>13.680910000000001</c:v>
                </c:pt>
                <c:pt idx="92">
                  <c:v>13.780519999999999</c:v>
                </c:pt>
                <c:pt idx="93">
                  <c:v>13.337910000000001</c:v>
                </c:pt>
                <c:pt idx="94">
                  <c:v>13.64533</c:v>
                </c:pt>
                <c:pt idx="95">
                  <c:v>13.20158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787428240"/>
        <c:axId val="-1787430416"/>
      </c:lineChart>
      <c:catAx>
        <c:axId val="-17874282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30416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-1787430416"/>
        <c:scaling>
          <c:orientation val="minMax"/>
          <c:max val="1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8240"/>
        <c:crosses val="autoZero"/>
        <c:crossBetween val="midCat"/>
        <c:majorUnit val="3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8.6181962297448046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999562554680666"/>
          <c:y val="0.1354596300462442"/>
          <c:w val="0.77499218847644047"/>
          <c:h val="0.63347331583552058"/>
        </c:manualLayout>
      </c:layout>
      <c:areaChart>
        <c:grouping val="percent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38.679584509999998</c:v>
                </c:pt>
                <c:pt idx="1">
                  <c:v>37.587258163999998</c:v>
                </c:pt>
                <c:pt idx="2">
                  <c:v>34.112482391</c:v>
                </c:pt>
                <c:pt idx="3">
                  <c:v>31.252753361</c:v>
                </c:pt>
                <c:pt idx="4">
                  <c:v>35.368423597000003</c:v>
                </c:pt>
                <c:pt idx="5">
                  <c:v>29.435380954999999</c:v>
                </c:pt>
                <c:pt idx="6">
                  <c:v>26.927591575999998</c:v>
                </c:pt>
                <c:pt idx="7">
                  <c:v>27.091613500000001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50000"/>
                <a:alpha val="80000"/>
              </a:schemeClr>
            </a:solidFill>
          </c:spPr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258.04620968</c:v>
                </c:pt>
                <c:pt idx="1">
                  <c:v>247.63569222000001</c:v>
                </c:pt>
                <c:pt idx="2">
                  <c:v>266.32592190999998</c:v>
                </c:pt>
                <c:pt idx="3">
                  <c:v>298.7109097</c:v>
                </c:pt>
                <c:pt idx="4">
                  <c:v>291.14766448</c:v>
                </c:pt>
                <c:pt idx="5">
                  <c:v>272.37669161000002</c:v>
                </c:pt>
                <c:pt idx="6">
                  <c:v>283.14373017000003</c:v>
                </c:pt>
                <c:pt idx="7">
                  <c:v>277.46764999999999</c:v>
                </c:pt>
              </c:numCache>
            </c:numRef>
          </c:val>
        </c:ser>
        <c:ser>
          <c:idx val="8"/>
          <c:order val="2"/>
          <c:tx>
            <c:v>Non-hydro renewables</c:v>
          </c:tx>
          <c:spPr>
            <a:solidFill>
              <a:schemeClr val="accent3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247.30524832</c:v>
                </c:pt>
                <c:pt idx="1">
                  <c:v>263.30564176000001</c:v>
                </c:pt>
                <c:pt idx="2">
                  <c:v>309.71650402</c:v>
                </c:pt>
                <c:pt idx="3">
                  <c:v>354.44862545000001</c:v>
                </c:pt>
                <c:pt idx="4">
                  <c:v>382.57326427999999</c:v>
                </c:pt>
                <c:pt idx="5">
                  <c:v>415.65387726</c:v>
                </c:pt>
                <c:pt idx="6">
                  <c:v>473.09984957</c:v>
                </c:pt>
                <c:pt idx="7">
                  <c:v>559.79791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797.16598199999999</c:v>
                </c:pt>
                <c:pt idx="1">
                  <c:v>797.17787699999997</c:v>
                </c:pt>
                <c:pt idx="2">
                  <c:v>805.69394799999998</c:v>
                </c:pt>
                <c:pt idx="3">
                  <c:v>804.94963499999994</c:v>
                </c:pt>
                <c:pt idx="4">
                  <c:v>807.08447699999999</c:v>
                </c:pt>
                <c:pt idx="5">
                  <c:v>809.40926200000001</c:v>
                </c:pt>
                <c:pt idx="6">
                  <c:v>795.28349600000001</c:v>
                </c:pt>
                <c:pt idx="7">
                  <c:v>787.06223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1033.1723254000001</c:v>
                </c:pt>
                <c:pt idx="1">
                  <c:v>1237.6562071999999</c:v>
                </c:pt>
                <c:pt idx="2">
                  <c:v>1279.3798316</c:v>
                </c:pt>
                <c:pt idx="3">
                  <c:v>1196.7539601000001</c:v>
                </c:pt>
                <c:pt idx="4">
                  <c:v>1365.4851946000001</c:v>
                </c:pt>
                <c:pt idx="5">
                  <c:v>1474.7337253000001</c:v>
                </c:pt>
                <c:pt idx="6">
                  <c:v>1510.1798421000001</c:v>
                </c:pt>
                <c:pt idx="7">
                  <c:v>1334.18679</c:v>
                </c:pt>
              </c:numCache>
            </c:numRef>
          </c:val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1568.7743588999999</c:v>
                </c:pt>
                <c:pt idx="1">
                  <c:v>1340.9932993</c:v>
                </c:pt>
                <c:pt idx="2">
                  <c:v>1229.6627000999999</c:v>
                </c:pt>
                <c:pt idx="3">
                  <c:v>1197.8379313</c:v>
                </c:pt>
                <c:pt idx="4">
                  <c:v>1138.6478635000001</c:v>
                </c:pt>
                <c:pt idx="5">
                  <c:v>959.50657836000005</c:v>
                </c:pt>
                <c:pt idx="6">
                  <c:v>683.29920284000002</c:v>
                </c:pt>
                <c:pt idx="7">
                  <c:v>829.37737000000004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08112"/>
        <c:axId val="-1787434224"/>
      </c:areaChart>
      <c:scatterChart>
        <c:scatterStyle val="lineMarker"/>
        <c:varyColors val="0"/>
        <c:ser>
          <c:idx val="7"/>
          <c:order val="6"/>
          <c:tx>
            <c:strRef>
              <c:f>'34'!$H$39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bg1">
                  <a:lumMod val="8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'34'!$G$40:$G$41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xVal>
          <c:yVal>
            <c:numRef>
              <c:f>'34'!$H$40:$H$41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16816"/>
        <c:axId val="-1787410288"/>
      </c:scatterChart>
      <c:catAx>
        <c:axId val="-1787408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34224"/>
        <c:crosses val="autoZero"/>
        <c:auto val="0"/>
        <c:lblAlgn val="ctr"/>
        <c:lblOffset val="100"/>
        <c:tickLblSkip val="1"/>
        <c:noMultiLvlLbl val="0"/>
      </c:catAx>
      <c:valAx>
        <c:axId val="-178743422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08112"/>
        <c:crosses val="autoZero"/>
        <c:crossBetween val="midCat"/>
        <c:majorUnit val="0.2"/>
      </c:valAx>
      <c:valAx>
        <c:axId val="-1787416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787410288"/>
        <c:crosses val="autoZero"/>
        <c:crossBetween val="midCat"/>
      </c:valAx>
      <c:valAx>
        <c:axId val="-17874102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87416816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4997678304518329E-2"/>
          <c:y val="0.14736439195100612"/>
          <c:w val="0.68128001681110884"/>
          <c:h val="0.62950506186726662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'34'!$G$28:$G$35</c:f>
              <c:numCache>
                <c:formatCode>#,##0</c:formatCode>
                <c:ptCount val="8"/>
                <c:pt idx="0">
                  <c:v>38.679584509999998</c:v>
                </c:pt>
                <c:pt idx="1">
                  <c:v>37.587258163999998</c:v>
                </c:pt>
                <c:pt idx="2">
                  <c:v>34.112482391</c:v>
                </c:pt>
                <c:pt idx="3">
                  <c:v>31.252753361</c:v>
                </c:pt>
                <c:pt idx="4">
                  <c:v>35.368423597000003</c:v>
                </c:pt>
                <c:pt idx="5">
                  <c:v>29.435380954999999</c:v>
                </c:pt>
                <c:pt idx="6">
                  <c:v>26.927591575999998</c:v>
                </c:pt>
                <c:pt idx="7">
                  <c:v>27.091613500000001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'34'!$E$28:$E$35</c:f>
              <c:numCache>
                <c:formatCode>#,##0</c:formatCode>
                <c:ptCount val="8"/>
                <c:pt idx="0">
                  <c:v>258.04620968</c:v>
                </c:pt>
                <c:pt idx="1">
                  <c:v>247.63569222000001</c:v>
                </c:pt>
                <c:pt idx="2">
                  <c:v>266.32592190999998</c:v>
                </c:pt>
                <c:pt idx="3">
                  <c:v>298.7109097</c:v>
                </c:pt>
                <c:pt idx="4">
                  <c:v>291.14766448</c:v>
                </c:pt>
                <c:pt idx="5">
                  <c:v>272.37669161000002</c:v>
                </c:pt>
                <c:pt idx="6">
                  <c:v>283.14373017000003</c:v>
                </c:pt>
                <c:pt idx="7">
                  <c:v>277.46764999999999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'34'!$F$28:$F$35</c:f>
              <c:numCache>
                <c:formatCode>#,##0</c:formatCode>
                <c:ptCount val="8"/>
                <c:pt idx="0">
                  <c:v>247.30524832</c:v>
                </c:pt>
                <c:pt idx="1">
                  <c:v>263.30564176000001</c:v>
                </c:pt>
                <c:pt idx="2">
                  <c:v>309.71650402</c:v>
                </c:pt>
                <c:pt idx="3">
                  <c:v>354.44862545000001</c:v>
                </c:pt>
                <c:pt idx="4">
                  <c:v>382.57326427999999</c:v>
                </c:pt>
                <c:pt idx="5">
                  <c:v>415.65387726</c:v>
                </c:pt>
                <c:pt idx="6">
                  <c:v>473.09984957</c:v>
                </c:pt>
                <c:pt idx="7">
                  <c:v>559.79791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'34'!$D$28:$D$35</c:f>
              <c:numCache>
                <c:formatCode>#,##0</c:formatCode>
                <c:ptCount val="8"/>
                <c:pt idx="0">
                  <c:v>797.16598199999999</c:v>
                </c:pt>
                <c:pt idx="1">
                  <c:v>797.17787699999997</c:v>
                </c:pt>
                <c:pt idx="2">
                  <c:v>805.69394799999998</c:v>
                </c:pt>
                <c:pt idx="3">
                  <c:v>804.94963499999994</c:v>
                </c:pt>
                <c:pt idx="4">
                  <c:v>807.08447699999999</c:v>
                </c:pt>
                <c:pt idx="5">
                  <c:v>809.40926200000001</c:v>
                </c:pt>
                <c:pt idx="6">
                  <c:v>795.28349600000001</c:v>
                </c:pt>
                <c:pt idx="7">
                  <c:v>787.06223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1"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F2FB3A02-83CD-4A4F-A62D-8B71911C20D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7D779F82-D55B-4B7D-985D-DB7EA6F9B5E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19F2C2ED-BC59-431D-8C33-29B0BDD8EDB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B56DBC19-6DDC-4BAC-B23A-3CB23C65F01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90F7A9AC-E3C4-430D-B847-2CE4F47C617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FEA0DE90-FD02-4E75-B6D3-57DF8D1EA7E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D093F96F-5D93-419E-86DF-447ED6889F5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ED5D6F86-346F-4BEA-AA82-6188414078E5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="0" i="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'34'!$C$28:$C$35</c:f>
              <c:numCache>
                <c:formatCode>#,##0</c:formatCode>
                <c:ptCount val="8"/>
                <c:pt idx="0">
                  <c:v>1033.1723254000001</c:v>
                </c:pt>
                <c:pt idx="1">
                  <c:v>1237.6562071999999</c:v>
                </c:pt>
                <c:pt idx="2">
                  <c:v>1279.3798316</c:v>
                </c:pt>
                <c:pt idx="3">
                  <c:v>1196.7539601000001</c:v>
                </c:pt>
                <c:pt idx="4">
                  <c:v>1365.4851946000001</c:v>
                </c:pt>
                <c:pt idx="5">
                  <c:v>1474.7337253000001</c:v>
                </c:pt>
                <c:pt idx="6">
                  <c:v>1510.1798421000001</c:v>
                </c:pt>
                <c:pt idx="7">
                  <c:v>1334.18679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'34'!$K$28:$K$35</c15:f>
                <c15:dlblRangeCache>
                  <c:ptCount val="8"/>
                  <c:pt idx="0">
                    <c:v>26%</c:v>
                  </c:pt>
                  <c:pt idx="1">
                    <c:v>32%</c:v>
                  </c:pt>
                  <c:pt idx="2">
                    <c:v>33%</c:v>
                  </c:pt>
                  <c:pt idx="3">
                    <c:v>31%</c:v>
                  </c:pt>
                  <c:pt idx="4">
                    <c:v>34%</c:v>
                  </c:pt>
                  <c:pt idx="5">
                    <c:v>37%</c:v>
                  </c:pt>
                  <c:pt idx="6">
                    <c:v>40%</c:v>
                  </c:pt>
                  <c:pt idx="7">
                    <c:v>35%</c:v>
                  </c:pt>
                </c15:dlblRangeCache>
              </c15:datalabelsRange>
            </c:ext>
          </c:extLst>
        </c:ser>
        <c:ser>
          <c:idx val="0"/>
          <c:order val="5"/>
          <c:tx>
            <c:v>Coal</c:v>
          </c:tx>
          <c:spPr>
            <a:solidFill>
              <a:schemeClr val="tx1">
                <a:lumMod val="65000"/>
                <a:lumOff val="35000"/>
                <a:alpha val="80000"/>
              </a:schemeClr>
            </a:solidFill>
            <a:ln>
              <a:noFill/>
            </a:ln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69568E5D-5AC2-4214-938C-1C8E33DE9E9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EC05E50A-FF05-4524-A263-84D590F6139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AF4132FA-CD27-4A4C-AABE-8E40CA30DE91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BBBEDB81-2CCA-4878-9D5D-82DFE2431628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D797D46E-3F5F-4D7E-A94F-4B08D82E93E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243B6090-7A3B-4831-8E14-02B67EFA1274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C839E8DD-76FC-4F8F-8A94-F706443AE3F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24DC46A9-12E1-4F13-AD72-82586FC5D75D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50" baseline="0">
                    <a:solidFill>
                      <a:schemeClr val="bg1"/>
                    </a:solidFill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numRef>
              <c:f>'34'!$A$28:$A$35</c:f>
              <c:numCache>
                <c:formatCode>General</c:formatCode>
                <c:ptCount val="8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</c:numCache>
            </c:numRef>
          </c:cat>
          <c:val>
            <c:numRef>
              <c:f>'34'!$B$28:$B$35</c:f>
              <c:numCache>
                <c:formatCode>#,##0</c:formatCode>
                <c:ptCount val="8"/>
                <c:pt idx="0">
                  <c:v>1568.7743588999999</c:v>
                </c:pt>
                <c:pt idx="1">
                  <c:v>1340.9932993</c:v>
                </c:pt>
                <c:pt idx="2">
                  <c:v>1229.6627000999999</c:v>
                </c:pt>
                <c:pt idx="3">
                  <c:v>1197.8379313</c:v>
                </c:pt>
                <c:pt idx="4">
                  <c:v>1138.6478635000001</c:v>
                </c:pt>
                <c:pt idx="5">
                  <c:v>959.50657836000005</c:v>
                </c:pt>
                <c:pt idx="6">
                  <c:v>683.29920284000002</c:v>
                </c:pt>
                <c:pt idx="7">
                  <c:v>829.37737000000004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'34'!$J$28:$J$35</c15:f>
                <c15:dlblRangeCache>
                  <c:ptCount val="8"/>
                  <c:pt idx="0">
                    <c:v>40%</c:v>
                  </c:pt>
                  <c:pt idx="1">
                    <c:v>34%</c:v>
                  </c:pt>
                  <c:pt idx="2">
                    <c:v>31%</c:v>
                  </c:pt>
                  <c:pt idx="3">
                    <c:v>31%</c:v>
                  </c:pt>
                  <c:pt idx="4">
                    <c:v>28%</c:v>
                  </c:pt>
                  <c:pt idx="5">
                    <c:v>24%</c:v>
                  </c:pt>
                  <c:pt idx="6">
                    <c:v>18%</c:v>
                  </c:pt>
                  <c:pt idx="7">
                    <c:v>22%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-1787427696"/>
        <c:axId val="-1787406480"/>
      </c:barChart>
      <c:scatterChart>
        <c:scatterStyle val="lineMarker"/>
        <c:varyColors val="0"/>
        <c:ser>
          <c:idx val="7"/>
          <c:order val="6"/>
          <c:tx>
            <c:strRef>
              <c:f>'34'!$B$39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'34'!$A$40:$A$41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'34'!$B$40:$B$41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04848"/>
        <c:axId val="-1787416272"/>
      </c:scatterChart>
      <c:catAx>
        <c:axId val="-1787427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06480"/>
        <c:crosses val="autoZero"/>
        <c:auto val="0"/>
        <c:lblAlgn val="ctr"/>
        <c:lblOffset val="100"/>
        <c:noMultiLvlLbl val="0"/>
      </c:catAx>
      <c:valAx>
        <c:axId val="-1787406480"/>
        <c:scaling>
          <c:orientation val="minMax"/>
          <c:max val="5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7696"/>
        <c:crosses val="autoZero"/>
        <c:crossBetween val="between"/>
        <c:majorUnit val="1000"/>
        <c:dispUnits>
          <c:builtInUnit val="thousands"/>
        </c:dispUnits>
      </c:valAx>
      <c:valAx>
        <c:axId val="-1787404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787416272"/>
        <c:crosses val="autoZero"/>
        <c:crossBetween val="midCat"/>
      </c:valAx>
      <c:valAx>
        <c:axId val="-178741627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87404848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4.2808694233941277E-4"/>
          <c:y val="7.740508316500370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7.9943033999999802E-2</c:v>
                </c:pt>
                <c:pt idx="1">
                  <c:v>3.6659994000000307E-2</c:v>
                </c:pt>
                <c:pt idx="2">
                  <c:v>-0.10769639700000022</c:v>
                </c:pt>
                <c:pt idx="3">
                  <c:v>2.5357045000000245E-2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-7.9125100000000392E-3</c:v>
                </c:pt>
                <c:pt idx="1">
                  <c:v>-5.421444999999997E-2</c:v>
                </c:pt>
                <c:pt idx="2">
                  <c:v>5.9983499999999301E-4</c:v>
                </c:pt>
                <c:pt idx="3">
                  <c:v>8.9963229999999728E-3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-1.3685850000000055E-3</c:v>
                </c:pt>
                <c:pt idx="1">
                  <c:v>3.9559100000000069E-4</c:v>
                </c:pt>
                <c:pt idx="2">
                  <c:v>-1.1611109999999925E-3</c:v>
                </c:pt>
                <c:pt idx="3">
                  <c:v>-9.6536699999999476E-4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4.7652807500000005E-2</c:v>
                </c:pt>
                <c:pt idx="1">
                  <c:v>-4.3155536600000044E-2</c:v>
                </c:pt>
                <c:pt idx="2">
                  <c:v>-0.1539406955</c:v>
                </c:pt>
                <c:pt idx="3">
                  <c:v>0.17560878240000011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-0.10382888499999998</c:v>
                </c:pt>
                <c:pt idx="1">
                  <c:v>-0.17130653099999993</c:v>
                </c:pt>
                <c:pt idx="2">
                  <c:v>9.5543557000000057E-2</c:v>
                </c:pt>
                <c:pt idx="3">
                  <c:v>-3.7230420999999847E-2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0.16880431709999977</c:v>
                </c:pt>
                <c:pt idx="1">
                  <c:v>0.25232726250000015</c:v>
                </c:pt>
                <c:pt idx="2">
                  <c:v>0.36983335009999996</c:v>
                </c:pt>
                <c:pt idx="3">
                  <c:v>0.53025899749999983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0.13842880800000001</c:v>
                </c:pt>
                <c:pt idx="1">
                  <c:v>0.12734361800000005</c:v>
                </c:pt>
                <c:pt idx="2">
                  <c:v>0.23940673899999987</c:v>
                </c:pt>
                <c:pt idx="3">
                  <c:v>0.30735062199999996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787415728"/>
        <c:axId val="-1787424976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60844233664E-2"/>
                  <c:y val="-6.52257854765455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5541841829E-2"/>
                  <c:y val="-0.124714890041387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18389027689E-2"/>
                  <c:y val="-0.1125898710128701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49423441669E-2"/>
                  <c:y val="-4.73502610601371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0.32171898659999953</c:v>
                </c:pt>
                <c:pt idx="1">
                  <c:v>0.14804994790000056</c:v>
                </c:pt>
                <c:pt idx="2">
                  <c:v>0.44258527759999966</c:v>
                </c:pt>
                <c:pt idx="3">
                  <c:v>1.0093759819000003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15728"/>
        <c:axId val="-1787424976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6.0638364055493254E-3"/>
                  <c:y val="2.7782282190800669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14640"/>
        <c:axId val="-1787430960"/>
      </c:scatterChart>
      <c:catAx>
        <c:axId val="-17874157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4976"/>
        <c:crosses val="autoZero"/>
        <c:auto val="1"/>
        <c:lblAlgn val="ctr"/>
        <c:lblOffset val="100"/>
        <c:noMultiLvlLbl val="0"/>
      </c:catAx>
      <c:valAx>
        <c:axId val="-1787424976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15728"/>
        <c:crosses val="autoZero"/>
        <c:crossBetween val="between"/>
        <c:majorUnit val="0.25"/>
      </c:valAx>
      <c:valAx>
        <c:axId val="-17874146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787430960"/>
        <c:crosses val="autoZero"/>
        <c:crossBetween val="midCat"/>
      </c:valAx>
      <c:valAx>
        <c:axId val="-178743096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-178741464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0.49525980200000003</c:v>
                </c:pt>
                <c:pt idx="1">
                  <c:v>0.48734729199999999</c:v>
                </c:pt>
                <c:pt idx="2">
                  <c:v>0.43313284200000002</c:v>
                </c:pt>
                <c:pt idx="3">
                  <c:v>0.43373267700000001</c:v>
                </c:pt>
                <c:pt idx="4">
                  <c:v>0.44272899999999998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2.1805627240000001</c:v>
                </c:pt>
                <c:pt idx="1">
                  <c:v>2.2605057579999999</c:v>
                </c:pt>
                <c:pt idx="2">
                  <c:v>2.2971657520000002</c:v>
                </c:pt>
                <c:pt idx="3">
                  <c:v>2.189469355</c:v>
                </c:pt>
                <c:pt idx="4">
                  <c:v>2.2148264000000002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0.210233372</c:v>
                </c:pt>
                <c:pt idx="1">
                  <c:v>0.208864787</c:v>
                </c:pt>
                <c:pt idx="2">
                  <c:v>0.209260378</c:v>
                </c:pt>
                <c:pt idx="3">
                  <c:v>0.208099267</c:v>
                </c:pt>
                <c:pt idx="4">
                  <c:v>0.20713390000000001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1.5183188422</c:v>
                </c:pt>
                <c:pt idx="1">
                  <c:v>1.5659716497</c:v>
                </c:pt>
                <c:pt idx="2">
                  <c:v>1.5228161131</c:v>
                </c:pt>
                <c:pt idx="3">
                  <c:v>1.3688754176</c:v>
                </c:pt>
                <c:pt idx="4">
                  <c:v>1.5444842000000001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2.7669672799999998</c:v>
                </c:pt>
                <c:pt idx="1">
                  <c:v>2.6631383949999998</c:v>
                </c:pt>
                <c:pt idx="2">
                  <c:v>2.4918318639999999</c:v>
                </c:pt>
                <c:pt idx="3">
                  <c:v>2.587375421</c:v>
                </c:pt>
                <c:pt idx="4">
                  <c:v>2.5501450000000001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2.3407839728000002</c:v>
                </c:pt>
                <c:pt idx="1">
                  <c:v>2.5095882898999999</c:v>
                </c:pt>
                <c:pt idx="2">
                  <c:v>2.7619155524000001</c:v>
                </c:pt>
                <c:pt idx="3">
                  <c:v>3.1317489025</c:v>
                </c:pt>
                <c:pt idx="4">
                  <c:v>3.6620078999999999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0.77708391300000002</c:v>
                </c:pt>
                <c:pt idx="1">
                  <c:v>0.91551272100000003</c:v>
                </c:pt>
                <c:pt idx="2">
                  <c:v>1.0428563390000001</c:v>
                </c:pt>
                <c:pt idx="3">
                  <c:v>1.2822630779999999</c:v>
                </c:pt>
                <c:pt idx="4">
                  <c:v>1.5896136999999999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787417904"/>
        <c:axId val="-1787427152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36400"/>
        <c:axId val="-1787405936"/>
      </c:scatterChart>
      <c:catAx>
        <c:axId val="-1787417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7152"/>
        <c:crosses val="autoZero"/>
        <c:auto val="1"/>
        <c:lblAlgn val="ctr"/>
        <c:lblOffset val="100"/>
        <c:noMultiLvlLbl val="0"/>
      </c:catAx>
      <c:valAx>
        <c:axId val="-1787427152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17904"/>
        <c:crosses val="autoZero"/>
        <c:crossBetween val="between"/>
      </c:valAx>
      <c:valAx>
        <c:axId val="-17874364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787405936"/>
        <c:crosses val="autoZero"/>
        <c:crossBetween val="midCat"/>
      </c:valAx>
      <c:valAx>
        <c:axId val="-178740593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8743640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254848352289298"/>
          <c:y val="0.13945131858517687"/>
          <c:w val="0.75959171770195388"/>
          <c:h val="0.67320303712035978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-55.742081899999903</c:v>
                </c:pt>
                <c:pt idx="1">
                  <c:v>-184.35186450000015</c:v>
                </c:pt>
                <c:pt idx="2">
                  <c:v>-267.76919314999986</c:v>
                </c:pt>
                <c:pt idx="3">
                  <c:v>157.43890134999992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45.347523999999794</c:v>
                </c:pt>
                <c:pt idx="1">
                  <c:v>-19.619462099999964</c:v>
                </c:pt>
                <c:pt idx="2">
                  <c:v>-272.85100749999992</c:v>
                </c:pt>
                <c:pt idx="3">
                  <c:v>175.28322130000015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160.5509078</c:v>
                </c:pt>
                <c:pt idx="1">
                  <c:v>53.562407699999994</c:v>
                </c:pt>
                <c:pt idx="2">
                  <c:v>-46.95207419999997</c:v>
                </c:pt>
                <c:pt idx="3">
                  <c:v>-78.077166900000066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-1787409744"/>
        <c:axId val="-1787417360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-9.213917382426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150189559639E-2"/>
                  <c:y val="9.07770903637045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6465161534442064E-2"/>
                  <c:y val="4.44034102195347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4032685273608539E-2"/>
                  <c:y val="-7.346655331050319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150.15635019999991</c:v>
                </c:pt>
                <c:pt idx="1">
                  <c:v>-150.40891900000042</c:v>
                </c:pt>
                <c:pt idx="2">
                  <c:v>-587.55212689999917</c:v>
                </c:pt>
                <c:pt idx="3">
                  <c:v>254.64518169999974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09744"/>
        <c:axId val="-1787417360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24432"/>
        <c:axId val="-1787423888"/>
      </c:scatterChart>
      <c:catAx>
        <c:axId val="-178740974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17360"/>
        <c:crosses val="autoZero"/>
        <c:auto val="1"/>
        <c:lblAlgn val="ctr"/>
        <c:lblOffset val="100"/>
        <c:noMultiLvlLbl val="0"/>
      </c:catAx>
      <c:valAx>
        <c:axId val="-17874173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09744"/>
        <c:crosses val="autoZero"/>
        <c:crossBetween val="between"/>
        <c:majorUnit val="100"/>
      </c:valAx>
      <c:valAx>
        <c:axId val="-1787424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787423888"/>
        <c:crosses val="autoZero"/>
        <c:crossBetween val="midCat"/>
      </c:valAx>
      <c:valAx>
        <c:axId val="-1787423888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-1787424432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2328.5216243</c:v>
                </c:pt>
                <c:pt idx="1">
                  <c:v>2373.8691482999998</c:v>
                </c:pt>
                <c:pt idx="2">
                  <c:v>2354.2496861999998</c:v>
                </c:pt>
                <c:pt idx="3">
                  <c:v>2081.3986786999999</c:v>
                </c:pt>
                <c:pt idx="4">
                  <c:v>2256.6819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5130.6942140000001</c:v>
                </c:pt>
                <c:pt idx="1">
                  <c:v>5280.8505642</c:v>
                </c:pt>
                <c:pt idx="2">
                  <c:v>5130.4416451999996</c:v>
                </c:pt>
                <c:pt idx="3">
                  <c:v>4542.8895183000004</c:v>
                </c:pt>
                <c:pt idx="4">
                  <c:v>4797.5347000000002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1475.0421256</c:v>
                </c:pt>
                <c:pt idx="1">
                  <c:v>1635.5930334</c:v>
                </c:pt>
                <c:pt idx="2">
                  <c:v>1689.1554411</c:v>
                </c:pt>
                <c:pt idx="3">
                  <c:v>1642.2033669</c:v>
                </c:pt>
                <c:pt idx="4">
                  <c:v>1564.1261999999999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1316.0341182</c:v>
                </c:pt>
                <c:pt idx="1">
                  <c:v>1260.2920363000001</c:v>
                </c:pt>
                <c:pt idx="2">
                  <c:v>1075.9401717999999</c:v>
                </c:pt>
                <c:pt idx="3">
                  <c:v>808.17097865000005</c:v>
                </c:pt>
                <c:pt idx="4">
                  <c:v>965.60987999999998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21712"/>
        <c:axId val="-1787433136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33680"/>
        <c:axId val="-1787415184"/>
      </c:scatterChart>
      <c:catAx>
        <c:axId val="-1787421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33136"/>
        <c:crosses val="autoZero"/>
        <c:auto val="1"/>
        <c:lblAlgn val="ctr"/>
        <c:lblOffset val="100"/>
        <c:noMultiLvlLbl val="0"/>
      </c:catAx>
      <c:valAx>
        <c:axId val="-1787433136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1712"/>
        <c:crosses val="autoZero"/>
        <c:crossBetween val="midCat"/>
        <c:majorUnit val="500"/>
      </c:valAx>
      <c:valAx>
        <c:axId val="-17874336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-1787415184"/>
        <c:crosses val="autoZero"/>
        <c:crossBetween val="midCat"/>
      </c:valAx>
      <c:valAx>
        <c:axId val="-178741518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-1787433680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6.5770141601000004E-2</c:v>
                </c:pt>
                <c:pt idx="1">
                  <c:v>6.0721356406000002E-2</c:v>
                </c:pt>
                <c:pt idx="2">
                  <c:v>6.5889875380999996E-2</c:v>
                </c:pt>
                <c:pt idx="3">
                  <c:v>7.1331862282000003E-2</c:v>
                </c:pt>
                <c:pt idx="4">
                  <c:v>8.0227416529000006E-2</c:v>
                </c:pt>
                <c:pt idx="5">
                  <c:v>8.3876587774000005E-2</c:v>
                </c:pt>
                <c:pt idx="6">
                  <c:v>8.5366826896999995E-2</c:v>
                </c:pt>
                <c:pt idx="7">
                  <c:v>9.5771912291999994E-2</c:v>
                </c:pt>
                <c:pt idx="8">
                  <c:v>7.3800889716999996E-2</c:v>
                </c:pt>
                <c:pt idx="9">
                  <c:v>8.0980060564999998E-2</c:v>
                </c:pt>
                <c:pt idx="10">
                  <c:v>8.9546987647000004E-2</c:v>
                </c:pt>
                <c:pt idx="11">
                  <c:v>8.3658910449999999E-2</c:v>
                </c:pt>
                <c:pt idx="12">
                  <c:v>8.1972504129000007E-2</c:v>
                </c:pt>
                <c:pt idx="13">
                  <c:v>7.9578767034000006E-2</c:v>
                </c:pt>
                <c:pt idx="14">
                  <c:v>6.1914170542999997E-2</c:v>
                </c:pt>
                <c:pt idx="15">
                  <c:v>5.5486029571000003E-2</c:v>
                </c:pt>
                <c:pt idx="16">
                  <c:v>5.8223175091000001E-2</c:v>
                </c:pt>
                <c:pt idx="17">
                  <c:v>6.2353870951999998E-2</c:v>
                </c:pt>
                <c:pt idx="18">
                  <c:v>5.6462691912999997E-2</c:v>
                </c:pt>
                <c:pt idx="19">
                  <c:v>4.8136680123999999E-2</c:v>
                </c:pt>
                <c:pt idx="20">
                  <c:v>5.1867213641999997E-2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87432592"/>
        <c:axId val="-1787409200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787432592"/>
        <c:axId val="-1787409200"/>
      </c:scatterChart>
      <c:catAx>
        <c:axId val="-17874325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09200"/>
        <c:crosses val="autoZero"/>
        <c:auto val="1"/>
        <c:lblAlgn val="ctr"/>
        <c:lblOffset val="100"/>
        <c:tickLblSkip val="2"/>
        <c:noMultiLvlLbl val="0"/>
      </c:catAx>
      <c:valAx>
        <c:axId val="-1787409200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-1787432592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1435.372877823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1351.9124309969998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1303.2080646869999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1276.627081757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787420080"/>
        <c:axId val="-1787432048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2010-2019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1312.499039409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787428784"/>
        <c:axId val="-1787423344"/>
      </c:barChart>
      <c:catAx>
        <c:axId val="-178742008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32048"/>
        <c:crosses val="autoZero"/>
        <c:auto val="1"/>
        <c:lblAlgn val="ctr"/>
        <c:lblOffset val="100"/>
        <c:noMultiLvlLbl val="0"/>
      </c:catAx>
      <c:valAx>
        <c:axId val="-1787432048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0080"/>
        <c:crosses val="autoZero"/>
        <c:crossBetween val="between"/>
        <c:majorUnit val="200"/>
      </c:valAx>
      <c:valAx>
        <c:axId val="-178742334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787428784"/>
        <c:crosses val="max"/>
        <c:crossBetween val="between"/>
      </c:valAx>
      <c:catAx>
        <c:axId val="-1787428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742334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32.692720792999999</c:v>
                </c:pt>
                <c:pt idx="1">
                  <c:v>174.30277226000001</c:v>
                </c:pt>
                <c:pt idx="2">
                  <c:v>270.07541722000002</c:v>
                </c:pt>
                <c:pt idx="3">
                  <c:v>376.09655803999999</c:v>
                </c:pt>
                <c:pt idx="4">
                  <c:v>351.07406743000001</c:v>
                </c:pt>
                <c:pt idx="5">
                  <c:v>231.13134208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42.005908847000001</c:v>
                </c:pt>
                <c:pt idx="1">
                  <c:v>129.54263366000001</c:v>
                </c:pt>
                <c:pt idx="2">
                  <c:v>227.42387742</c:v>
                </c:pt>
                <c:pt idx="3">
                  <c:v>373.20485253999999</c:v>
                </c:pt>
                <c:pt idx="4">
                  <c:v>336.85072360999999</c:v>
                </c:pt>
                <c:pt idx="5">
                  <c:v>242.88443491999999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42.722754006999999</c:v>
                </c:pt>
                <c:pt idx="1">
                  <c:v>105.73638731</c:v>
                </c:pt>
                <c:pt idx="2">
                  <c:v>248.06025205</c:v>
                </c:pt>
                <c:pt idx="3">
                  <c:v>398.86371186000002</c:v>
                </c:pt>
                <c:pt idx="4">
                  <c:v>329.27231803000001</c:v>
                </c:pt>
                <c:pt idx="5">
                  <c:v>178.55264142999999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41.620075417000002</c:v>
                </c:pt>
                <c:pt idx="1">
                  <c:v>124.14107258</c:v>
                </c:pt>
                <c:pt idx="2">
                  <c:v>243.46103055</c:v>
                </c:pt>
                <c:pt idx="3">
                  <c:v>354.91030855999998</c:v>
                </c:pt>
                <c:pt idx="4">
                  <c:v>330.48134238</c:v>
                </c:pt>
                <c:pt idx="5">
                  <c:v>182.01325227000001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787405392"/>
        <c:axId val="-1787426608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2010-2019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43.735463529</c:v>
                </c:pt>
                <c:pt idx="1">
                  <c:v>123.61592400000001</c:v>
                </c:pt>
                <c:pt idx="2">
                  <c:v>252.74279387000001</c:v>
                </c:pt>
                <c:pt idx="3">
                  <c:v>365.15285800999999</c:v>
                </c:pt>
                <c:pt idx="4">
                  <c:v>326.73110000000003</c:v>
                </c:pt>
                <c:pt idx="5">
                  <c:v>200.52090000000001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787422256"/>
        <c:axId val="-1787422800"/>
      </c:barChart>
      <c:catAx>
        <c:axId val="-17874053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787426608"/>
        <c:crosses val="autoZero"/>
        <c:auto val="1"/>
        <c:lblAlgn val="ctr"/>
        <c:lblOffset val="100"/>
        <c:noMultiLvlLbl val="0"/>
      </c:catAx>
      <c:valAx>
        <c:axId val="-1787426608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787405392"/>
        <c:crosses val="autoZero"/>
        <c:crossBetween val="between"/>
        <c:majorUnit val="50"/>
      </c:valAx>
      <c:valAx>
        <c:axId val="-1787422800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-1787422256"/>
        <c:crosses val="max"/>
        <c:crossBetween val="between"/>
      </c:valAx>
      <c:catAx>
        <c:axId val="-1787422256"/>
        <c:scaling>
          <c:orientation val="minMax"/>
        </c:scaling>
        <c:delete val="1"/>
        <c:axPos val="b"/>
        <c:majorTickMark val="out"/>
        <c:minorTickMark val="none"/>
        <c:tickLblPos val="nextTo"/>
        <c:crossAx val="-1787422800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3610.4956178000002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3788.6642296399996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3433.4198981499994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3613.50673749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787420624"/>
        <c:axId val="-1787419536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2010-2020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3657.8381129300001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786833552"/>
        <c:axId val="-1786848784"/>
      </c:barChart>
      <c:catAx>
        <c:axId val="-1787420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19536"/>
        <c:crosses val="autoZero"/>
        <c:auto val="1"/>
        <c:lblAlgn val="ctr"/>
        <c:lblOffset val="100"/>
        <c:noMultiLvlLbl val="0"/>
      </c:catAx>
      <c:valAx>
        <c:axId val="-1787419536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7420624"/>
        <c:crosses val="autoZero"/>
        <c:crossBetween val="between"/>
        <c:majorUnit val="1000"/>
      </c:valAx>
      <c:valAx>
        <c:axId val="-1786848784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-1786833552"/>
        <c:crosses val="max"/>
        <c:crossBetween val="between"/>
      </c:valAx>
      <c:catAx>
        <c:axId val="-1786833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684878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2017/18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192.89713144000001</c:v>
                </c:pt>
                <c:pt idx="1">
                  <c:v>490.05555229999999</c:v>
                </c:pt>
                <c:pt idx="2">
                  <c:v>797.79460360999997</c:v>
                </c:pt>
                <c:pt idx="3">
                  <c:v>896.13629879999996</c:v>
                </c:pt>
                <c:pt idx="4">
                  <c:v>624.95230395999999</c:v>
                </c:pt>
                <c:pt idx="5">
                  <c:v>608.65972768999995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253.55277312999999</c:v>
                </c:pt>
                <c:pt idx="1">
                  <c:v>593.56126648999998</c:v>
                </c:pt>
                <c:pt idx="2">
                  <c:v>731.57470525999997</c:v>
                </c:pt>
                <c:pt idx="3">
                  <c:v>858.98253821000003</c:v>
                </c:pt>
                <c:pt idx="4">
                  <c:v>719.42051563999996</c:v>
                </c:pt>
                <c:pt idx="5">
                  <c:v>631.57243090999998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253.59252918999999</c:v>
                </c:pt>
                <c:pt idx="1">
                  <c:v>588.84476983000002</c:v>
                </c:pt>
                <c:pt idx="2">
                  <c:v>715.62416056999996</c:v>
                </c:pt>
                <c:pt idx="3">
                  <c:v>739.20535517999997</c:v>
                </c:pt>
                <c:pt idx="4">
                  <c:v>652.03482550000001</c:v>
                </c:pt>
                <c:pt idx="5">
                  <c:v>484.11825787999999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245.3088496</c:v>
                </c:pt>
                <c:pt idx="1">
                  <c:v>492.62793517</c:v>
                </c:pt>
                <c:pt idx="2">
                  <c:v>777.19462096999996</c:v>
                </c:pt>
                <c:pt idx="3">
                  <c:v>850.78452300000004</c:v>
                </c:pt>
                <c:pt idx="4">
                  <c:v>688.42410679</c:v>
                </c:pt>
                <c:pt idx="5">
                  <c:v>559.16670195999995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786823760"/>
        <c:axId val="-1786835728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2010-2020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235.81540000000001</c:v>
                </c:pt>
                <c:pt idx="1">
                  <c:v>526.0761</c:v>
                </c:pt>
                <c:pt idx="2">
                  <c:v>746.76790000000005</c:v>
                </c:pt>
                <c:pt idx="3">
                  <c:v>872.31681729000002</c:v>
                </c:pt>
                <c:pt idx="4">
                  <c:v>709.66987123000001</c:v>
                </c:pt>
                <c:pt idx="5">
                  <c:v>567.19202441000004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-1786853136"/>
        <c:axId val="-1786846064"/>
      </c:barChart>
      <c:catAx>
        <c:axId val="-17868237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6835728"/>
        <c:crosses val="autoZero"/>
        <c:auto val="1"/>
        <c:lblAlgn val="ctr"/>
        <c:lblOffset val="100"/>
        <c:noMultiLvlLbl val="0"/>
      </c:catAx>
      <c:valAx>
        <c:axId val="-1786835728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-1786823760"/>
        <c:crosses val="autoZero"/>
        <c:crossBetween val="between"/>
        <c:majorUnit val="250"/>
      </c:valAx>
      <c:valAx>
        <c:axId val="-1786846064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-1786853136"/>
        <c:crosses val="max"/>
        <c:crossBetween val="between"/>
      </c:valAx>
      <c:catAx>
        <c:axId val="-1786853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86846064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28632454543621444"/>
          <c:h val="0.27211286089238845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August 2020, CME Group, and Bloomberg, L.P.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Aug 6, 2020.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95925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4845107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0.30773</cdr:x>
      <cdr:y>0.23408</cdr:y>
    </cdr:from>
    <cdr:to>
      <cdr:x>0.68754</cdr:x>
      <cdr:y>0.53182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84916" y="723899"/>
          <a:ext cx="1092200" cy="9207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0.68577</cdr:x>
      <cdr:y>0.17202</cdr:y>
    </cdr:from>
    <cdr:to>
      <cdr:x>0.93403</cdr:x>
      <cdr:y>0.27976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81204" y="550545"/>
          <a:ext cx="681022" cy="34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323850</xdr:colOff>
      <xdr:row>20</xdr:row>
      <xdr:rowOff>171751</xdr:rowOff>
    </xdr:to>
    <xdr:grpSp>
      <xdr:nvGrpSpPr>
        <xdr:cNvPr id="7" name="Group 1"/>
        <xdr:cNvGrpSpPr/>
      </xdr:nvGrpSpPr>
      <xdr:grpSpPr>
        <a:xfrm>
          <a:off x="561975" y="790575"/>
          <a:ext cx="5495925" cy="3200701"/>
          <a:chOff x="561975" y="790575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3051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8"/>
            <a:ext cx="4790231" cy="2657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0.29369</cdr:x>
      <cdr:y>0.2134</cdr:y>
    </cdr:from>
    <cdr:to>
      <cdr:x>0.76834</cdr:x>
      <cdr:y>0.49995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45286" y="661334"/>
          <a:ext cx="1366101" cy="888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0.68924</cdr:x>
      <cdr:y>0.17857</cdr:y>
    </cdr:from>
    <cdr:to>
      <cdr:x>0.90625</cdr:x>
      <cdr:y>0.27083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90729" y="571500"/>
          <a:ext cx="595302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24</xdr:row>
      <xdr:rowOff>66675</xdr:rowOff>
    </xdr:from>
    <xdr:to>
      <xdr:col>7</xdr:col>
      <xdr:colOff>9525</xdr:colOff>
      <xdr:row>24</xdr:row>
      <xdr:rowOff>76200</xdr:rowOff>
    </xdr:to>
    <xdr:sp macro="" textlink="">
      <xdr:nvSpPr>
        <xdr:cNvPr id="482309" name="Line 2"/>
        <xdr:cNvSpPr>
          <a:spLocks noChangeShapeType="1"/>
        </xdr:cNvSpPr>
      </xdr:nvSpPr>
      <xdr:spPr bwMode="auto">
        <a:xfrm flipH="1">
          <a:off x="3676650" y="5772150"/>
          <a:ext cx="600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/>
        </a:ln>
      </xdr:spPr>
    </xdr:sp>
    <xdr:clientData/>
  </xdr:twoCellAnchor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116</xdr:row>
      <xdr:rowOff>9525</xdr:rowOff>
    </xdr:from>
    <xdr:to>
      <xdr:col>6</xdr:col>
      <xdr:colOff>495300</xdr:colOff>
      <xdr:row>119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121</xdr:row>
      <xdr:rowOff>9525</xdr:rowOff>
    </xdr:from>
    <xdr:to>
      <xdr:col>9</xdr:col>
      <xdr:colOff>0</xdr:colOff>
      <xdr:row>129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August 2020,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Aug 6, 2020.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0.19943</cdr:x>
      <cdr:y>0.3199</cdr:y>
    </cdr:from>
    <cdr:to>
      <cdr:x>0.46423</cdr:x>
      <cdr:y>0.40571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0369" y="1006551"/>
          <a:ext cx="1447754" cy="2699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thousand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0.03819</cdr:x>
      <cdr:y>0.87474</cdr:y>
    </cdr:from>
    <cdr:to>
      <cdr:x>0.93058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220075" y="2705100"/>
          <a:ext cx="5142500" cy="387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U.S. Energy Information Administration, Short-Term Energy Outlook, August 2020,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4" name="Group 1"/>
        <xdr:cNvGrpSpPr/>
      </xdr:nvGrpSpPr>
      <xdr:grpSpPr>
        <a:xfrm>
          <a:off x="1228725" y="666750"/>
          <a:ext cx="5486400" cy="3200400"/>
          <a:chOff x="1238250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38250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38250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24602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August 2020</a:t>
          </a:fld>
          <a:endParaRPr lang="en-US" sz="900"/>
        </a:p>
      </cdr:txBody>
    </cdr:sp>
  </cdr:absSizeAnchor>
  <cdr:relSizeAnchor xmlns:cdr="http://schemas.openxmlformats.org/drawingml/2006/chartDrawing">
    <cdr:from>
      <cdr:x>0.15072</cdr:x>
      <cdr:y>0.17254</cdr:y>
    </cdr:from>
    <cdr:to>
      <cdr:x>0.56664</cdr:x>
      <cdr:y>0.83996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69950" y="160874"/>
          <a:ext cx="2400781" cy="6223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0.00523</cdr:x>
      <cdr:y>0.89304</cdr:y>
    </cdr:from>
    <cdr:to>
      <cdr:x>0.89988</cdr:x>
      <cdr:y>0.98789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28694" y="2809875"/>
          <a:ext cx="4908431" cy="298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August 2020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333376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95927" cy="3200400"/>
          <a:chOff x="666749" y="666750"/>
          <a:chExt cx="5486402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49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76290" y="3597712"/>
            <a:ext cx="4820911" cy="26454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0.15229</cdr:x>
      <cdr:y>0.13878</cdr:y>
    </cdr:from>
    <cdr:to>
      <cdr:x>0.71728</cdr:x>
      <cdr:y>0.37791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9074" y="429069"/>
          <a:ext cx="1628947" cy="739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Cooperation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0.05242</cdr:x>
      <cdr:y>0.77618</cdr:y>
    </cdr:from>
    <cdr:to>
      <cdr:x>0.10609</cdr:x>
      <cdr:y>0.8768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50776" y="2400298"/>
          <a:ext cx="154371" cy="311162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0.02141</cdr:x>
      <cdr:y>0.89596</cdr:y>
    </cdr:from>
    <cdr:to>
      <cdr:x>0.88988</cdr:x>
      <cdr:y>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122528" y="2816225"/>
          <a:ext cx="4970172" cy="327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August 2020</a:t>
          </a:fld>
          <a:endParaRPr lang="en-US" sz="900"/>
        </a:p>
      </cdr:txBody>
    </cdr:sp>
  </cdr:relSizeAnchor>
  <cdr:relSizeAnchor xmlns:cdr="http://schemas.openxmlformats.org/drawingml/2006/chartDrawing">
    <cdr:from>
      <cdr:x>0.56419</cdr:x>
      <cdr:y>0.13988</cdr:y>
    </cdr:from>
    <cdr:to>
      <cdr:x>0.669</cdr:x>
      <cdr:y>0.21131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076575" y="447674"/>
          <a:ext cx="571500" cy="228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0.92576</cdr:x>
      <cdr:y>0.89881</cdr:y>
    </cdr:from>
    <cdr:to>
      <cdr:x>0.99568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48251" y="28765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18058"/>
            <a:ext cx="4717217" cy="23464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0.16576</cdr:x>
      <cdr:y>0.53786</cdr:y>
    </cdr:from>
    <cdr:to>
      <cdr:x>0.51287</cdr:x>
      <cdr:y>0.86061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7103" y="1690625"/>
          <a:ext cx="999044" cy="10144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38174" y="619125"/>
          <a:ext cx="5486401" cy="3086100"/>
          <a:chOff x="638174" y="619125"/>
          <a:chExt cx="5486401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38174" y="3476267"/>
            <a:ext cx="4943476" cy="20498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477837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5"/>
          <a:ext cx="477837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2010-2019 average (2.2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2010-2019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045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3" y="2825756"/>
          <a:ext cx="49045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2015 - December 2019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0.69281</cdr:y>
    </cdr:from>
    <cdr:to>
      <cdr:x>0.05262</cdr:x>
      <cdr:y>0.82895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082" y="2311869"/>
          <a:ext cx="228590" cy="45428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28207" y="657226"/>
          <a:ext cx="542969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20897"/>
            <a:ext cx="4714272" cy="20190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0.1404</cdr:x>
      <cdr:y>0.16632</cdr:y>
    </cdr:from>
    <cdr:to>
      <cdr:x>0.63572</cdr:x>
      <cdr:y>0.36548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1378" y="51436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0.25542</cdr:y>
    </cdr:from>
    <cdr:to>
      <cdr:x>0.87079</cdr:x>
      <cdr:y>0.35023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0" y="789920"/>
          <a:ext cx="682543" cy="29321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0.89679</cdr:y>
    </cdr:from>
    <cdr:ext cx="4888696" cy="261917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41624"/>
          <a:ext cx="4888696" cy="2619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2015 - December 2019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49389" y="620085"/>
          <a:ext cx="547518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77218" y="3524160"/>
            <a:ext cx="4737041" cy="26678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0.14899</cdr:x>
      <cdr:y>0.55571</cdr:y>
    </cdr:from>
    <cdr:to>
      <cdr:x>0.60675</cdr:x>
      <cdr:y>0.85591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1495" y="1705984"/>
          <a:ext cx="1295018" cy="9215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84934" y="628650"/>
          <a:ext cx="556260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63562"/>
            <a:ext cx="4814481" cy="2102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0.16444</cdr:x>
      <cdr:y>0.55321</cdr:y>
    </cdr:from>
    <cdr:to>
      <cdr:x>0.63023</cdr:x>
      <cdr:y>0.84497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3028" y="1710786"/>
          <a:ext cx="1339853" cy="9022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0.91734</cdr:y>
    </cdr:from>
    <cdr:ext cx="4774384" cy="237168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15467"/>
          <a:ext cx="4774384" cy="2371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2015 - December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0.0036</cdr:x>
      <cdr:y>0.8284</cdr:y>
    </cdr:from>
    <cdr:ext cx="4799967" cy="380993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19683" y="2667000"/>
          <a:ext cx="4799967" cy="3809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Liquids fuels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0.9131</cdr:y>
    </cdr:from>
    <cdr:ext cx="4822824" cy="275085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0390"/>
          <a:ext cx="4822824" cy="275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0.71893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50" y="733425"/>
          <a:ext cx="914400" cy="15811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fuels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28725" y="714375"/>
          <a:ext cx="5478779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78045"/>
            <a:ext cx="4756592" cy="24133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67715" y="666750"/>
          <a:ext cx="549783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23899" y="3633856"/>
            <a:ext cx="4785337" cy="1997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0.17364</cdr:x>
      <cdr:y>0.58008</cdr:y>
    </cdr:from>
    <cdr:to>
      <cdr:x>0.54631</cdr:x>
      <cdr:y>0.82538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1416" y="1793875"/>
          <a:ext cx="1054697" cy="7585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0.93224</cdr:y>
    </cdr:from>
    <cdr:to>
      <cdr:x>0.87748</cdr:x>
      <cdr:y>1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882900"/>
          <a:ext cx="5018276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August 2020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2015 - December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0.91321</cdr:y>
    </cdr:from>
    <cdr:ext cx="4816474" cy="275273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6552"/>
          <a:ext cx="4816474" cy="2752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0.8432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9526" y="2714625"/>
          <a:ext cx="2790824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refinery propylene.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557213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19125" y="704850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0.1499</cdr:x>
      <cdr:y>0.68239</cdr:y>
    </cdr:from>
    <cdr:to>
      <cdr:x>0.64914</cdr:x>
      <cdr:y>0.82238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823" y="2110272"/>
          <a:ext cx="1461530" cy="4329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0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20</xdr:row>
      <xdr:rowOff>1430</xdr:rowOff>
    </xdr:to>
    <xdr:grpSp>
      <xdr:nvGrpSpPr>
        <xdr:cNvPr id="6" name="Group 1"/>
        <xdr:cNvGrpSpPr/>
      </xdr:nvGrpSpPr>
      <xdr:grpSpPr>
        <a:xfrm>
          <a:off x="657224" y="600075"/>
          <a:ext cx="5505451" cy="3220880"/>
          <a:chOff x="628649" y="600075"/>
          <a:chExt cx="5495926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39921" cy="2113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0.13194</cdr:x>
      <cdr:y>0.53571</cdr:y>
    </cdr:from>
    <cdr:to>
      <cdr:x>0.5</cdr:x>
      <cdr:y>0.83036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61926" y="1714486"/>
          <a:ext cx="1009662" cy="9429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3</xdr:row>
      <xdr:rowOff>114300</xdr:rowOff>
    </xdr:from>
    <xdr:to>
      <xdr:col>10</xdr:col>
      <xdr:colOff>58067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76275" y="638175"/>
          <a:ext cx="5477792" cy="3219929"/>
          <a:chOff x="676275" y="638175"/>
          <a:chExt cx="5477792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2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262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0.09257</cdr:x>
      <cdr:y>0.07688</cdr:y>
    </cdr:from>
    <cdr:to>
      <cdr:x>0.40034</cdr:x>
      <cdr:y>0.73709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3547" y="85560"/>
          <a:ext cx="1773845" cy="7346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0.00174</cdr:x>
      <cdr:y>0.78274</cdr:y>
    </cdr:from>
    <cdr:to>
      <cdr:x>0.9139</cdr:x>
      <cdr:y>0.97675</cdr:y>
    </cdr:to>
    <cdr:sp macro="" textlink="'26'!$B$58">
      <cdr:nvSpPr>
        <cdr:cNvPr id="3" name="TextBox 2"/>
        <cdr:cNvSpPr txBox="1"/>
      </cdr:nvSpPr>
      <cdr:spPr>
        <a:xfrm xmlns:a="http://schemas.openxmlformats.org/drawingml/2006/main">
          <a:off x="10029" y="871060"/>
          <a:ext cx="5257296" cy="2159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August 2020</a:t>
          </a:fld>
          <a:endParaRPr lang="en-US" sz="11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0.92813</cdr:y>
    </cdr:from>
    <cdr:to>
      <cdr:x>0.88411</cdr:x>
      <cdr:y>1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70200"/>
          <a:ext cx="5066387" cy="222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August 2020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2015 - 2019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2015 - December 2019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104721</xdr:rowOff>
    </xdr:from>
    <xdr:to>
      <xdr:col>9</xdr:col>
      <xdr:colOff>219075</xdr:colOff>
      <xdr:row>20</xdr:row>
      <xdr:rowOff>66621</xdr:rowOff>
    </xdr:to>
    <xdr:grpSp>
      <xdr:nvGrpSpPr>
        <xdr:cNvPr id="8" name="Group 1"/>
        <xdr:cNvGrpSpPr/>
      </xdr:nvGrpSpPr>
      <xdr:grpSpPr>
        <a:xfrm>
          <a:off x="628650" y="685746"/>
          <a:ext cx="5457825" cy="3200400"/>
          <a:chOff x="628650" y="685746"/>
          <a:chExt cx="5448300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79194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0.13992</cdr:x>
      <cdr:y>0.55304</cdr:y>
    </cdr:from>
    <cdr:to>
      <cdr:x>0.50004</cdr:x>
      <cdr:y>0.84599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381191" y="1762125"/>
          <a:ext cx="981081" cy="9334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3</xdr:row>
      <xdr:rowOff>95195</xdr:rowOff>
    </xdr:from>
    <xdr:to>
      <xdr:col>9</xdr:col>
      <xdr:colOff>180842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561975" y="676220"/>
          <a:ext cx="5486267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33524"/>
            <a:ext cx="4827073" cy="21918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0.60069</cdr:x>
      <cdr:y>0.12798</cdr:y>
    </cdr:from>
    <cdr:to>
      <cdr:x>1</cdr:x>
      <cdr:y>0.24107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47813" y="409575"/>
          <a:ext cx="1095387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2015 - December 2019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0.9257</cdr:y>
    </cdr:from>
    <cdr:to>
      <cdr:x>0.88095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927350"/>
          <a:ext cx="4749773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August 2020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86868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40402"/>
            <a:ext cx="4793404" cy="2045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0.31317</cdr:x>
      <cdr:y>0.19404</cdr:y>
    </cdr:from>
    <cdr:to>
      <cdr:x>0.85968</cdr:x>
      <cdr:y>0.46653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907563" y="596869"/>
          <a:ext cx="1583747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495926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69826"/>
            <a:ext cx="4823206" cy="2114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76995</xdr:rowOff>
    </xdr:to>
    <xdr:grpSp>
      <xdr:nvGrpSpPr>
        <xdr:cNvPr id="10" name="Group 1"/>
        <xdr:cNvGrpSpPr/>
      </xdr:nvGrpSpPr>
      <xdr:grpSpPr>
        <a:xfrm>
          <a:off x="602088" y="605790"/>
          <a:ext cx="5484387" cy="3233580"/>
          <a:chOff x="571498" y="590550"/>
          <a:chExt cx="5484497" cy="323358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3" name="TextBox 3"/>
          <xdr:cNvSpPr txBox="1"/>
        </xdr:nvSpPr>
        <xdr:spPr>
          <a:xfrm>
            <a:off x="2790824" y="1476376"/>
            <a:ext cx="771525" cy="176212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 b="1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coal</a:t>
            </a:r>
          </a:p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non-hydro </a:t>
            </a: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renewables</a:t>
            </a:r>
          </a:p>
          <a:p>
            <a:r>
              <a:rPr lang="en-US" sz="900" b="1">
                <a:solidFill>
                  <a:schemeClr val="accent1">
                    <a:lumMod val="7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</a:t>
            </a:r>
          </a:p>
          <a:p>
            <a:endParaRPr lang="en-US" sz="1100"/>
          </a:p>
        </xdr:txBody>
      </xdr:sp>
      <xdr:sp macro="" textlink="$A$37">
        <xdr:nvSpPr>
          <xdr:cNvPr id="7" name="TextBox 2"/>
          <xdr:cNvSpPr txBox="1"/>
        </xdr:nvSpPr>
        <xdr:spPr>
          <a:xfrm>
            <a:off x="585202" y="3422537"/>
            <a:ext cx="4729356" cy="2301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69EEE60-BAD4-4BC7-8D99-73931B0BAE58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Labels show percentage share of total generation provided by coal and natural gas.</a:t>
            </a:fld>
            <a:endParaRPr lang="en-US" sz="1100"/>
          </a:p>
        </xdr:txBody>
      </xdr:sp>
      <xdr:sp macro="" textlink="$A$36">
        <xdr:nvSpPr>
          <xdr:cNvPr id="8" name="TextBox 1"/>
          <xdr:cNvSpPr txBox="1"/>
        </xdr:nvSpPr>
        <xdr:spPr>
          <a:xfrm>
            <a:off x="590550" y="3597072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5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0.73289</cdr:x>
      <cdr:y>0.13393</cdr:y>
    </cdr:from>
    <cdr:to>
      <cdr:x>0.94866</cdr:x>
      <cdr:y>0.21429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76433" y="428625"/>
          <a:ext cx="552440" cy="2571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0.60872</cdr:x>
      <cdr:y>0.14286</cdr:y>
    </cdr:from>
    <cdr:to>
      <cdr:x>0.90169</cdr:x>
      <cdr:y>0.24107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81177" y="457200"/>
          <a:ext cx="857240" cy="31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</xdr:colOff>
      <xdr:row>3</xdr:row>
      <xdr:rowOff>9193</xdr:rowOff>
    </xdr:from>
    <xdr:to>
      <xdr:col>10</xdr:col>
      <xdr:colOff>28641</xdr:colOff>
      <xdr:row>22</xdr:row>
      <xdr:rowOff>133348</xdr:rowOff>
    </xdr:to>
    <xdr:grpSp>
      <xdr:nvGrpSpPr>
        <xdr:cNvPr id="3" name="Group 1"/>
        <xdr:cNvGrpSpPr/>
      </xdr:nvGrpSpPr>
      <xdr:grpSpPr>
        <a:xfrm>
          <a:off x="609635" y="533068"/>
          <a:ext cx="5515006" cy="3200730"/>
          <a:chOff x="609635" y="533233"/>
          <a:chExt cx="5495890" cy="3200565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4" y="3090681"/>
            <a:ext cx="4852161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09635" y="3481915"/>
            <a:ext cx="4810798" cy="2518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0.16646</cdr:x>
      <cdr:y>0.59203</cdr:y>
    </cdr:from>
    <cdr:to>
      <cdr:x>0.40605</cdr:x>
      <cdr:y>0.78548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61925" y="1862783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0.23868</cdr:y>
    </cdr:from>
    <cdr:to>
      <cdr:x>0.60298</cdr:x>
      <cdr:y>0.79112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09" y="751004"/>
          <a:ext cx="1185126" cy="1738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0.90869</cdr:y>
    </cdr:from>
    <cdr:ext cx="4871060" cy="274271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6439"/>
          <a:ext cx="4871060" cy="2742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August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57251" y="570940"/>
          <a:ext cx="5496198" cy="3176989"/>
          <a:chOff x="847726" y="570940"/>
          <a:chExt cx="5496198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6" y="3209925"/>
            <a:ext cx="4552950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13924"/>
            <a:ext cx="4845051" cy="2340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42976" y="752475"/>
          <a:ext cx="5467350" cy="3214530"/>
          <a:chOff x="933451" y="752475"/>
          <a:chExt cx="5467350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1" y="3362326"/>
            <a:ext cx="4505324" cy="3658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04248"/>
            <a:ext cx="4754599" cy="26275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August 2020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workbookViewId="0">
      <selection activeCell="I7" sqref="I7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10"/>
      <c r="B1" s="564" t="s">
        <v>64</v>
      </c>
      <c r="C1" s="565"/>
      <c r="D1" s="108"/>
    </row>
    <row r="2" spans="1:8" ht="19.5" customHeight="1" x14ac:dyDescent="0.35">
      <c r="A2" s="109"/>
      <c r="B2" s="566" t="s">
        <v>65</v>
      </c>
      <c r="C2" s="567"/>
    </row>
    <row r="3" spans="1:8" ht="12.75" customHeight="1" x14ac:dyDescent="0.2">
      <c r="B3" s="568"/>
      <c r="C3" s="569"/>
    </row>
    <row r="4" spans="1:8" ht="19.5" customHeight="1" x14ac:dyDescent="0.25">
      <c r="B4" s="387" t="s">
        <v>556</v>
      </c>
      <c r="C4" s="386"/>
    </row>
    <row r="5" spans="1:8" ht="12.75" customHeight="1" x14ac:dyDescent="0.2">
      <c r="B5" s="568"/>
      <c r="C5" s="569"/>
    </row>
    <row r="6" spans="1:8" ht="15" customHeight="1" x14ac:dyDescent="0.2">
      <c r="B6" s="94" t="s">
        <v>223</v>
      </c>
      <c r="C6" s="123"/>
    </row>
    <row r="7" spans="1:8" ht="15" customHeight="1" x14ac:dyDescent="0.2">
      <c r="A7" s="292">
        <v>1</v>
      </c>
      <c r="B7" s="390"/>
      <c r="C7" s="92" t="s">
        <v>224</v>
      </c>
    </row>
    <row r="8" spans="1:8" ht="15" customHeight="1" x14ac:dyDescent="0.2">
      <c r="A8" s="292">
        <v>2</v>
      </c>
      <c r="B8" s="390"/>
      <c r="C8" s="92" t="s">
        <v>195</v>
      </c>
      <c r="D8" s="292"/>
    </row>
    <row r="9" spans="1:8" ht="15" customHeight="1" x14ac:dyDescent="0.2">
      <c r="A9" s="292">
        <v>3</v>
      </c>
      <c r="B9" s="390"/>
      <c r="C9" s="92" t="s">
        <v>196</v>
      </c>
      <c r="D9" s="292"/>
    </row>
    <row r="10" spans="1:8" ht="15" customHeight="1" x14ac:dyDescent="0.2">
      <c r="A10" s="292">
        <v>4</v>
      </c>
      <c r="B10" s="390"/>
      <c r="C10" s="92" t="s">
        <v>225</v>
      </c>
      <c r="D10" s="292"/>
      <c r="H10" s="111"/>
    </row>
    <row r="11" spans="1:8" ht="15" customHeight="1" x14ac:dyDescent="0.2">
      <c r="A11" s="292">
        <v>5</v>
      </c>
      <c r="B11" s="390"/>
      <c r="C11" s="92" t="s">
        <v>197</v>
      </c>
    </row>
    <row r="12" spans="1:8" ht="15" customHeight="1" x14ac:dyDescent="0.2">
      <c r="B12" s="94" t="s">
        <v>198</v>
      </c>
      <c r="C12" s="93"/>
    </row>
    <row r="13" spans="1:8" ht="15" customHeight="1" x14ac:dyDescent="0.2">
      <c r="A13" s="21">
        <v>6</v>
      </c>
      <c r="B13" s="390"/>
      <c r="C13" s="92" t="s">
        <v>199</v>
      </c>
    </row>
    <row r="14" spans="1:8" ht="15" customHeight="1" x14ac:dyDescent="0.2">
      <c r="A14" s="21">
        <v>7</v>
      </c>
      <c r="B14" s="390"/>
      <c r="C14" s="400" t="s">
        <v>508</v>
      </c>
      <c r="D14" s="292"/>
      <c r="E14" s="111"/>
    </row>
    <row r="15" spans="1:8" ht="15" customHeight="1" x14ac:dyDescent="0.2">
      <c r="A15" s="21">
        <v>8</v>
      </c>
      <c r="B15" s="390"/>
      <c r="C15" s="92" t="s">
        <v>200</v>
      </c>
    </row>
    <row r="16" spans="1:8" ht="15" customHeight="1" x14ac:dyDescent="0.2">
      <c r="A16" s="21">
        <v>9</v>
      </c>
      <c r="B16" s="390"/>
      <c r="C16" s="92" t="s">
        <v>201</v>
      </c>
      <c r="D16" s="292"/>
    </row>
    <row r="17" spans="1:4" ht="15" customHeight="1" x14ac:dyDescent="0.2">
      <c r="A17" s="21">
        <v>10</v>
      </c>
      <c r="B17" s="390"/>
      <c r="C17" s="92" t="s">
        <v>427</v>
      </c>
    </row>
    <row r="18" spans="1:4" ht="15" customHeight="1" x14ac:dyDescent="0.2">
      <c r="A18" s="21">
        <v>11</v>
      </c>
      <c r="B18" s="390"/>
      <c r="C18" s="92" t="s">
        <v>426</v>
      </c>
    </row>
    <row r="19" spans="1:4" ht="15" customHeight="1" x14ac:dyDescent="0.2">
      <c r="A19" s="21">
        <v>12</v>
      </c>
      <c r="B19" s="390"/>
      <c r="C19" s="92" t="s">
        <v>202</v>
      </c>
    </row>
    <row r="20" spans="1:4" ht="15" customHeight="1" x14ac:dyDescent="0.2">
      <c r="A20" s="21">
        <v>13</v>
      </c>
      <c r="B20" s="390"/>
      <c r="C20" s="92" t="s">
        <v>548</v>
      </c>
    </row>
    <row r="21" spans="1:4" ht="15" customHeight="1" x14ac:dyDescent="0.2">
      <c r="B21" s="125" t="s">
        <v>222</v>
      </c>
      <c r="C21" s="92"/>
    </row>
    <row r="22" spans="1:4" ht="15" customHeight="1" x14ac:dyDescent="0.2">
      <c r="A22" s="126">
        <v>14</v>
      </c>
      <c r="B22" s="126"/>
      <c r="C22" s="92" t="s">
        <v>470</v>
      </c>
    </row>
    <row r="23" spans="1:4" ht="15" customHeight="1" x14ac:dyDescent="0.2">
      <c r="A23" s="21">
        <v>15</v>
      </c>
      <c r="C23" s="92" t="s">
        <v>549</v>
      </c>
    </row>
    <row r="24" spans="1:4" ht="15" customHeight="1" x14ac:dyDescent="0.2">
      <c r="A24" s="21">
        <v>16</v>
      </c>
      <c r="C24" s="92" t="s">
        <v>469</v>
      </c>
    </row>
    <row r="25" spans="1:4" ht="15" customHeight="1" x14ac:dyDescent="0.2">
      <c r="A25" s="21">
        <v>17</v>
      </c>
      <c r="C25" s="92" t="s">
        <v>204</v>
      </c>
    </row>
    <row r="26" spans="1:4" ht="15" customHeight="1" x14ac:dyDescent="0.2">
      <c r="A26" s="21">
        <v>18</v>
      </c>
      <c r="C26" s="92" t="s">
        <v>205</v>
      </c>
    </row>
    <row r="27" spans="1:4" ht="15" customHeight="1" x14ac:dyDescent="0.2">
      <c r="A27" s="21">
        <v>19</v>
      </c>
      <c r="C27" s="92" t="s">
        <v>550</v>
      </c>
    </row>
    <row r="28" spans="1:4" ht="15" customHeight="1" x14ac:dyDescent="0.2">
      <c r="B28" s="125" t="s">
        <v>404</v>
      </c>
      <c r="C28" s="93"/>
    </row>
    <row r="29" spans="1:4" ht="15" customHeight="1" x14ac:dyDescent="0.2">
      <c r="A29" s="21">
        <v>20</v>
      </c>
      <c r="C29" s="92" t="s">
        <v>406</v>
      </c>
      <c r="D29" s="292"/>
    </row>
    <row r="30" spans="1:4" ht="15" customHeight="1" x14ac:dyDescent="0.2">
      <c r="A30" s="21">
        <v>21</v>
      </c>
      <c r="C30" s="92" t="s">
        <v>407</v>
      </c>
      <c r="D30" s="292"/>
    </row>
    <row r="31" spans="1:4" ht="15" customHeight="1" x14ac:dyDescent="0.2">
      <c r="A31" s="21">
        <v>22</v>
      </c>
      <c r="C31" s="92" t="s">
        <v>473</v>
      </c>
      <c r="D31" s="292"/>
    </row>
    <row r="32" spans="1:4" ht="15" customHeight="1" x14ac:dyDescent="0.2">
      <c r="A32" s="21">
        <v>23</v>
      </c>
      <c r="C32" s="92" t="s">
        <v>471</v>
      </c>
      <c r="D32" s="292"/>
    </row>
    <row r="33" spans="1:4" ht="15" customHeight="1" x14ac:dyDescent="0.2">
      <c r="B33" s="94" t="s">
        <v>221</v>
      </c>
      <c r="C33" s="93"/>
    </row>
    <row r="34" spans="1:4" ht="15" customHeight="1" x14ac:dyDescent="0.2">
      <c r="A34" s="21">
        <v>24</v>
      </c>
      <c r="C34" s="92" t="s">
        <v>472</v>
      </c>
      <c r="D34" s="292"/>
    </row>
    <row r="35" spans="1:4" ht="15" customHeight="1" x14ac:dyDescent="0.25">
      <c r="A35" s="21">
        <v>25</v>
      </c>
      <c r="C35" s="92" t="s">
        <v>206</v>
      </c>
      <c r="D35" s="146"/>
    </row>
    <row r="36" spans="1:4" ht="15" customHeight="1" x14ac:dyDescent="0.2">
      <c r="A36" s="21">
        <v>26</v>
      </c>
      <c r="C36" s="22" t="s">
        <v>405</v>
      </c>
    </row>
    <row r="37" spans="1:4" ht="15" customHeight="1" x14ac:dyDescent="0.2">
      <c r="A37" s="21">
        <v>27</v>
      </c>
      <c r="C37" s="92" t="s">
        <v>408</v>
      </c>
    </row>
    <row r="38" spans="1:4" ht="15" customHeight="1" x14ac:dyDescent="0.2">
      <c r="A38" s="21">
        <v>28</v>
      </c>
      <c r="C38" s="92" t="s">
        <v>207</v>
      </c>
    </row>
    <row r="39" spans="1:4" ht="15" customHeight="1" x14ac:dyDescent="0.2">
      <c r="B39" s="94" t="s">
        <v>220</v>
      </c>
      <c r="C39" s="93"/>
    </row>
    <row r="40" spans="1:4" ht="15" customHeight="1" x14ac:dyDescent="0.2">
      <c r="A40" s="21">
        <v>29</v>
      </c>
      <c r="C40" s="92" t="s">
        <v>209</v>
      </c>
    </row>
    <row r="41" spans="1:4" ht="15" customHeight="1" x14ac:dyDescent="0.2">
      <c r="A41" s="21">
        <v>30</v>
      </c>
      <c r="C41" s="92" t="s">
        <v>208</v>
      </c>
    </row>
    <row r="42" spans="1:4" ht="15" customHeight="1" x14ac:dyDescent="0.2">
      <c r="A42" s="21">
        <v>31</v>
      </c>
      <c r="C42" s="92" t="s">
        <v>551</v>
      </c>
    </row>
    <row r="43" spans="1:4" ht="15" customHeight="1" x14ac:dyDescent="0.2">
      <c r="B43" s="94" t="s">
        <v>219</v>
      </c>
      <c r="C43" s="93"/>
    </row>
    <row r="44" spans="1:4" ht="15" customHeight="1" x14ac:dyDescent="0.2">
      <c r="A44" s="21">
        <v>32</v>
      </c>
      <c r="C44" s="92" t="s">
        <v>210</v>
      </c>
    </row>
    <row r="45" spans="1:4" ht="15" customHeight="1" x14ac:dyDescent="0.2">
      <c r="A45" s="21">
        <v>33</v>
      </c>
      <c r="C45" s="92" t="s">
        <v>211</v>
      </c>
    </row>
    <row r="46" spans="1:4" ht="15" customHeight="1" x14ac:dyDescent="0.2">
      <c r="A46" s="21">
        <v>34</v>
      </c>
      <c r="C46" s="402" t="s">
        <v>212</v>
      </c>
    </row>
    <row r="47" spans="1:4" ht="15" customHeight="1" x14ac:dyDescent="0.2">
      <c r="B47" s="94" t="s">
        <v>218</v>
      </c>
      <c r="C47" s="95"/>
    </row>
    <row r="48" spans="1:4" ht="15" customHeight="1" x14ac:dyDescent="0.2">
      <c r="A48" s="21">
        <v>35</v>
      </c>
      <c r="C48" s="402" t="s">
        <v>213</v>
      </c>
    </row>
    <row r="49" spans="1:4" ht="15" customHeight="1" x14ac:dyDescent="0.2">
      <c r="A49" s="21">
        <v>36</v>
      </c>
      <c r="C49" s="92" t="s">
        <v>214</v>
      </c>
    </row>
    <row r="50" spans="1:4" ht="15" customHeight="1" x14ac:dyDescent="0.2">
      <c r="B50" s="94" t="s">
        <v>6</v>
      </c>
      <c r="C50" s="93"/>
    </row>
    <row r="51" spans="1:4" ht="15" customHeight="1" x14ac:dyDescent="0.2">
      <c r="A51" s="21">
        <v>37</v>
      </c>
      <c r="C51" s="402" t="s">
        <v>215</v>
      </c>
    </row>
    <row r="52" spans="1:4" ht="15" customHeight="1" x14ac:dyDescent="0.2">
      <c r="A52" s="21">
        <v>38</v>
      </c>
      <c r="C52" s="92" t="s">
        <v>216</v>
      </c>
    </row>
    <row r="53" spans="1:4" ht="15" customHeight="1" x14ac:dyDescent="0.2">
      <c r="A53" s="21">
        <v>39</v>
      </c>
      <c r="C53" s="92" t="s">
        <v>217</v>
      </c>
    </row>
    <row r="54" spans="1:4" ht="15" customHeight="1" x14ac:dyDescent="0.2">
      <c r="A54" s="21">
        <v>40</v>
      </c>
      <c r="C54" s="22" t="s">
        <v>552</v>
      </c>
      <c r="D54" s="292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140625" hidden="1" customWidth="1"/>
    <col min="16" max="16" width="12.140625" customWidth="1"/>
    <col min="17" max="17" width="12.5703125" customWidth="1"/>
    <col min="18" max="18" width="10.85546875" customWidth="1"/>
  </cols>
  <sheetData>
    <row r="1" spans="1:18" x14ac:dyDescent="0.2">
      <c r="N1" s="116"/>
      <c r="P1" s="115"/>
    </row>
    <row r="2" spans="1:18" ht="15.75" x14ac:dyDescent="0.25">
      <c r="A2" s="44" t="s">
        <v>556</v>
      </c>
      <c r="P2" s="115"/>
    </row>
    <row r="3" spans="1:18" x14ac:dyDescent="0.2">
      <c r="A3" s="22" t="s">
        <v>16</v>
      </c>
      <c r="D3" s="92"/>
      <c r="P3" s="115"/>
    </row>
    <row r="5" spans="1:18" x14ac:dyDescent="0.2">
      <c r="Q5" s="178" t="s">
        <v>358</v>
      </c>
      <c r="R5" s="179"/>
    </row>
    <row r="6" spans="1:18" x14ac:dyDescent="0.2">
      <c r="Q6" s="240" t="s">
        <v>372</v>
      </c>
      <c r="R6" s="241" t="s">
        <v>234</v>
      </c>
    </row>
    <row r="13" spans="1:18" x14ac:dyDescent="0.2">
      <c r="O13" s="32"/>
    </row>
    <row r="25" spans="2:9" x14ac:dyDescent="0.2">
      <c r="B25" s="47"/>
      <c r="C25" s="47" t="s">
        <v>51</v>
      </c>
      <c r="D25" s="47" t="s">
        <v>52</v>
      </c>
      <c r="E25" s="47" t="s">
        <v>53</v>
      </c>
      <c r="F25" s="571" t="s">
        <v>56</v>
      </c>
      <c r="G25" s="571"/>
    </row>
    <row r="26" spans="2:9" x14ac:dyDescent="0.2">
      <c r="B26" s="48" t="s">
        <v>1</v>
      </c>
      <c r="C26" s="48" t="s">
        <v>3</v>
      </c>
      <c r="D26" s="48" t="s">
        <v>0</v>
      </c>
      <c r="E26" s="48" t="s">
        <v>3</v>
      </c>
      <c r="F26" s="50" t="s">
        <v>59</v>
      </c>
      <c r="G26" s="50" t="s">
        <v>37</v>
      </c>
      <c r="I26" s="30"/>
    </row>
    <row r="27" spans="2:9" x14ac:dyDescent="0.2">
      <c r="B27" s="127">
        <v>42005</v>
      </c>
      <c r="C27" s="128">
        <v>47.216999999999999</v>
      </c>
      <c r="D27" s="59" t="e">
        <v>#N/A</v>
      </c>
      <c r="E27" s="59" t="e">
        <v>#N/A</v>
      </c>
      <c r="F27" s="59" t="e">
        <v>#N/A</v>
      </c>
      <c r="G27" s="59" t="e">
        <v>#N/A</v>
      </c>
      <c r="I27" s="30"/>
    </row>
    <row r="28" spans="2:9" x14ac:dyDescent="0.2">
      <c r="B28" s="55">
        <v>42036</v>
      </c>
      <c r="C28" s="128">
        <v>50.584000000000003</v>
      </c>
      <c r="D28" s="59" t="e">
        <v>#N/A</v>
      </c>
      <c r="E28" s="51" t="e">
        <v>#N/A</v>
      </c>
      <c r="F28" s="51" t="e">
        <v>#N/A</v>
      </c>
      <c r="G28" s="51" t="e">
        <v>#N/A</v>
      </c>
      <c r="I28" s="30"/>
    </row>
    <row r="29" spans="2:9" x14ac:dyDescent="0.2">
      <c r="B29" s="55">
        <v>42064</v>
      </c>
      <c r="C29" s="128">
        <v>47.823</v>
      </c>
      <c r="D29" s="59" t="e">
        <v>#N/A</v>
      </c>
      <c r="E29" s="51" t="e">
        <v>#N/A</v>
      </c>
      <c r="F29" s="51" t="e">
        <v>#N/A</v>
      </c>
      <c r="G29" s="51" t="e">
        <v>#N/A</v>
      </c>
      <c r="I29" s="30"/>
    </row>
    <row r="30" spans="2:9" x14ac:dyDescent="0.2">
      <c r="B30" s="55">
        <v>42095</v>
      </c>
      <c r="C30" s="128">
        <v>54.453000000000003</v>
      </c>
      <c r="D30" s="59" t="e">
        <v>#N/A</v>
      </c>
      <c r="E30" s="51" t="e">
        <v>#N/A</v>
      </c>
      <c r="F30" s="51" t="e">
        <v>#N/A</v>
      </c>
      <c r="G30" s="51" t="e">
        <v>#N/A</v>
      </c>
      <c r="I30" s="30"/>
    </row>
    <row r="31" spans="2:9" x14ac:dyDescent="0.2">
      <c r="B31" s="55">
        <v>42125</v>
      </c>
      <c r="C31" s="128">
        <v>59.265000000000001</v>
      </c>
      <c r="D31" s="59" t="e">
        <v>#N/A</v>
      </c>
      <c r="E31" s="51" t="e">
        <v>#N/A</v>
      </c>
      <c r="F31" s="51" t="e">
        <v>#N/A</v>
      </c>
      <c r="G31" s="51" t="e">
        <v>#N/A</v>
      </c>
      <c r="I31" s="30"/>
    </row>
    <row r="32" spans="2:9" x14ac:dyDescent="0.2">
      <c r="B32" s="55">
        <v>42156</v>
      </c>
      <c r="C32" s="128">
        <v>59.819000000000003</v>
      </c>
      <c r="D32" s="59" t="e">
        <v>#N/A</v>
      </c>
      <c r="E32" s="51" t="e">
        <v>#N/A</v>
      </c>
      <c r="F32" s="51" t="e">
        <v>#N/A</v>
      </c>
      <c r="G32" s="51" t="e">
        <v>#N/A</v>
      </c>
      <c r="I32" s="30"/>
    </row>
    <row r="33" spans="2:9" x14ac:dyDescent="0.2">
      <c r="B33" s="55">
        <v>42186</v>
      </c>
      <c r="C33" s="128">
        <v>50.901000000000003</v>
      </c>
      <c r="D33" s="59" t="e">
        <v>#N/A</v>
      </c>
      <c r="E33" s="51" t="e">
        <v>#N/A</v>
      </c>
      <c r="F33" s="51" t="e">
        <v>#N/A</v>
      </c>
      <c r="G33" s="51" t="e">
        <v>#N/A</v>
      </c>
      <c r="I33" s="30"/>
    </row>
    <row r="34" spans="2:9" x14ac:dyDescent="0.2">
      <c r="B34" s="55">
        <v>42217</v>
      </c>
      <c r="C34" s="128">
        <v>42.866999999999997</v>
      </c>
      <c r="D34" s="59" t="e">
        <v>#N/A</v>
      </c>
      <c r="E34" s="51" t="e">
        <v>#N/A</v>
      </c>
      <c r="F34" s="51" t="e">
        <v>#N/A</v>
      </c>
      <c r="G34" s="51" t="e">
        <v>#N/A</v>
      </c>
      <c r="I34" s="30"/>
    </row>
    <row r="35" spans="2:9" x14ac:dyDescent="0.2">
      <c r="B35" s="55">
        <v>42248</v>
      </c>
      <c r="C35" s="128">
        <v>45.478999999999999</v>
      </c>
      <c r="D35" s="59" t="e">
        <v>#N/A</v>
      </c>
      <c r="E35" s="51" t="e">
        <v>#N/A</v>
      </c>
      <c r="F35" s="51" t="e">
        <v>#N/A</v>
      </c>
      <c r="G35" s="51" t="e">
        <v>#N/A</v>
      </c>
      <c r="I35" s="30"/>
    </row>
    <row r="36" spans="2:9" x14ac:dyDescent="0.2">
      <c r="B36" s="55">
        <v>42278</v>
      </c>
      <c r="C36" s="128">
        <v>46.222999999999999</v>
      </c>
      <c r="D36" s="59" t="e">
        <v>#N/A</v>
      </c>
      <c r="E36" s="51" t="e">
        <v>#N/A</v>
      </c>
      <c r="F36" s="51" t="e">
        <v>#N/A</v>
      </c>
      <c r="G36" s="51" t="e">
        <v>#N/A</v>
      </c>
      <c r="I36" s="30"/>
    </row>
    <row r="37" spans="2:9" x14ac:dyDescent="0.2">
      <c r="B37" s="55">
        <v>42309</v>
      </c>
      <c r="C37" s="128">
        <v>42.442999999999998</v>
      </c>
      <c r="D37" s="59" t="e">
        <v>#N/A</v>
      </c>
      <c r="E37" s="51" t="e">
        <v>#N/A</v>
      </c>
      <c r="F37" s="51" t="e">
        <v>#N/A</v>
      </c>
      <c r="G37" s="51" t="e">
        <v>#N/A</v>
      </c>
      <c r="I37" s="30"/>
    </row>
    <row r="38" spans="2:9" x14ac:dyDescent="0.2">
      <c r="B38" s="55">
        <v>42339</v>
      </c>
      <c r="C38" s="128">
        <v>37.189</v>
      </c>
      <c r="D38" s="59" t="e">
        <v>#N/A</v>
      </c>
      <c r="E38" s="51" t="e">
        <v>#N/A</v>
      </c>
      <c r="F38" s="51" t="e">
        <v>#N/A</v>
      </c>
      <c r="G38" s="51" t="e">
        <v>#N/A</v>
      </c>
      <c r="I38" s="30"/>
    </row>
    <row r="39" spans="2:9" x14ac:dyDescent="0.2">
      <c r="B39" s="55">
        <v>42370</v>
      </c>
      <c r="C39" s="128">
        <v>31.683</v>
      </c>
      <c r="D39" s="59" t="e">
        <v>#N/A</v>
      </c>
      <c r="E39" s="59" t="e">
        <v>#N/A</v>
      </c>
      <c r="F39" s="59" t="e">
        <v>#N/A</v>
      </c>
      <c r="G39" s="59" t="e">
        <v>#N/A</v>
      </c>
      <c r="I39" s="30"/>
    </row>
    <row r="40" spans="2:9" x14ac:dyDescent="0.2">
      <c r="B40" s="55">
        <v>42401</v>
      </c>
      <c r="C40" s="128">
        <v>30.323</v>
      </c>
      <c r="D40" s="59" t="e">
        <v>#N/A</v>
      </c>
      <c r="E40" s="51" t="e">
        <v>#N/A</v>
      </c>
      <c r="F40" s="51" t="e">
        <v>#N/A</v>
      </c>
      <c r="G40" s="51" t="e">
        <v>#N/A</v>
      </c>
      <c r="I40" s="30"/>
    </row>
    <row r="41" spans="2:9" x14ac:dyDescent="0.2">
      <c r="B41" s="55">
        <v>42430</v>
      </c>
      <c r="C41" s="128">
        <v>37.545000000000002</v>
      </c>
      <c r="D41" s="59" t="e">
        <v>#N/A</v>
      </c>
      <c r="E41" s="51" t="e">
        <v>#N/A</v>
      </c>
      <c r="F41" s="51" t="e">
        <v>#N/A</v>
      </c>
      <c r="G41" s="51" t="e">
        <v>#N/A</v>
      </c>
      <c r="I41" s="30"/>
    </row>
    <row r="42" spans="2:9" x14ac:dyDescent="0.2">
      <c r="B42" s="55">
        <v>42461</v>
      </c>
      <c r="C42" s="128">
        <v>40.753999999999998</v>
      </c>
      <c r="D42" s="59" t="e">
        <v>#N/A</v>
      </c>
      <c r="E42" s="51" t="e">
        <v>#N/A</v>
      </c>
      <c r="F42" s="51" t="e">
        <v>#N/A</v>
      </c>
      <c r="G42" s="51" t="e">
        <v>#N/A</v>
      </c>
      <c r="I42" s="30"/>
    </row>
    <row r="43" spans="2:9" x14ac:dyDescent="0.2">
      <c r="B43" s="55">
        <v>42491</v>
      </c>
      <c r="C43" s="128">
        <v>46.712000000000003</v>
      </c>
      <c r="D43" s="59" t="e">
        <v>#N/A</v>
      </c>
      <c r="E43" s="51" t="e">
        <v>#N/A</v>
      </c>
      <c r="F43" s="51" t="e">
        <v>#N/A</v>
      </c>
      <c r="G43" s="51" t="e">
        <v>#N/A</v>
      </c>
      <c r="I43" s="30"/>
    </row>
    <row r="44" spans="2:9" x14ac:dyDescent="0.2">
      <c r="B44" s="55">
        <v>42522</v>
      </c>
      <c r="C44" s="128">
        <v>48.756999999999998</v>
      </c>
      <c r="D44" s="59" t="e">
        <v>#N/A</v>
      </c>
      <c r="E44" s="51" t="e">
        <v>#N/A</v>
      </c>
      <c r="F44" s="51" t="e">
        <v>#N/A</v>
      </c>
      <c r="G44" s="51" t="e">
        <v>#N/A</v>
      </c>
      <c r="I44" s="30"/>
    </row>
    <row r="45" spans="2:9" x14ac:dyDescent="0.2">
      <c r="B45" s="55">
        <v>42552</v>
      </c>
      <c r="C45" s="128">
        <v>44.651000000000003</v>
      </c>
      <c r="D45" s="59" t="e">
        <v>#N/A</v>
      </c>
      <c r="E45" s="51" t="e">
        <v>#N/A</v>
      </c>
      <c r="F45" s="51" t="e">
        <v>#N/A</v>
      </c>
      <c r="G45" s="51" t="e">
        <v>#N/A</v>
      </c>
      <c r="I45" s="30"/>
    </row>
    <row r="46" spans="2:9" x14ac:dyDescent="0.2">
      <c r="B46" s="55">
        <v>42583</v>
      </c>
      <c r="C46" s="128">
        <v>44.723999999999997</v>
      </c>
      <c r="D46" s="59" t="e">
        <v>#N/A</v>
      </c>
      <c r="E46" s="51" t="e">
        <v>#N/A</v>
      </c>
      <c r="F46" s="51" t="e">
        <v>#N/A</v>
      </c>
      <c r="G46" s="51" t="e">
        <v>#N/A</v>
      </c>
      <c r="I46" s="30"/>
    </row>
    <row r="47" spans="2:9" x14ac:dyDescent="0.2">
      <c r="B47" s="55">
        <v>42614</v>
      </c>
      <c r="C47" s="128">
        <v>45.182000000000002</v>
      </c>
      <c r="D47" s="59" t="e">
        <v>#N/A</v>
      </c>
      <c r="E47" s="51" t="e">
        <v>#N/A</v>
      </c>
      <c r="F47" s="51" t="e">
        <v>#N/A</v>
      </c>
      <c r="G47" s="51" t="e">
        <v>#N/A</v>
      </c>
      <c r="I47" s="30"/>
    </row>
    <row r="48" spans="2:9" x14ac:dyDescent="0.2">
      <c r="B48" s="55">
        <v>42644</v>
      </c>
      <c r="C48" s="128">
        <v>49.774999999999999</v>
      </c>
      <c r="D48" s="59" t="e">
        <v>#N/A</v>
      </c>
      <c r="E48" s="51" t="e">
        <v>#N/A</v>
      </c>
      <c r="F48" s="51" t="e">
        <v>#N/A</v>
      </c>
      <c r="G48" s="51" t="e">
        <v>#N/A</v>
      </c>
      <c r="I48" s="30"/>
    </row>
    <row r="49" spans="2:9" x14ac:dyDescent="0.2">
      <c r="B49" s="55">
        <v>42675</v>
      </c>
      <c r="C49" s="128">
        <v>45.661000000000001</v>
      </c>
      <c r="D49" s="59" t="e">
        <v>#N/A</v>
      </c>
      <c r="E49" s="51" t="e">
        <v>#N/A</v>
      </c>
      <c r="F49" s="51" t="e">
        <v>#N/A</v>
      </c>
      <c r="G49" s="51" t="e">
        <v>#N/A</v>
      </c>
      <c r="I49" s="30"/>
    </row>
    <row r="50" spans="2:9" x14ac:dyDescent="0.2">
      <c r="B50" s="55">
        <v>42705</v>
      </c>
      <c r="C50" s="128">
        <v>51.972000000000001</v>
      </c>
      <c r="D50" s="59" t="e">
        <v>#N/A</v>
      </c>
      <c r="E50" s="51" t="e">
        <v>#N/A</v>
      </c>
      <c r="F50" s="51" t="e">
        <v>#N/A</v>
      </c>
      <c r="G50" s="51" t="e">
        <v>#N/A</v>
      </c>
      <c r="I50" s="30"/>
    </row>
    <row r="51" spans="2:9" x14ac:dyDescent="0.2">
      <c r="B51" s="55">
        <v>42736</v>
      </c>
      <c r="C51" s="128">
        <v>52.503999999999998</v>
      </c>
      <c r="D51" s="59" t="e">
        <v>#N/A</v>
      </c>
      <c r="E51" s="59" t="e">
        <v>#N/A</v>
      </c>
      <c r="F51" s="59" t="e">
        <v>#N/A</v>
      </c>
      <c r="G51" s="59" t="e">
        <v>#N/A</v>
      </c>
      <c r="I51" s="30"/>
    </row>
    <row r="52" spans="2:9" x14ac:dyDescent="0.2">
      <c r="B52" s="55">
        <v>42767</v>
      </c>
      <c r="C52" s="128">
        <v>53.468000000000004</v>
      </c>
      <c r="D52" s="59" t="e">
        <v>#N/A</v>
      </c>
      <c r="E52" s="51" t="e">
        <v>#N/A</v>
      </c>
      <c r="F52" s="51" t="e">
        <v>#N/A</v>
      </c>
      <c r="G52" s="51" t="e">
        <v>#N/A</v>
      </c>
      <c r="I52" s="30"/>
    </row>
    <row r="53" spans="2:9" x14ac:dyDescent="0.2">
      <c r="B53" s="55">
        <v>42795</v>
      </c>
      <c r="C53" s="128">
        <v>49.328000000000003</v>
      </c>
      <c r="D53" s="59" t="e">
        <v>#N/A</v>
      </c>
      <c r="E53" s="51" t="e">
        <v>#N/A</v>
      </c>
      <c r="F53" s="51" t="e">
        <v>#N/A</v>
      </c>
      <c r="G53" s="51" t="e">
        <v>#N/A</v>
      </c>
      <c r="I53" s="30"/>
    </row>
    <row r="54" spans="2:9" x14ac:dyDescent="0.2">
      <c r="B54" s="55">
        <v>42826</v>
      </c>
      <c r="C54" s="128">
        <v>51.06</v>
      </c>
      <c r="D54" s="59" t="e">
        <v>#N/A</v>
      </c>
      <c r="E54" s="51" t="e">
        <v>#N/A</v>
      </c>
      <c r="F54" s="51" t="e">
        <v>#N/A</v>
      </c>
      <c r="G54" s="51" t="e">
        <v>#N/A</v>
      </c>
      <c r="I54" s="30"/>
    </row>
    <row r="55" spans="2:9" x14ac:dyDescent="0.2">
      <c r="B55" s="55">
        <v>42856</v>
      </c>
      <c r="C55" s="128">
        <v>48.475999999999999</v>
      </c>
      <c r="D55" s="59" t="e">
        <v>#N/A</v>
      </c>
      <c r="E55" s="51" t="e">
        <v>#N/A</v>
      </c>
      <c r="F55" s="51" t="e">
        <v>#N/A</v>
      </c>
      <c r="G55" s="51" t="e">
        <v>#N/A</v>
      </c>
      <c r="I55" s="30"/>
    </row>
    <row r="56" spans="2:9" x14ac:dyDescent="0.2">
      <c r="B56" s="55">
        <v>42887</v>
      </c>
      <c r="C56" s="128">
        <v>45.177999999999997</v>
      </c>
      <c r="D56" s="59" t="e">
        <v>#N/A</v>
      </c>
      <c r="E56" s="51" t="e">
        <v>#N/A</v>
      </c>
      <c r="F56" s="51" t="e">
        <v>#N/A</v>
      </c>
      <c r="G56" s="51" t="e">
        <v>#N/A</v>
      </c>
      <c r="I56" s="30"/>
    </row>
    <row r="57" spans="2:9" x14ac:dyDescent="0.2">
      <c r="B57" s="55">
        <v>42917</v>
      </c>
      <c r="C57" s="128">
        <v>46.63</v>
      </c>
      <c r="D57" s="59" t="e">
        <v>#N/A</v>
      </c>
      <c r="E57" s="51" t="e">
        <v>#N/A</v>
      </c>
      <c r="F57" s="51" t="e">
        <v>#N/A</v>
      </c>
      <c r="G57" s="51" t="e">
        <v>#N/A</v>
      </c>
      <c r="I57" s="30"/>
    </row>
    <row r="58" spans="2:9" x14ac:dyDescent="0.2">
      <c r="B58" s="55">
        <v>42948</v>
      </c>
      <c r="C58" s="128">
        <v>48.036999999999999</v>
      </c>
      <c r="D58" s="59" t="e">
        <v>#N/A</v>
      </c>
      <c r="E58" s="51" t="e">
        <v>#N/A</v>
      </c>
      <c r="F58" s="51" t="e">
        <v>#N/A</v>
      </c>
      <c r="G58" s="51" t="e">
        <v>#N/A</v>
      </c>
      <c r="I58" s="30"/>
    </row>
    <row r="59" spans="2:9" x14ac:dyDescent="0.2">
      <c r="B59" s="55">
        <v>42979</v>
      </c>
      <c r="C59" s="128">
        <v>49.822000000000003</v>
      </c>
      <c r="D59" s="59" t="e">
        <v>#N/A</v>
      </c>
      <c r="E59" s="51" t="e">
        <v>#N/A</v>
      </c>
      <c r="F59" s="51" t="e">
        <v>#N/A</v>
      </c>
      <c r="G59" s="51" t="e">
        <v>#N/A</v>
      </c>
      <c r="I59" s="30"/>
    </row>
    <row r="60" spans="2:9" x14ac:dyDescent="0.2">
      <c r="B60" s="55">
        <v>43009</v>
      </c>
      <c r="C60" s="128">
        <v>51.578000000000003</v>
      </c>
      <c r="D60" s="59" t="e">
        <v>#N/A</v>
      </c>
      <c r="E60" s="51" t="e">
        <v>#N/A</v>
      </c>
      <c r="F60" s="51" t="e">
        <v>#N/A</v>
      </c>
      <c r="G60" s="51" t="e">
        <v>#N/A</v>
      </c>
      <c r="I60" s="30"/>
    </row>
    <row r="61" spans="2:9" x14ac:dyDescent="0.2">
      <c r="B61" s="55">
        <v>43040</v>
      </c>
      <c r="C61" s="128">
        <v>56.639000000000003</v>
      </c>
      <c r="D61" s="59" t="e">
        <v>#N/A</v>
      </c>
      <c r="E61" s="51" t="e">
        <v>#N/A</v>
      </c>
      <c r="F61" s="51" t="e">
        <v>#N/A</v>
      </c>
      <c r="G61" s="51" t="e">
        <v>#N/A</v>
      </c>
      <c r="I61" s="30"/>
    </row>
    <row r="62" spans="2:9" x14ac:dyDescent="0.2">
      <c r="B62" s="55">
        <v>43070</v>
      </c>
      <c r="C62" s="128">
        <v>57.881</v>
      </c>
      <c r="D62" s="59" t="e">
        <v>#N/A</v>
      </c>
      <c r="E62" s="51" t="e">
        <v>#N/A</v>
      </c>
      <c r="F62" s="51" t="e">
        <v>#N/A</v>
      </c>
      <c r="G62" s="51" t="e">
        <v>#N/A</v>
      </c>
      <c r="I62" s="30"/>
    </row>
    <row r="63" spans="2:9" x14ac:dyDescent="0.2">
      <c r="B63" s="55">
        <v>43101</v>
      </c>
      <c r="C63" s="128">
        <v>63.698</v>
      </c>
      <c r="D63" s="59" t="e">
        <v>#N/A</v>
      </c>
      <c r="E63" s="59" t="e">
        <v>#N/A</v>
      </c>
      <c r="F63" s="59" t="e">
        <v>#N/A</v>
      </c>
      <c r="G63" s="59" t="e">
        <v>#N/A</v>
      </c>
      <c r="I63" s="30"/>
    </row>
    <row r="64" spans="2:9" x14ac:dyDescent="0.2">
      <c r="B64" s="55">
        <v>43132</v>
      </c>
      <c r="C64" s="128">
        <v>62.228999999999999</v>
      </c>
      <c r="D64" s="59" t="e">
        <v>#N/A</v>
      </c>
      <c r="E64" s="51" t="e">
        <v>#N/A</v>
      </c>
      <c r="F64" s="51" t="e">
        <v>#N/A</v>
      </c>
      <c r="G64" s="51" t="e">
        <v>#N/A</v>
      </c>
      <c r="I64" s="30"/>
    </row>
    <row r="65" spans="2:9" x14ac:dyDescent="0.2">
      <c r="B65" s="55">
        <v>43160</v>
      </c>
      <c r="C65" s="128">
        <v>62.725000000000001</v>
      </c>
      <c r="D65" s="59" t="e">
        <v>#N/A</v>
      </c>
      <c r="E65" s="51" t="e">
        <v>#N/A</v>
      </c>
      <c r="F65" s="51" t="e">
        <v>#N/A</v>
      </c>
      <c r="G65" s="51" t="e">
        <v>#N/A</v>
      </c>
      <c r="I65" s="30"/>
    </row>
    <row r="66" spans="2:9" x14ac:dyDescent="0.2">
      <c r="B66" s="55">
        <v>43191</v>
      </c>
      <c r="C66" s="128">
        <v>66.254000000000005</v>
      </c>
      <c r="D66" s="59" t="e">
        <v>#N/A</v>
      </c>
      <c r="E66" s="51" t="e">
        <v>#N/A</v>
      </c>
      <c r="F66" s="51" t="e">
        <v>#N/A</v>
      </c>
      <c r="G66" s="51" t="e">
        <v>#N/A</v>
      </c>
      <c r="I66" s="30"/>
    </row>
    <row r="67" spans="2:9" x14ac:dyDescent="0.2">
      <c r="B67" s="55">
        <v>43221</v>
      </c>
      <c r="C67" s="128">
        <v>69.977999999999994</v>
      </c>
      <c r="D67" s="59" t="e">
        <v>#N/A</v>
      </c>
      <c r="E67" s="51" t="e">
        <v>#N/A</v>
      </c>
      <c r="F67" s="51" t="e">
        <v>#N/A</v>
      </c>
      <c r="G67" s="51" t="e">
        <v>#N/A</v>
      </c>
      <c r="I67" s="30"/>
    </row>
    <row r="68" spans="2:9" x14ac:dyDescent="0.2">
      <c r="B68" s="55">
        <v>43252</v>
      </c>
      <c r="C68" s="128">
        <v>67.873000000000005</v>
      </c>
      <c r="D68" s="59" t="e">
        <v>#N/A</v>
      </c>
      <c r="E68" s="51" t="e">
        <v>#N/A</v>
      </c>
      <c r="F68" s="51" t="e">
        <v>#N/A</v>
      </c>
      <c r="G68" s="51" t="e">
        <v>#N/A</v>
      </c>
      <c r="I68" s="30"/>
    </row>
    <row r="69" spans="2:9" x14ac:dyDescent="0.2">
      <c r="B69" s="55">
        <v>43282</v>
      </c>
      <c r="C69" s="128">
        <v>70.980999999999995</v>
      </c>
      <c r="D69" s="59" t="e">
        <v>#N/A</v>
      </c>
      <c r="E69" s="51" t="e">
        <v>#N/A</v>
      </c>
      <c r="F69" s="51" t="e">
        <v>#N/A</v>
      </c>
      <c r="G69" s="51" t="e">
        <v>#N/A</v>
      </c>
      <c r="I69" s="30"/>
    </row>
    <row r="70" spans="2:9" x14ac:dyDescent="0.2">
      <c r="B70" s="55">
        <v>43313</v>
      </c>
      <c r="C70" s="128">
        <v>68.055000000000007</v>
      </c>
      <c r="D70" s="59" t="e">
        <v>#N/A</v>
      </c>
      <c r="E70" s="51" t="e">
        <v>#N/A</v>
      </c>
      <c r="F70" s="51" t="e">
        <v>#N/A</v>
      </c>
      <c r="G70" s="51" t="e">
        <v>#N/A</v>
      </c>
      <c r="I70" s="30"/>
    </row>
    <row r="71" spans="2:9" x14ac:dyDescent="0.2">
      <c r="B71" s="55">
        <v>43344</v>
      </c>
      <c r="C71" s="128">
        <v>70.230999999999995</v>
      </c>
      <c r="D71" s="59" t="e">
        <v>#N/A</v>
      </c>
      <c r="E71" s="51" t="e">
        <v>#N/A</v>
      </c>
      <c r="F71" s="51" t="e">
        <v>#N/A</v>
      </c>
      <c r="G71" s="51" t="e">
        <v>#N/A</v>
      </c>
      <c r="I71" s="30"/>
    </row>
    <row r="72" spans="2:9" x14ac:dyDescent="0.2">
      <c r="B72" s="55">
        <v>43374</v>
      </c>
      <c r="C72" s="128">
        <v>70.748999999999995</v>
      </c>
      <c r="D72" s="59" t="e">
        <v>#N/A</v>
      </c>
      <c r="E72" s="51" t="e">
        <v>#N/A</v>
      </c>
      <c r="F72" s="51" t="e">
        <v>#N/A</v>
      </c>
      <c r="G72" s="51" t="e">
        <v>#N/A</v>
      </c>
      <c r="I72" s="30"/>
    </row>
    <row r="73" spans="2:9" x14ac:dyDescent="0.2">
      <c r="B73" s="55">
        <v>43405</v>
      </c>
      <c r="C73" s="128">
        <v>56.963000000000001</v>
      </c>
      <c r="D73" s="59" t="e">
        <v>#N/A</v>
      </c>
      <c r="E73" s="51" t="e">
        <v>#N/A</v>
      </c>
      <c r="F73" s="51" t="e">
        <v>#N/A</v>
      </c>
      <c r="G73" s="51" t="e">
        <v>#N/A</v>
      </c>
      <c r="I73" s="30"/>
    </row>
    <row r="74" spans="2:9" x14ac:dyDescent="0.2">
      <c r="B74" s="55">
        <v>43435</v>
      </c>
      <c r="C74" s="128">
        <v>49.523000000000003</v>
      </c>
      <c r="D74" s="59" t="e">
        <v>#N/A</v>
      </c>
      <c r="E74" s="51" t="e">
        <v>#N/A</v>
      </c>
      <c r="F74" s="51" t="e">
        <v>#N/A</v>
      </c>
      <c r="G74" s="51" t="e">
        <v>#N/A</v>
      </c>
      <c r="I74" s="30"/>
    </row>
    <row r="75" spans="2:9" x14ac:dyDescent="0.2">
      <c r="B75" s="55">
        <v>43466</v>
      </c>
      <c r="C75" s="128">
        <v>51.375999999999998</v>
      </c>
      <c r="D75" s="59" t="e">
        <v>#N/A</v>
      </c>
      <c r="E75" s="59" t="e">
        <v>#N/A</v>
      </c>
      <c r="F75" s="59" t="e">
        <v>#N/A</v>
      </c>
      <c r="G75" s="59" t="e">
        <v>#N/A</v>
      </c>
    </row>
    <row r="76" spans="2:9" x14ac:dyDescent="0.2">
      <c r="B76" s="55">
        <v>43497</v>
      </c>
      <c r="C76" s="128">
        <v>54.954000000000001</v>
      </c>
      <c r="D76" s="59" t="e">
        <v>#N/A</v>
      </c>
      <c r="E76" s="51" t="e">
        <v>#N/A</v>
      </c>
      <c r="F76" s="51" t="e">
        <v>#N/A</v>
      </c>
      <c r="G76" s="51" t="e">
        <v>#N/A</v>
      </c>
    </row>
    <row r="77" spans="2:9" x14ac:dyDescent="0.2">
      <c r="B77" s="55">
        <v>43525</v>
      </c>
      <c r="C77" s="128">
        <v>58.151000000000003</v>
      </c>
      <c r="D77" s="59" t="e">
        <v>#N/A</v>
      </c>
      <c r="E77" s="51" t="e">
        <v>#N/A</v>
      </c>
      <c r="F77" s="51" t="e">
        <v>#N/A</v>
      </c>
      <c r="G77" s="51" t="e">
        <v>#N/A</v>
      </c>
    </row>
    <row r="78" spans="2:9" x14ac:dyDescent="0.2">
      <c r="B78" s="55">
        <v>43556</v>
      </c>
      <c r="C78" s="128">
        <v>63.862000000000002</v>
      </c>
      <c r="D78" s="59" t="e">
        <v>#N/A</v>
      </c>
      <c r="E78" s="51" t="e">
        <v>#N/A</v>
      </c>
      <c r="F78" s="51" t="e">
        <v>#N/A</v>
      </c>
      <c r="G78" s="51" t="e">
        <v>#N/A</v>
      </c>
    </row>
    <row r="79" spans="2:9" x14ac:dyDescent="0.2">
      <c r="B79" s="55">
        <v>43586</v>
      </c>
      <c r="C79" s="128">
        <v>60.826999999999998</v>
      </c>
      <c r="D79" s="59" t="e">
        <v>#N/A</v>
      </c>
      <c r="E79" s="51" t="e">
        <v>#N/A</v>
      </c>
      <c r="F79" s="51" t="e">
        <v>#N/A</v>
      </c>
      <c r="G79" s="51" t="e">
        <v>#N/A</v>
      </c>
    </row>
    <row r="80" spans="2:9" x14ac:dyDescent="0.2">
      <c r="B80" s="55">
        <v>43617</v>
      </c>
      <c r="C80" s="128">
        <v>54.656999999999996</v>
      </c>
      <c r="D80" s="59" t="e">
        <v>#N/A</v>
      </c>
      <c r="E80" s="51" t="e">
        <v>#N/A</v>
      </c>
      <c r="F80" s="51" t="e">
        <v>#N/A</v>
      </c>
      <c r="G80" s="51" t="e">
        <v>#N/A</v>
      </c>
    </row>
    <row r="81" spans="2:7" x14ac:dyDescent="0.2">
      <c r="B81" s="55">
        <v>43647</v>
      </c>
      <c r="C81" s="128">
        <v>57.353999999999999</v>
      </c>
      <c r="D81" s="59" t="e">
        <v>#N/A</v>
      </c>
      <c r="E81" s="51" t="e">
        <v>#N/A</v>
      </c>
      <c r="F81" s="51" t="e">
        <v>#N/A</v>
      </c>
      <c r="G81" s="51" t="e">
        <v>#N/A</v>
      </c>
    </row>
    <row r="82" spans="2:7" x14ac:dyDescent="0.2">
      <c r="B82" s="55">
        <v>43678</v>
      </c>
      <c r="C82" s="128">
        <v>54.805</v>
      </c>
      <c r="D82" s="59" t="e">
        <v>#N/A</v>
      </c>
      <c r="E82" s="51" t="e">
        <v>#N/A</v>
      </c>
      <c r="F82" s="51" t="e">
        <v>#N/A</v>
      </c>
      <c r="G82" s="51" t="e">
        <v>#N/A</v>
      </c>
    </row>
    <row r="83" spans="2:7" x14ac:dyDescent="0.2">
      <c r="B83" s="55">
        <v>43709</v>
      </c>
      <c r="C83" s="128">
        <v>56.947000000000003</v>
      </c>
      <c r="D83" s="59" t="e">
        <v>#N/A</v>
      </c>
      <c r="E83" s="51" t="e">
        <v>#N/A</v>
      </c>
      <c r="F83" s="51" t="e">
        <v>#N/A</v>
      </c>
      <c r="G83" s="51" t="e">
        <v>#N/A</v>
      </c>
    </row>
    <row r="84" spans="2:7" x14ac:dyDescent="0.2">
      <c r="B84" s="55">
        <v>43739</v>
      </c>
      <c r="C84" s="128">
        <v>53.963000000000001</v>
      </c>
      <c r="D84" s="59" t="e">
        <v>#N/A</v>
      </c>
      <c r="E84" s="51" t="e">
        <v>#N/A</v>
      </c>
      <c r="F84" s="51" t="e">
        <v>#N/A</v>
      </c>
      <c r="G84" s="51" t="e">
        <v>#N/A</v>
      </c>
    </row>
    <row r="85" spans="2:7" x14ac:dyDescent="0.2">
      <c r="B85" s="55">
        <v>43770</v>
      </c>
      <c r="C85" s="128">
        <v>57.027000000000001</v>
      </c>
      <c r="D85" s="59" t="e">
        <v>#N/A</v>
      </c>
      <c r="E85" s="51" t="e">
        <v>#N/A</v>
      </c>
      <c r="F85" s="51" t="e">
        <v>#N/A</v>
      </c>
      <c r="G85" s="51" t="e">
        <v>#N/A</v>
      </c>
    </row>
    <row r="86" spans="2:7" x14ac:dyDescent="0.2">
      <c r="B86" s="55">
        <v>43800</v>
      </c>
      <c r="C86" s="128">
        <v>59.877000000000002</v>
      </c>
      <c r="D86" s="59" t="e">
        <v>#N/A</v>
      </c>
      <c r="E86" s="51" t="e">
        <v>#N/A</v>
      </c>
      <c r="F86" s="51" t="e">
        <v>#N/A</v>
      </c>
      <c r="G86" s="51" t="e">
        <v>#N/A</v>
      </c>
    </row>
    <row r="87" spans="2:7" x14ac:dyDescent="0.2">
      <c r="B87" s="55">
        <v>43831</v>
      </c>
      <c r="C87" s="128">
        <v>57.52</v>
      </c>
      <c r="D87" s="59" t="e">
        <v>#N/A</v>
      </c>
      <c r="E87" s="51" t="e">
        <v>#N/A</v>
      </c>
      <c r="F87" s="51" t="e">
        <v>#N/A</v>
      </c>
      <c r="G87" s="51" t="e">
        <v>#N/A</v>
      </c>
    </row>
    <row r="88" spans="2:7" x14ac:dyDescent="0.2">
      <c r="B88" s="55">
        <v>43862</v>
      </c>
      <c r="C88" s="128">
        <v>50.54</v>
      </c>
      <c r="D88" s="59" t="e">
        <v>#N/A</v>
      </c>
      <c r="E88" s="51" t="e">
        <v>#N/A</v>
      </c>
      <c r="F88" s="51" t="e">
        <v>#N/A</v>
      </c>
      <c r="G88" s="51" t="e">
        <v>#N/A</v>
      </c>
    </row>
    <row r="89" spans="2:7" x14ac:dyDescent="0.2">
      <c r="B89" s="55">
        <v>43891</v>
      </c>
      <c r="C89" s="128">
        <v>29.21</v>
      </c>
      <c r="D89" s="59" t="e">
        <v>#N/A</v>
      </c>
      <c r="E89" s="51" t="e">
        <v>#N/A</v>
      </c>
      <c r="F89" s="51" t="e">
        <v>#N/A</v>
      </c>
      <c r="G89" s="51" t="e">
        <v>#N/A</v>
      </c>
    </row>
    <row r="90" spans="2:7" x14ac:dyDescent="0.2">
      <c r="B90" s="55">
        <v>43922</v>
      </c>
      <c r="C90" s="128">
        <v>16.55</v>
      </c>
      <c r="D90" s="59" t="e">
        <v>#N/A</v>
      </c>
      <c r="E90" s="51" t="e">
        <v>#N/A</v>
      </c>
      <c r="F90" s="51" t="e">
        <v>#N/A</v>
      </c>
      <c r="G90" s="51" t="e">
        <v>#N/A</v>
      </c>
    </row>
    <row r="91" spans="2:7" x14ac:dyDescent="0.2">
      <c r="B91" s="55">
        <v>43952</v>
      </c>
      <c r="C91" s="128">
        <v>28.56</v>
      </c>
      <c r="D91" s="59" t="e">
        <v>#N/A</v>
      </c>
      <c r="E91" s="51" t="e">
        <v>#N/A</v>
      </c>
      <c r="F91" s="51" t="e">
        <v>#N/A</v>
      </c>
      <c r="G91" s="51" t="e">
        <v>#N/A</v>
      </c>
    </row>
    <row r="92" spans="2:7" x14ac:dyDescent="0.2">
      <c r="B92" s="55">
        <v>43983</v>
      </c>
      <c r="C92" s="128">
        <v>38.31</v>
      </c>
      <c r="D92" s="59" t="e">
        <v>#N/A</v>
      </c>
      <c r="E92" s="51" t="e">
        <v>#N/A</v>
      </c>
      <c r="F92" s="51" t="e">
        <v>#N/A</v>
      </c>
      <c r="G92" s="51" t="e">
        <v>#N/A</v>
      </c>
    </row>
    <row r="93" spans="2:7" x14ac:dyDescent="0.2">
      <c r="B93" s="55">
        <v>44013</v>
      </c>
      <c r="C93" s="128">
        <v>40.71</v>
      </c>
      <c r="D93" s="59">
        <v>40.71</v>
      </c>
      <c r="E93" s="51" t="e">
        <v>#N/A</v>
      </c>
      <c r="F93" s="51" t="e">
        <v>#N/A</v>
      </c>
      <c r="G93" s="51" t="e">
        <v>#N/A</v>
      </c>
    </row>
    <row r="94" spans="2:7" x14ac:dyDescent="0.2">
      <c r="B94" s="55">
        <v>44044</v>
      </c>
      <c r="C94" s="128" t="e">
        <v>#N/A</v>
      </c>
      <c r="D94" s="59">
        <v>40.5</v>
      </c>
      <c r="E94" s="51" t="e">
        <v>#N/A</v>
      </c>
      <c r="F94" s="51" t="e">
        <v>#N/A</v>
      </c>
      <c r="G94" s="51" t="e">
        <v>#N/A</v>
      </c>
    </row>
    <row r="95" spans="2:7" x14ac:dyDescent="0.2">
      <c r="B95" s="55">
        <v>44075</v>
      </c>
      <c r="C95" s="128" t="e">
        <v>#N/A</v>
      </c>
      <c r="D95" s="59">
        <v>40.5</v>
      </c>
      <c r="E95" s="51" t="e">
        <v>#N/A</v>
      </c>
      <c r="F95" s="51" t="e">
        <v>#N/A</v>
      </c>
      <c r="G95" s="51" t="e">
        <v>#N/A</v>
      </c>
    </row>
    <row r="96" spans="2:7" x14ac:dyDescent="0.2">
      <c r="B96" s="55">
        <v>44105</v>
      </c>
      <c r="C96" s="128" t="e">
        <v>#N/A</v>
      </c>
      <c r="D96" s="59">
        <v>40.5</v>
      </c>
      <c r="E96" s="51">
        <v>41.684000000000005</v>
      </c>
      <c r="F96" s="51">
        <v>32.739134378932995</v>
      </c>
      <c r="G96" s="51">
        <v>53.072748835964461</v>
      </c>
    </row>
    <row r="97" spans="2:9" x14ac:dyDescent="0.2">
      <c r="B97" s="55">
        <v>44136</v>
      </c>
      <c r="C97" s="128" t="e">
        <v>#N/A</v>
      </c>
      <c r="D97" s="59">
        <v>40.5</v>
      </c>
      <c r="E97" s="51">
        <v>42.024000000000001</v>
      </c>
      <c r="F97" s="51">
        <v>30.634274074000505</v>
      </c>
      <c r="G97" s="51">
        <v>57.648389896035738</v>
      </c>
    </row>
    <row r="98" spans="2:9" x14ac:dyDescent="0.2">
      <c r="B98" s="55">
        <v>44166</v>
      </c>
      <c r="C98" s="128" t="e">
        <v>#N/A</v>
      </c>
      <c r="D98" s="59">
        <v>40.5</v>
      </c>
      <c r="E98" s="51">
        <v>42.320000000000007</v>
      </c>
      <c r="F98" s="51">
        <v>28.467345361339124</v>
      </c>
      <c r="G98" s="51">
        <v>62.913572630916768</v>
      </c>
    </row>
    <row r="99" spans="2:9" x14ac:dyDescent="0.2">
      <c r="B99" s="55">
        <v>44197</v>
      </c>
      <c r="C99" s="128" t="e">
        <v>#N/A</v>
      </c>
      <c r="D99" s="59">
        <v>41</v>
      </c>
      <c r="E99" s="51">
        <v>42.596000000000004</v>
      </c>
      <c r="F99" s="51">
        <v>27.1176245060296</v>
      </c>
      <c r="G99" s="51">
        <v>66.909224131950211</v>
      </c>
    </row>
    <row r="100" spans="2:9" x14ac:dyDescent="0.2">
      <c r="B100" s="55">
        <v>44228</v>
      </c>
      <c r="C100" s="128" t="e">
        <v>#N/A</v>
      </c>
      <c r="D100" s="59">
        <v>42</v>
      </c>
      <c r="E100" s="51">
        <v>42.862000000000002</v>
      </c>
      <c r="F100" s="51">
        <v>26.264279192311637</v>
      </c>
      <c r="G100" s="51">
        <v>69.948656521203546</v>
      </c>
    </row>
    <row r="101" spans="2:9" x14ac:dyDescent="0.2">
      <c r="B101" s="55">
        <v>44256</v>
      </c>
      <c r="C101" s="128" t="e">
        <v>#N/A</v>
      </c>
      <c r="D101" s="59">
        <v>43</v>
      </c>
      <c r="E101" s="51">
        <v>43.122</v>
      </c>
      <c r="F101" s="51">
        <v>25.390215420527223</v>
      </c>
      <c r="G101" s="51">
        <v>73.237144829289036</v>
      </c>
    </row>
    <row r="102" spans="2:9" x14ac:dyDescent="0.2">
      <c r="B102" s="55">
        <v>44287</v>
      </c>
      <c r="C102" s="128" t="e">
        <v>#N/A</v>
      </c>
      <c r="D102" s="59">
        <v>44</v>
      </c>
      <c r="E102" s="51">
        <v>43.344000000000001</v>
      </c>
      <c r="F102" s="51">
        <v>23.836712763745314</v>
      </c>
      <c r="G102" s="51">
        <v>78.815495853833966</v>
      </c>
    </row>
    <row r="103" spans="2:9" x14ac:dyDescent="0.2">
      <c r="B103" s="55">
        <v>44317</v>
      </c>
      <c r="C103" s="128" t="e">
        <v>#N/A</v>
      </c>
      <c r="D103" s="59">
        <v>45</v>
      </c>
      <c r="E103" s="51">
        <v>43.553999999999995</v>
      </c>
      <c r="F103" s="51" t="e">
        <v>#N/A</v>
      </c>
      <c r="G103" s="51" t="e">
        <v>#N/A</v>
      </c>
    </row>
    <row r="104" spans="2:9" x14ac:dyDescent="0.2">
      <c r="B104" s="55">
        <v>44348</v>
      </c>
      <c r="C104" s="128" t="e">
        <v>#N/A</v>
      </c>
      <c r="D104" s="59">
        <v>46</v>
      </c>
      <c r="E104" s="51">
        <v>43.734000000000002</v>
      </c>
      <c r="F104" s="51">
        <v>23.294610331940149</v>
      </c>
      <c r="G104" s="51">
        <v>82.107523102778572</v>
      </c>
    </row>
    <row r="105" spans="2:9" x14ac:dyDescent="0.2">
      <c r="B105" s="55">
        <v>44378</v>
      </c>
      <c r="C105" s="128" t="e">
        <v>#N/A</v>
      </c>
      <c r="D105" s="59">
        <v>46.5</v>
      </c>
      <c r="E105" s="51">
        <v>43.891999999999996</v>
      </c>
      <c r="F105" s="51" t="e">
        <v>#N/A</v>
      </c>
      <c r="G105" s="51" t="e">
        <v>#N/A</v>
      </c>
    </row>
    <row r="106" spans="2:9" x14ac:dyDescent="0.2">
      <c r="B106" s="55">
        <v>44409</v>
      </c>
      <c r="C106" s="128" t="e">
        <v>#N/A</v>
      </c>
      <c r="D106" s="59">
        <v>47</v>
      </c>
      <c r="E106" s="51">
        <v>44.026000000000003</v>
      </c>
      <c r="F106" s="51" t="e">
        <v>#N/A</v>
      </c>
      <c r="G106" s="51" t="e">
        <v>#N/A</v>
      </c>
    </row>
    <row r="107" spans="2:9" x14ac:dyDescent="0.2">
      <c r="B107" s="55">
        <v>44440</v>
      </c>
      <c r="C107" s="128" t="e">
        <v>#N/A</v>
      </c>
      <c r="D107" s="59">
        <v>47</v>
      </c>
      <c r="E107" s="51">
        <v>44.154000000000003</v>
      </c>
      <c r="F107" s="51">
        <v>21.409177757296828</v>
      </c>
      <c r="G107" s="51">
        <v>91.062615206486967</v>
      </c>
    </row>
    <row r="108" spans="2:9" x14ac:dyDescent="0.2">
      <c r="B108" s="55">
        <v>44470</v>
      </c>
      <c r="C108" s="128" t="e">
        <v>#N/A</v>
      </c>
      <c r="D108" s="59">
        <v>48</v>
      </c>
      <c r="E108" s="51">
        <v>44.256</v>
      </c>
      <c r="F108" s="51" t="e">
        <v>#N/A</v>
      </c>
      <c r="G108" s="51" t="e">
        <v>#N/A</v>
      </c>
    </row>
    <row r="109" spans="2:9" x14ac:dyDescent="0.2">
      <c r="B109" s="55">
        <v>44501</v>
      </c>
      <c r="C109" s="128" t="e">
        <v>#N/A</v>
      </c>
      <c r="D109" s="59">
        <v>48</v>
      </c>
      <c r="E109" s="51">
        <v>44.372</v>
      </c>
      <c r="F109" s="51" t="e">
        <v>#N/A</v>
      </c>
      <c r="G109" s="51" t="e">
        <v>#N/A</v>
      </c>
    </row>
    <row r="110" spans="2:9" x14ac:dyDescent="0.2">
      <c r="B110" s="56">
        <v>44531</v>
      </c>
      <c r="C110" s="409" t="e">
        <v>#N/A</v>
      </c>
      <c r="D110" s="410">
        <v>48</v>
      </c>
      <c r="E110" s="51">
        <v>44.488</v>
      </c>
      <c r="F110" s="51">
        <v>21.538501910966609</v>
      </c>
      <c r="G110" s="51">
        <v>91.890427299972686</v>
      </c>
    </row>
    <row r="111" spans="2:9" x14ac:dyDescent="0.2">
      <c r="B111" s="55"/>
      <c r="C111" s="51"/>
      <c r="D111" s="51"/>
      <c r="E111" s="51"/>
      <c r="F111" s="62"/>
      <c r="G111" s="52"/>
      <c r="H111" s="51"/>
      <c r="I111" s="51"/>
    </row>
    <row r="112" spans="2:9" x14ac:dyDescent="0.2">
      <c r="B112" s="55"/>
      <c r="C112" s="51"/>
      <c r="D112" s="51"/>
      <c r="E112" s="51"/>
      <c r="F112" s="62"/>
      <c r="G112" s="52"/>
      <c r="H112" s="51"/>
      <c r="I112" s="51"/>
    </row>
    <row r="113" spans="2:13" x14ac:dyDescent="0.2">
      <c r="B113" s="55"/>
      <c r="C113" s="51"/>
      <c r="D113" s="51"/>
      <c r="E113" s="51"/>
      <c r="F113" s="62"/>
      <c r="G113" s="52"/>
      <c r="H113" s="51"/>
      <c r="I113" s="51"/>
    </row>
    <row r="114" spans="2:13" x14ac:dyDescent="0.2">
      <c r="B114" s="55"/>
      <c r="C114" s="51"/>
      <c r="D114" s="51"/>
      <c r="E114" s="51"/>
      <c r="F114" s="62"/>
      <c r="G114" s="52"/>
      <c r="H114" s="51"/>
      <c r="I114" s="51"/>
    </row>
    <row r="115" spans="2:13" x14ac:dyDescent="0.2">
      <c r="B115" s="55"/>
      <c r="C115" s="51"/>
      <c r="D115" s="51"/>
      <c r="E115" s="51"/>
      <c r="F115" s="62"/>
      <c r="G115" s="52"/>
      <c r="H115" s="51"/>
      <c r="I115" s="51"/>
    </row>
    <row r="116" spans="2:13" x14ac:dyDescent="0.2">
      <c r="B116" s="55"/>
      <c r="C116" s="51"/>
      <c r="D116" s="51"/>
      <c r="E116" s="51"/>
      <c r="F116" s="62"/>
      <c r="G116" s="52"/>
      <c r="H116" s="51"/>
      <c r="I116" s="51"/>
    </row>
    <row r="117" spans="2:13" x14ac:dyDescent="0.2">
      <c r="B117" s="55"/>
      <c r="C117" s="51"/>
      <c r="D117" s="51"/>
      <c r="E117" s="51"/>
      <c r="F117" s="62"/>
      <c r="G117" s="52"/>
      <c r="H117" s="51"/>
      <c r="I117" s="51"/>
    </row>
    <row r="118" spans="2:13" x14ac:dyDescent="0.2">
      <c r="B118" s="55"/>
      <c r="C118" s="51"/>
      <c r="D118" s="51"/>
      <c r="E118" s="51"/>
      <c r="F118" s="62"/>
      <c r="G118" s="52"/>
      <c r="H118" s="51"/>
      <c r="I118" s="51"/>
    </row>
    <row r="119" spans="2:13" x14ac:dyDescent="0.2">
      <c r="B119" s="55"/>
      <c r="C119" s="51"/>
      <c r="D119" s="51"/>
      <c r="E119" s="51"/>
      <c r="F119" s="62"/>
      <c r="G119" s="52"/>
      <c r="H119" s="51"/>
      <c r="I119" s="51"/>
    </row>
    <row r="120" spans="2:13" x14ac:dyDescent="0.2">
      <c r="B120" s="55"/>
      <c r="C120" s="51"/>
      <c r="D120" s="51"/>
      <c r="E120" s="51"/>
      <c r="F120" s="62"/>
      <c r="G120" s="52"/>
      <c r="H120" s="51"/>
      <c r="I120" s="51"/>
    </row>
    <row r="121" spans="2:13" x14ac:dyDescent="0.2">
      <c r="B121" s="55"/>
      <c r="C121" s="51"/>
      <c r="D121" s="51"/>
      <c r="E121" s="51"/>
      <c r="F121" s="62"/>
      <c r="G121" s="52"/>
      <c r="H121" s="51"/>
      <c r="I121" s="51"/>
    </row>
    <row r="122" spans="2:13" x14ac:dyDescent="0.2">
      <c r="B122" s="55"/>
      <c r="C122" s="51"/>
      <c r="D122" s="51"/>
      <c r="E122" s="51"/>
      <c r="F122" s="62"/>
      <c r="G122" s="52"/>
      <c r="H122" s="51"/>
      <c r="I122" s="51"/>
    </row>
    <row r="123" spans="2:13" x14ac:dyDescent="0.2">
      <c r="B123" s="32" t="s">
        <v>557</v>
      </c>
    </row>
    <row r="124" spans="2:13" x14ac:dyDescent="0.2">
      <c r="B124" s="572" t="s">
        <v>555</v>
      </c>
      <c r="C124" s="573"/>
      <c r="D124" s="573"/>
      <c r="E124" s="573"/>
      <c r="F124" s="573"/>
      <c r="G124" s="573"/>
      <c r="H124" s="573"/>
      <c r="I124" s="573"/>
    </row>
    <row r="125" spans="2:13" x14ac:dyDescent="0.2">
      <c r="B125" s="573"/>
      <c r="C125" s="573"/>
      <c r="D125" s="573"/>
      <c r="E125" s="573"/>
      <c r="F125" s="573"/>
      <c r="G125" s="573"/>
      <c r="H125" s="573"/>
      <c r="I125" s="573"/>
    </row>
    <row r="126" spans="2:13" ht="12.75" customHeight="1" x14ac:dyDescent="0.2">
      <c r="B126" s="574"/>
      <c r="C126" s="574"/>
      <c r="D126" s="574"/>
      <c r="E126" s="574"/>
      <c r="F126" s="574"/>
      <c r="G126" s="574"/>
      <c r="H126" s="574"/>
      <c r="I126" s="574"/>
      <c r="J126" s="561"/>
      <c r="K126" s="561"/>
      <c r="L126" s="561"/>
      <c r="M126" s="561"/>
    </row>
    <row r="127" spans="2:13" x14ac:dyDescent="0.2">
      <c r="J127" s="561"/>
      <c r="K127" s="561"/>
      <c r="L127" s="561"/>
      <c r="M127" s="561"/>
    </row>
    <row r="132" spans="2:2" ht="15.75" x14ac:dyDescent="0.25">
      <c r="B132" s="54" t="s">
        <v>60</v>
      </c>
    </row>
    <row r="143" spans="2:2" x14ac:dyDescent="0.2">
      <c r="B143" s="57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6" type="noConversion"/>
  <conditionalFormatting sqref="C111:I122 E28:G110 C27:G27">
    <cfRule type="expression" dxfId="123" priority="15" stopIfTrue="1">
      <formula>ISNA(C27)</formula>
    </cfRule>
  </conditionalFormatting>
  <conditionalFormatting sqref="C28:C110">
    <cfRule type="expression" dxfId="122" priority="1" stopIfTrue="1">
      <formula>ISNA(C28)</formula>
    </cfRule>
  </conditionalFormatting>
  <conditionalFormatting sqref="C27">
    <cfRule type="expression" dxfId="121" priority="12" stopIfTrue="1">
      <formula>ISNA(C27)</formula>
    </cfRule>
  </conditionalFormatting>
  <conditionalFormatting sqref="C28:D110">
    <cfRule type="expression" dxfId="120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140625" defaultRowHeight="15" x14ac:dyDescent="0.25"/>
  <cols>
    <col min="1" max="1" width="7.140625" style="129" customWidth="1"/>
    <col min="2" max="2" width="9.140625" style="129"/>
    <col min="3" max="3" width="14.85546875" style="129" customWidth="1"/>
    <col min="4" max="14" width="9.140625" style="129"/>
    <col min="15" max="16" width="9.140625" style="131"/>
    <col min="17" max="17" width="20.140625" style="129" customWidth="1"/>
    <col min="18" max="18" width="11.5703125" style="129" customWidth="1"/>
    <col min="19" max="27" width="9.140625" style="129"/>
    <col min="28" max="29" width="9.140625" style="131"/>
    <col min="30" max="16384" width="9.140625" style="129"/>
  </cols>
  <sheetData>
    <row r="1" spans="1:18" x14ac:dyDescent="0.25">
      <c r="M1" s="146"/>
    </row>
    <row r="2" spans="1:18" ht="15.75" x14ac:dyDescent="0.25">
      <c r="A2" s="44" t="s">
        <v>556</v>
      </c>
      <c r="M2" s="146"/>
    </row>
    <row r="3" spans="1:18" x14ac:dyDescent="0.25">
      <c r="A3" s="22" t="s">
        <v>16</v>
      </c>
      <c r="M3" s="146"/>
      <c r="R3" s="135"/>
    </row>
    <row r="4" spans="1:18" x14ac:dyDescent="0.25">
      <c r="A4" s="135"/>
      <c r="B4" s="142"/>
      <c r="C4" s="142"/>
      <c r="D4" s="142"/>
      <c r="E4" s="142"/>
      <c r="F4" s="142"/>
      <c r="G4" s="142"/>
      <c r="H4" s="142"/>
      <c r="I4" s="142"/>
      <c r="J4" s="142"/>
      <c r="K4" s="142"/>
      <c r="R4" s="135"/>
    </row>
    <row r="5" spans="1:18" x14ac:dyDescent="0.25">
      <c r="A5" s="137"/>
      <c r="B5" s="142"/>
      <c r="C5" s="142"/>
      <c r="D5" s="142"/>
      <c r="E5" s="142"/>
      <c r="F5" s="142"/>
      <c r="G5" s="142"/>
      <c r="H5" s="142"/>
      <c r="I5" s="142"/>
      <c r="J5" s="142"/>
      <c r="K5" s="142"/>
      <c r="Q5" s="178" t="s">
        <v>358</v>
      </c>
      <c r="R5" s="179"/>
    </row>
    <row r="6" spans="1:18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Q6" s="446" t="s">
        <v>294</v>
      </c>
      <c r="R6" s="447" t="s">
        <v>293</v>
      </c>
    </row>
    <row r="7" spans="1:18" x14ac:dyDescent="0.25">
      <c r="B7" s="142"/>
      <c r="C7" s="142"/>
      <c r="D7" s="142"/>
      <c r="E7" s="142"/>
      <c r="F7" s="142"/>
      <c r="G7" s="142"/>
      <c r="H7" s="142"/>
      <c r="I7" s="142"/>
      <c r="J7" s="142"/>
      <c r="K7" s="142"/>
      <c r="Q7" s="448" t="s">
        <v>295</v>
      </c>
      <c r="R7" s="449" t="s">
        <v>296</v>
      </c>
    </row>
    <row r="8" spans="1:18" x14ac:dyDescent="0.25">
      <c r="B8" s="142"/>
      <c r="C8" s="142"/>
      <c r="D8" s="142"/>
      <c r="E8" s="142"/>
      <c r="F8" s="142"/>
      <c r="G8" s="142"/>
      <c r="H8" s="142"/>
      <c r="I8" s="142"/>
      <c r="J8" s="142"/>
      <c r="K8" s="142"/>
      <c r="Q8" s="450" t="s">
        <v>292</v>
      </c>
      <c r="R8" s="451" t="s">
        <v>291</v>
      </c>
    </row>
    <row r="9" spans="1:18" x14ac:dyDescent="0.25">
      <c r="B9" s="142"/>
      <c r="C9" s="142"/>
      <c r="D9" s="142"/>
      <c r="E9" s="142"/>
      <c r="F9" s="142"/>
      <c r="G9" s="142"/>
      <c r="H9" s="142"/>
      <c r="I9" s="142"/>
      <c r="J9" s="142"/>
      <c r="K9" s="142"/>
    </row>
    <row r="10" spans="1:18" x14ac:dyDescent="0.25">
      <c r="B10" s="142"/>
      <c r="C10" s="142"/>
      <c r="D10" s="142"/>
      <c r="E10" s="142"/>
      <c r="F10" s="142"/>
      <c r="G10" s="142"/>
      <c r="H10" s="142"/>
      <c r="I10" s="142"/>
      <c r="J10" s="142"/>
      <c r="K10" s="142"/>
    </row>
    <row r="11" spans="1:18" x14ac:dyDescent="0.25">
      <c r="B11" s="142"/>
      <c r="C11" s="142"/>
      <c r="D11" s="142"/>
      <c r="E11" s="142"/>
      <c r="F11" s="142"/>
      <c r="G11" s="142"/>
      <c r="H11" s="142"/>
      <c r="I11" s="142"/>
      <c r="J11" s="142"/>
      <c r="K11" s="142"/>
    </row>
    <row r="12" spans="1:18" x14ac:dyDescent="0.25">
      <c r="B12" s="142"/>
      <c r="C12" s="142"/>
      <c r="D12" s="142"/>
      <c r="E12" s="142"/>
      <c r="F12" s="142"/>
      <c r="G12" s="142"/>
      <c r="H12" s="142"/>
      <c r="I12" s="142"/>
      <c r="J12" s="142"/>
      <c r="K12" s="142"/>
    </row>
    <row r="13" spans="1:18" x14ac:dyDescent="0.25">
      <c r="B13" s="142"/>
      <c r="C13" s="142"/>
      <c r="D13" s="142"/>
      <c r="E13" s="142"/>
      <c r="F13" s="142"/>
      <c r="G13" s="142"/>
      <c r="H13" s="142"/>
      <c r="I13" s="142"/>
      <c r="J13" s="142"/>
      <c r="K13" s="142"/>
    </row>
    <row r="14" spans="1:18" x14ac:dyDescent="0.25">
      <c r="B14" s="142"/>
      <c r="C14" s="142"/>
      <c r="D14" s="142"/>
      <c r="E14" s="142"/>
      <c r="F14" s="142"/>
      <c r="G14" s="142"/>
      <c r="H14" s="142"/>
      <c r="I14" s="142"/>
      <c r="J14" s="142"/>
      <c r="K14" s="142"/>
    </row>
    <row r="15" spans="1:18" x14ac:dyDescent="0.25">
      <c r="B15" s="142"/>
      <c r="C15" s="142"/>
      <c r="D15" s="142"/>
      <c r="E15" s="142"/>
      <c r="F15" s="142"/>
      <c r="G15" s="142"/>
      <c r="H15" s="142"/>
      <c r="I15" s="142"/>
      <c r="J15" s="142"/>
      <c r="K15" s="142"/>
    </row>
    <row r="16" spans="1:18" x14ac:dyDescent="0.25">
      <c r="B16" s="142"/>
      <c r="C16" s="142"/>
      <c r="D16" s="142"/>
      <c r="E16" s="142"/>
      <c r="F16" s="142"/>
      <c r="G16" s="142"/>
      <c r="H16" s="142"/>
      <c r="I16" s="142"/>
      <c r="J16" s="142"/>
      <c r="K16" s="142"/>
    </row>
    <row r="17" spans="2:29" x14ac:dyDescent="0.25">
      <c r="B17" s="142"/>
      <c r="C17" s="142"/>
      <c r="D17" s="142"/>
      <c r="E17" s="142"/>
      <c r="F17" s="142"/>
      <c r="G17" s="142"/>
      <c r="H17" s="142"/>
      <c r="I17" s="142"/>
      <c r="J17" s="142"/>
      <c r="K17" s="142"/>
    </row>
    <row r="18" spans="2:29" x14ac:dyDescent="0.25">
      <c r="B18" s="142"/>
      <c r="C18" s="142"/>
      <c r="D18" s="142"/>
      <c r="E18" s="142"/>
      <c r="F18" s="142"/>
      <c r="G18" s="142"/>
      <c r="H18" s="142"/>
      <c r="I18" s="142"/>
      <c r="J18" s="142"/>
      <c r="K18" s="142"/>
    </row>
    <row r="19" spans="2:29" x14ac:dyDescent="0.25">
      <c r="B19" s="142"/>
      <c r="C19" s="142"/>
      <c r="D19" s="183"/>
      <c r="E19" s="183"/>
      <c r="F19" s="142"/>
      <c r="G19" s="142"/>
      <c r="H19" s="142"/>
      <c r="I19" s="142"/>
      <c r="J19" s="142"/>
      <c r="K19" s="142"/>
    </row>
    <row r="20" spans="2:29" x14ac:dyDescent="0.25">
      <c r="B20" s="142"/>
      <c r="C20" s="142"/>
      <c r="D20" s="142"/>
      <c r="E20" s="142"/>
      <c r="F20" s="142"/>
      <c r="G20" s="142"/>
      <c r="H20" s="142"/>
      <c r="I20" s="142"/>
      <c r="J20" s="142"/>
      <c r="K20" s="142"/>
    </row>
    <row r="21" spans="2:29" x14ac:dyDescent="0.25">
      <c r="B21" s="142"/>
      <c r="C21" s="142"/>
      <c r="D21" s="142"/>
      <c r="E21" s="142"/>
      <c r="F21" s="142"/>
      <c r="G21" s="142"/>
      <c r="H21" s="142"/>
      <c r="I21" s="142"/>
      <c r="J21" s="142"/>
      <c r="K21" s="142"/>
    </row>
    <row r="22" spans="2:29" x14ac:dyDescent="0.25">
      <c r="B22" s="142"/>
      <c r="C22" s="142"/>
      <c r="D22" s="142"/>
      <c r="E22" s="142"/>
      <c r="F22" s="142"/>
      <c r="G22" s="142"/>
      <c r="H22" s="142"/>
      <c r="I22" s="142"/>
      <c r="J22" s="142"/>
      <c r="K22" s="142"/>
    </row>
    <row r="24" spans="2:29" x14ac:dyDescent="0.25">
      <c r="B24"/>
      <c r="C24"/>
      <c r="D24" s="575" t="s">
        <v>48</v>
      </c>
      <c r="E24" s="575"/>
      <c r="F24" s="575"/>
      <c r="G24" s="575"/>
      <c r="H24" s="575"/>
      <c r="I24" s="32"/>
      <c r="J24" s="575" t="s">
        <v>299</v>
      </c>
      <c r="K24" s="575"/>
      <c r="L24" s="575"/>
      <c r="M24" s="575"/>
    </row>
    <row r="25" spans="2:29" x14ac:dyDescent="0.25">
      <c r="B25" s="9"/>
      <c r="C25" s="9"/>
      <c r="D25" s="80">
        <v>2017</v>
      </c>
      <c r="E25" s="80">
        <v>2018</v>
      </c>
      <c r="F25" s="80">
        <v>2019</v>
      </c>
      <c r="G25" s="80">
        <v>2020</v>
      </c>
      <c r="H25" s="80">
        <v>2021</v>
      </c>
      <c r="I25" s="35"/>
      <c r="J25" s="80">
        <v>2018</v>
      </c>
      <c r="K25" s="80">
        <v>2019</v>
      </c>
      <c r="L25" s="80">
        <v>2020</v>
      </c>
      <c r="M25" s="80">
        <v>2021</v>
      </c>
    </row>
    <row r="26" spans="2:29" s="145" customFormat="1" ht="12.75" x14ac:dyDescent="0.2">
      <c r="B26" s="30"/>
      <c r="C26" s="140" t="s">
        <v>294</v>
      </c>
      <c r="D26" s="428">
        <v>1.2893022774285714</v>
      </c>
      <c r="E26" s="428">
        <v>1.6950221155714287</v>
      </c>
      <c r="F26" s="428">
        <v>1.5325767927619049</v>
      </c>
      <c r="G26" s="428">
        <v>0.98607189542857143</v>
      </c>
      <c r="H26" s="428">
        <v>1.1792717086904763</v>
      </c>
      <c r="I26" s="429"/>
      <c r="J26" s="29">
        <f t="shared" ref="J26:M28" si="0">E26-D26</f>
        <v>0.40571983814285728</v>
      </c>
      <c r="K26" s="29">
        <f t="shared" si="0"/>
        <v>-0.16244532280952373</v>
      </c>
      <c r="L26" s="29">
        <f t="shared" si="0"/>
        <v>-0.54650489733333352</v>
      </c>
      <c r="M26" s="29">
        <f t="shared" si="0"/>
        <v>0.19319981326190483</v>
      </c>
      <c r="O26" s="190"/>
      <c r="P26" s="190"/>
      <c r="AB26" s="190"/>
      <c r="AC26" s="190"/>
    </row>
    <row r="27" spans="2:29" s="145" customFormat="1" ht="12.75" x14ac:dyDescent="0.2">
      <c r="C27" s="140" t="s">
        <v>297</v>
      </c>
      <c r="D27" s="428">
        <f>+D29-D26</f>
        <v>0.3993689660714288</v>
      </c>
      <c r="E27" s="428">
        <f t="shared" ref="E27:H27" si="1">+E29-E26</f>
        <v>0.28384977092857144</v>
      </c>
      <c r="F27" s="428">
        <f t="shared" si="1"/>
        <v>0.32612578563809502</v>
      </c>
      <c r="G27" s="428">
        <f t="shared" si="1"/>
        <v>0.30255538367142853</v>
      </c>
      <c r="H27" s="428">
        <f t="shared" si="1"/>
        <v>0.31346255210952378</v>
      </c>
      <c r="I27" s="429"/>
      <c r="J27" s="29">
        <f t="shared" si="0"/>
        <v>-0.11551919514285736</v>
      </c>
      <c r="K27" s="29">
        <f t="shared" si="0"/>
        <v>4.2276014709523579E-2</v>
      </c>
      <c r="L27" s="29">
        <f t="shared" si="0"/>
        <v>-2.3570401966666488E-2</v>
      </c>
      <c r="M27" s="29">
        <f t="shared" si="0"/>
        <v>1.0907168438095249E-2</v>
      </c>
      <c r="O27" s="190"/>
      <c r="P27" s="190"/>
      <c r="AB27" s="190"/>
      <c r="AC27" s="190"/>
    </row>
    <row r="28" spans="2:29" s="145" customFormat="1" ht="12.75" x14ac:dyDescent="0.2">
      <c r="C28" s="149" t="s">
        <v>298</v>
      </c>
      <c r="D28" s="430">
        <f>+D30-D29</f>
        <v>0.72824942859999964</v>
      </c>
      <c r="E28" s="430">
        <f t="shared" ref="E28:H28" si="2">+E30-E29</f>
        <v>0.74777826639999989</v>
      </c>
      <c r="F28" s="430">
        <f t="shared" si="2"/>
        <v>0.74502786840000024</v>
      </c>
      <c r="G28" s="430">
        <f t="shared" si="2"/>
        <v>0.83451065300000016</v>
      </c>
      <c r="H28" s="430">
        <f t="shared" si="2"/>
        <v>0.73758026360000017</v>
      </c>
      <c r="I28" s="431"/>
      <c r="J28" s="432">
        <f t="shared" si="0"/>
        <v>1.9528837800000254E-2</v>
      </c>
      <c r="K28" s="432">
        <f t="shared" si="0"/>
        <v>-2.7503979999996542E-3</v>
      </c>
      <c r="L28" s="432">
        <f t="shared" si="0"/>
        <v>8.9482784599999921E-2</v>
      </c>
      <c r="M28" s="432">
        <f t="shared" si="0"/>
        <v>-9.6930389399999983E-2</v>
      </c>
      <c r="O28" s="190"/>
      <c r="P28" s="190"/>
      <c r="AB28" s="190"/>
      <c r="AC28" s="190"/>
    </row>
    <row r="29" spans="2:29" s="145" customFormat="1" ht="12.75" x14ac:dyDescent="0.2">
      <c r="C29" s="140" t="s">
        <v>295</v>
      </c>
      <c r="D29" s="428">
        <v>1.6886712435000002</v>
      </c>
      <c r="E29" s="428">
        <v>1.9788718865000001</v>
      </c>
      <c r="F29" s="428">
        <v>1.8587025784</v>
      </c>
      <c r="G29" s="428">
        <v>1.2886272791</v>
      </c>
      <c r="H29" s="428">
        <v>1.4927342608</v>
      </c>
      <c r="I29" s="429"/>
      <c r="J29" s="29">
        <f t="shared" ref="J29:M30" si="3">E29-D29</f>
        <v>0.29020064299999992</v>
      </c>
      <c r="K29" s="29">
        <f t="shared" si="3"/>
        <v>-0.12016930810000015</v>
      </c>
      <c r="L29" s="29">
        <f t="shared" si="3"/>
        <v>-0.5700752993</v>
      </c>
      <c r="M29" s="29">
        <f t="shared" si="3"/>
        <v>0.20410698170000008</v>
      </c>
      <c r="O29" s="190"/>
      <c r="P29" s="190"/>
      <c r="AB29" s="190"/>
      <c r="AC29" s="190"/>
    </row>
    <row r="30" spans="2:29" s="145" customFormat="1" ht="12.75" x14ac:dyDescent="0.2">
      <c r="B30" s="551"/>
      <c r="C30" s="433" t="s">
        <v>292</v>
      </c>
      <c r="D30" s="549">
        <v>2.4169206720999998</v>
      </c>
      <c r="E30" s="549">
        <v>2.7266501529</v>
      </c>
      <c r="F30" s="549">
        <v>2.6037304468000002</v>
      </c>
      <c r="G30" s="549">
        <v>2.1231379321000001</v>
      </c>
      <c r="H30" s="549">
        <v>2.2303145244000002</v>
      </c>
      <c r="I30" s="434"/>
      <c r="J30" s="65">
        <f t="shared" si="3"/>
        <v>0.30972948080000018</v>
      </c>
      <c r="K30" s="65">
        <f t="shared" si="3"/>
        <v>-0.1229197060999998</v>
      </c>
      <c r="L30" s="65">
        <f t="shared" si="3"/>
        <v>-0.48059251470000008</v>
      </c>
      <c r="M30" s="65">
        <f t="shared" si="3"/>
        <v>0.1071765923000001</v>
      </c>
      <c r="O30" s="190"/>
      <c r="P30" s="190"/>
      <c r="AB30" s="190"/>
      <c r="AC30" s="190"/>
    </row>
    <row r="31" spans="2:29" s="145" customFormat="1" ht="12.75" x14ac:dyDescent="0.2">
      <c r="B31" s="30"/>
      <c r="C31" s="153"/>
      <c r="D31" s="428"/>
      <c r="E31" s="428"/>
      <c r="F31" s="428"/>
      <c r="G31" s="428"/>
      <c r="H31" s="428"/>
      <c r="I31" s="30"/>
      <c r="J31" s="29">
        <f>+SUM(J26:J28)</f>
        <v>0.30972948080000018</v>
      </c>
      <c r="K31" s="29">
        <f>+SUM(K26:K28)</f>
        <v>-0.1229197060999998</v>
      </c>
      <c r="L31" s="29">
        <f>+SUM(L26:L28)</f>
        <v>-0.48059251470000008</v>
      </c>
      <c r="M31" s="29">
        <f>+SUM(M26:M28)</f>
        <v>0.1071765923000001</v>
      </c>
      <c r="O31" s="190"/>
      <c r="P31" s="190"/>
      <c r="AB31" s="190"/>
      <c r="AC31" s="190"/>
    </row>
    <row r="32" spans="2:29" x14ac:dyDescent="0.25">
      <c r="B32" s="365" t="s">
        <v>558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35" customFormat="1" ht="12.75" x14ac:dyDescent="0.2">
      <c r="D35" s="435" t="s">
        <v>509</v>
      </c>
      <c r="E35" s="435" t="s">
        <v>513</v>
      </c>
      <c r="F35" s="435" t="s">
        <v>466</v>
      </c>
      <c r="G35" s="435" t="s">
        <v>476</v>
      </c>
      <c r="I35" s="436" t="s">
        <v>510</v>
      </c>
      <c r="J35" s="435" t="s">
        <v>512</v>
      </c>
      <c r="K35" s="435" t="s">
        <v>511</v>
      </c>
      <c r="L35" s="435" t="s">
        <v>476</v>
      </c>
      <c r="O35" s="437"/>
      <c r="P35" s="437"/>
      <c r="AB35" s="437"/>
      <c r="AC35" s="437"/>
    </row>
    <row r="36" spans="2:29" s="145" customFormat="1" ht="12.75" x14ac:dyDescent="0.2">
      <c r="B36" s="145">
        <f t="shared" ref="B36:B87" si="4">YEAR(C36)</f>
        <v>2017</v>
      </c>
      <c r="C36" s="441">
        <v>42736</v>
      </c>
      <c r="D36" s="442">
        <v>2.3490000000000002</v>
      </c>
      <c r="E36" s="139" t="e">
        <v>#N/A</v>
      </c>
      <c r="F36" s="443"/>
      <c r="G36" s="443">
        <v>2.3490000000000002</v>
      </c>
      <c r="H36" s="444"/>
      <c r="I36" s="442">
        <v>1.2994523809523808</v>
      </c>
      <c r="J36" s="139" t="e">
        <v>#N/A</v>
      </c>
      <c r="K36" s="443"/>
      <c r="L36" s="443">
        <v>1.2994523809523808</v>
      </c>
      <c r="M36" s="444"/>
      <c r="O36" s="190"/>
      <c r="P36" s="190"/>
      <c r="AB36" s="190"/>
      <c r="AC36" s="190"/>
    </row>
    <row r="37" spans="2:29" s="145" customFormat="1" ht="12.75" x14ac:dyDescent="0.2">
      <c r="B37" s="145">
        <f t="shared" si="4"/>
        <v>2017</v>
      </c>
      <c r="C37" s="441">
        <v>42767</v>
      </c>
      <c r="D37" s="442">
        <v>2.3040000000000003</v>
      </c>
      <c r="E37" s="139" t="e">
        <v>#N/A</v>
      </c>
      <c r="F37" s="443">
        <f t="shared" ref="F37:F46" si="5">AVERAGEIF($B$36:$B$95,B37,$G$36:$G$95)</f>
        <v>2.4169750000000003</v>
      </c>
      <c r="G37" s="443">
        <v>2.3040000000000003</v>
      </c>
      <c r="H37" s="444"/>
      <c r="I37" s="442">
        <v>1.3064285714285713</v>
      </c>
      <c r="J37" s="139" t="e">
        <v>#N/A</v>
      </c>
      <c r="K37" s="443">
        <f t="shared" ref="K37:K46" si="6">AVERAGEIF($B$36:$B$95,B37,$L$36:$L$95)</f>
        <v>1.2916091269841272</v>
      </c>
      <c r="L37" s="443">
        <v>1.3064285714285713</v>
      </c>
      <c r="M37" s="444"/>
      <c r="O37" s="190"/>
      <c r="P37" s="190"/>
      <c r="AB37" s="190"/>
      <c r="AC37" s="190"/>
    </row>
    <row r="38" spans="2:29" s="145" customFormat="1" ht="12.75" x14ac:dyDescent="0.2">
      <c r="B38" s="145">
        <f t="shared" si="4"/>
        <v>2017</v>
      </c>
      <c r="C38" s="441">
        <v>42795</v>
      </c>
      <c r="D38" s="442">
        <v>2.3250000000000002</v>
      </c>
      <c r="E38" s="139" t="e">
        <v>#N/A</v>
      </c>
      <c r="F38" s="443">
        <f t="shared" si="5"/>
        <v>2.4169750000000003</v>
      </c>
      <c r="G38" s="443">
        <v>2.3250000000000002</v>
      </c>
      <c r="H38" s="444"/>
      <c r="I38" s="442">
        <v>1.2283095238095239</v>
      </c>
      <c r="J38" s="139" t="e">
        <v>#N/A</v>
      </c>
      <c r="K38" s="443">
        <f t="shared" si="6"/>
        <v>1.2916091269841272</v>
      </c>
      <c r="L38" s="443">
        <v>1.2283095238095239</v>
      </c>
      <c r="M38" s="444"/>
      <c r="O38" s="190"/>
      <c r="P38" s="190"/>
      <c r="AB38" s="190"/>
      <c r="AC38" s="190"/>
    </row>
    <row r="39" spans="2:29" s="145" customFormat="1" ht="12.75" x14ac:dyDescent="0.2">
      <c r="B39" s="145">
        <f t="shared" si="4"/>
        <v>2017</v>
      </c>
      <c r="C39" s="441">
        <v>42826</v>
      </c>
      <c r="D39" s="442">
        <v>2.4172500000000001</v>
      </c>
      <c r="E39" s="139" t="e">
        <v>#N/A</v>
      </c>
      <c r="F39" s="443">
        <f t="shared" si="5"/>
        <v>2.4169750000000003</v>
      </c>
      <c r="G39" s="443">
        <v>2.4172500000000001</v>
      </c>
      <c r="H39" s="444"/>
      <c r="I39" s="442">
        <v>1.2454285714285713</v>
      </c>
      <c r="J39" s="139" t="e">
        <v>#N/A</v>
      </c>
      <c r="K39" s="443">
        <f t="shared" si="6"/>
        <v>1.2916091269841272</v>
      </c>
      <c r="L39" s="443">
        <v>1.2454285714285713</v>
      </c>
      <c r="M39" s="444"/>
      <c r="O39" s="190"/>
      <c r="P39" s="190"/>
      <c r="AB39" s="190"/>
      <c r="AC39" s="190"/>
    </row>
    <row r="40" spans="2:29" s="145" customFormat="1" ht="12.75" x14ac:dyDescent="0.2">
      <c r="B40" s="145">
        <f t="shared" si="4"/>
        <v>2017</v>
      </c>
      <c r="C40" s="441">
        <v>42856</v>
      </c>
      <c r="D40" s="442">
        <v>2.3914</v>
      </c>
      <c r="E40" s="139" t="e">
        <v>#N/A</v>
      </c>
      <c r="F40" s="443">
        <f t="shared" si="5"/>
        <v>2.4169750000000003</v>
      </c>
      <c r="G40" s="443">
        <v>2.3914</v>
      </c>
      <c r="H40" s="444"/>
      <c r="I40" s="442">
        <v>1.1982619047619048</v>
      </c>
      <c r="J40" s="139" t="e">
        <v>#N/A</v>
      </c>
      <c r="K40" s="443">
        <f t="shared" si="6"/>
        <v>1.2916091269841272</v>
      </c>
      <c r="L40" s="443">
        <v>1.1982619047619048</v>
      </c>
      <c r="M40" s="444"/>
      <c r="O40" s="190"/>
      <c r="P40" s="190"/>
      <c r="AB40" s="190"/>
      <c r="AC40" s="190"/>
    </row>
    <row r="41" spans="2:29" s="145" customFormat="1" ht="12.75" x14ac:dyDescent="0.2">
      <c r="B41" s="145">
        <f t="shared" si="4"/>
        <v>2017</v>
      </c>
      <c r="C41" s="441">
        <v>42887</v>
      </c>
      <c r="D41" s="442">
        <v>2.3465000000000003</v>
      </c>
      <c r="E41" s="139" t="e">
        <v>#N/A</v>
      </c>
      <c r="F41" s="443">
        <f t="shared" si="5"/>
        <v>2.4169750000000003</v>
      </c>
      <c r="G41" s="443">
        <v>2.3465000000000003</v>
      </c>
      <c r="H41" s="444"/>
      <c r="I41" s="442">
        <v>1.1040000000000001</v>
      </c>
      <c r="J41" s="139" t="e">
        <v>#N/A</v>
      </c>
      <c r="K41" s="443">
        <f t="shared" si="6"/>
        <v>1.2916091269841272</v>
      </c>
      <c r="L41" s="443">
        <v>1.1040000000000001</v>
      </c>
      <c r="M41" s="444"/>
      <c r="O41" s="190"/>
      <c r="P41" s="190"/>
      <c r="AB41" s="190"/>
      <c r="AC41" s="190"/>
    </row>
    <row r="42" spans="2:29" s="145" customFormat="1" ht="12.75" x14ac:dyDescent="0.2">
      <c r="B42" s="145">
        <f t="shared" si="4"/>
        <v>2017</v>
      </c>
      <c r="C42" s="441">
        <v>42917</v>
      </c>
      <c r="D42" s="442">
        <v>2.2997999999999998</v>
      </c>
      <c r="E42" s="139" t="e">
        <v>#N/A</v>
      </c>
      <c r="F42" s="443">
        <f t="shared" si="5"/>
        <v>2.4169750000000003</v>
      </c>
      <c r="G42" s="443">
        <v>2.2997999999999998</v>
      </c>
      <c r="H42" s="444"/>
      <c r="I42" s="442">
        <v>1.1542619047619047</v>
      </c>
      <c r="J42" s="139" t="e">
        <v>#N/A</v>
      </c>
      <c r="K42" s="443">
        <f t="shared" si="6"/>
        <v>1.2916091269841272</v>
      </c>
      <c r="L42" s="443">
        <v>1.1542619047619047</v>
      </c>
      <c r="M42" s="444"/>
      <c r="O42" s="190"/>
      <c r="P42" s="190"/>
      <c r="AB42" s="190"/>
      <c r="AC42" s="190"/>
    </row>
    <row r="43" spans="2:29" s="145" customFormat="1" ht="12.75" x14ac:dyDescent="0.2">
      <c r="B43" s="145">
        <f t="shared" si="4"/>
        <v>2017</v>
      </c>
      <c r="C43" s="441">
        <v>42948</v>
      </c>
      <c r="D43" s="442">
        <v>2.3802500000000002</v>
      </c>
      <c r="E43" s="139" t="e">
        <v>#N/A</v>
      </c>
      <c r="F43" s="443">
        <f t="shared" si="5"/>
        <v>2.4169750000000003</v>
      </c>
      <c r="G43" s="443">
        <v>2.3802500000000002</v>
      </c>
      <c r="H43" s="444"/>
      <c r="I43" s="442">
        <v>1.2310476190476192</v>
      </c>
      <c r="J43" s="139" t="e">
        <v>#N/A</v>
      </c>
      <c r="K43" s="443">
        <f t="shared" si="6"/>
        <v>1.2916091269841272</v>
      </c>
      <c r="L43" s="443">
        <v>1.2310476190476192</v>
      </c>
      <c r="M43" s="444"/>
      <c r="O43" s="190"/>
      <c r="P43" s="190"/>
      <c r="AB43" s="190"/>
      <c r="AC43" s="190"/>
    </row>
    <row r="44" spans="2:29" s="145" customFormat="1" ht="12.75" x14ac:dyDescent="0.2">
      <c r="B44" s="145">
        <f t="shared" si="4"/>
        <v>2017</v>
      </c>
      <c r="C44" s="441">
        <v>42979</v>
      </c>
      <c r="D44" s="442">
        <v>2.6452499999999999</v>
      </c>
      <c r="E44" s="139" t="e">
        <v>#N/A</v>
      </c>
      <c r="F44" s="443">
        <f t="shared" si="5"/>
        <v>2.4169750000000003</v>
      </c>
      <c r="G44" s="443">
        <v>2.6452499999999999</v>
      </c>
      <c r="H44" s="444"/>
      <c r="I44" s="442">
        <v>1.3369761904761905</v>
      </c>
      <c r="J44" s="139" t="e">
        <v>#N/A</v>
      </c>
      <c r="K44" s="443">
        <f t="shared" si="6"/>
        <v>1.2916091269841272</v>
      </c>
      <c r="L44" s="443">
        <v>1.3369761904761905</v>
      </c>
      <c r="M44" s="444"/>
      <c r="O44" s="190"/>
      <c r="P44" s="190"/>
      <c r="AB44" s="190"/>
      <c r="AC44" s="190"/>
    </row>
    <row r="45" spans="2:29" s="145" customFormat="1" ht="12.75" x14ac:dyDescent="0.2">
      <c r="B45" s="145">
        <f t="shared" si="4"/>
        <v>2017</v>
      </c>
      <c r="C45" s="441">
        <v>43009</v>
      </c>
      <c r="D45" s="442">
        <v>2.5049999999999999</v>
      </c>
      <c r="E45" s="139" t="e">
        <v>#N/A</v>
      </c>
      <c r="F45" s="443">
        <f t="shared" si="5"/>
        <v>2.4169750000000003</v>
      </c>
      <c r="G45" s="443">
        <v>2.5049999999999999</v>
      </c>
      <c r="H45" s="444"/>
      <c r="I45" s="442">
        <v>1.3692380952380954</v>
      </c>
      <c r="J45" s="139" t="e">
        <v>#N/A</v>
      </c>
      <c r="K45" s="443">
        <f t="shared" si="6"/>
        <v>1.2916091269841272</v>
      </c>
      <c r="L45" s="443">
        <v>1.3692380952380954</v>
      </c>
      <c r="M45" s="444"/>
      <c r="O45" s="190"/>
      <c r="P45" s="190"/>
      <c r="AB45" s="190"/>
      <c r="AC45" s="190"/>
    </row>
    <row r="46" spans="2:29" s="145" customFormat="1" ht="12.75" x14ac:dyDescent="0.2">
      <c r="B46" s="145">
        <f t="shared" si="4"/>
        <v>2017</v>
      </c>
      <c r="C46" s="441">
        <v>43040</v>
      </c>
      <c r="D46" s="442">
        <v>2.5635000000000003</v>
      </c>
      <c r="E46" s="139" t="e">
        <v>#N/A</v>
      </c>
      <c r="F46" s="443">
        <f t="shared" si="5"/>
        <v>2.4169750000000003</v>
      </c>
      <c r="G46" s="443">
        <v>2.5635000000000003</v>
      </c>
      <c r="H46" s="444"/>
      <c r="I46" s="442">
        <v>1.4931904761904762</v>
      </c>
      <c r="J46" s="139" t="e">
        <v>#N/A</v>
      </c>
      <c r="K46" s="443">
        <f t="shared" si="6"/>
        <v>1.2916091269841272</v>
      </c>
      <c r="L46" s="443">
        <v>1.4931904761904762</v>
      </c>
      <c r="M46" s="444"/>
      <c r="O46" s="190"/>
      <c r="P46" s="190"/>
      <c r="AB46" s="190"/>
      <c r="AC46" s="190"/>
    </row>
    <row r="47" spans="2:29" s="145" customFormat="1" ht="12.75" x14ac:dyDescent="0.2">
      <c r="B47" s="145">
        <f t="shared" si="4"/>
        <v>2017</v>
      </c>
      <c r="C47" s="441">
        <v>43070</v>
      </c>
      <c r="D47" s="442">
        <v>2.47675</v>
      </c>
      <c r="E47" s="139" t="e">
        <v>#N/A</v>
      </c>
      <c r="F47" s="443"/>
      <c r="G47" s="443">
        <v>2.47675</v>
      </c>
      <c r="H47" s="444"/>
      <c r="I47" s="442">
        <v>1.5327142857142857</v>
      </c>
      <c r="J47" s="139" t="e">
        <v>#N/A</v>
      </c>
      <c r="K47" s="443"/>
      <c r="L47" s="443">
        <v>1.5327142857142857</v>
      </c>
      <c r="M47" s="444"/>
      <c r="O47" s="190"/>
      <c r="P47" s="190"/>
      <c r="AB47" s="190"/>
      <c r="AC47" s="190"/>
    </row>
    <row r="48" spans="2:29" s="145" customFormat="1" ht="12.75" x14ac:dyDescent="0.2">
      <c r="B48" s="145">
        <f t="shared" si="4"/>
        <v>2018</v>
      </c>
      <c r="C48" s="441">
        <v>43101</v>
      </c>
      <c r="D48" s="442">
        <v>2.5546000000000002</v>
      </c>
      <c r="E48" s="139" t="e">
        <v>#N/A</v>
      </c>
      <c r="F48" s="443"/>
      <c r="G48" s="443">
        <v>2.5546000000000002</v>
      </c>
      <c r="H48" s="444"/>
      <c r="I48" s="442">
        <v>1.6446904761904761</v>
      </c>
      <c r="J48" s="139" t="e">
        <v>#N/A</v>
      </c>
      <c r="K48" s="443"/>
      <c r="L48" s="443">
        <v>1.6446904761904761</v>
      </c>
      <c r="M48" s="444"/>
      <c r="O48" s="190"/>
      <c r="P48" s="190"/>
      <c r="AB48" s="190"/>
      <c r="AC48" s="190"/>
    </row>
    <row r="49" spans="2:29" s="145" customFormat="1" ht="12.75" x14ac:dyDescent="0.2">
      <c r="B49" s="145">
        <f t="shared" si="4"/>
        <v>2018</v>
      </c>
      <c r="C49" s="441">
        <v>43132</v>
      </c>
      <c r="D49" s="442">
        <v>2.58725</v>
      </c>
      <c r="E49" s="139" t="e">
        <v>#N/A</v>
      </c>
      <c r="F49" s="443">
        <f t="shared" ref="F49" si="7">AVERAGEIF($B$36:$B$95,B49,$G$36:$G$95)</f>
        <v>2.7228583333333334</v>
      </c>
      <c r="G49" s="443">
        <v>2.58725</v>
      </c>
      <c r="H49" s="444"/>
      <c r="I49" s="442">
        <v>1.5551904761904762</v>
      </c>
      <c r="J49" s="139" t="e">
        <v>#N/A</v>
      </c>
      <c r="K49" s="443">
        <f t="shared" ref="K49" si="8">AVERAGEIF($B$36:$B$95,B49,$L$36:$L$95)</f>
        <v>1.6918908730158728</v>
      </c>
      <c r="L49" s="443">
        <v>1.5551904761904762</v>
      </c>
      <c r="M49" s="444"/>
      <c r="O49" s="190"/>
      <c r="P49" s="190"/>
      <c r="AB49" s="190"/>
      <c r="AC49" s="190"/>
    </row>
    <row r="50" spans="2:29" s="145" customFormat="1" ht="12.75" x14ac:dyDescent="0.2">
      <c r="B50" s="145">
        <f t="shared" si="4"/>
        <v>2018</v>
      </c>
      <c r="C50" s="441">
        <v>43160</v>
      </c>
      <c r="D50" s="442">
        <v>2.5912500000000001</v>
      </c>
      <c r="E50" s="139" t="e">
        <v>#N/A</v>
      </c>
      <c r="F50" s="443">
        <f t="shared" ref="F50:F58" si="9">AVERAGEIF($B$36:$B$95,B50,$G$36:$G$95)</f>
        <v>2.7228583333333334</v>
      </c>
      <c r="G50" s="443">
        <v>2.5912500000000001</v>
      </c>
      <c r="H50" s="444"/>
      <c r="I50" s="442">
        <v>1.5718333333333332</v>
      </c>
      <c r="J50" s="139" t="e">
        <v>#N/A</v>
      </c>
      <c r="K50" s="443">
        <f t="shared" ref="K50:K58" si="10">AVERAGEIF($B$36:$B$95,B50,$L$36:$L$95)</f>
        <v>1.6918908730158728</v>
      </c>
      <c r="L50" s="443">
        <v>1.5718333333333332</v>
      </c>
      <c r="M50" s="444"/>
      <c r="O50" s="190"/>
      <c r="P50" s="190"/>
      <c r="AB50" s="190"/>
      <c r="AC50" s="190"/>
    </row>
    <row r="51" spans="2:29" s="145" customFormat="1" ht="12.75" x14ac:dyDescent="0.2">
      <c r="B51" s="145">
        <f t="shared" si="4"/>
        <v>2018</v>
      </c>
      <c r="C51" s="441">
        <v>43191</v>
      </c>
      <c r="D51" s="442">
        <v>2.7569999999999997</v>
      </c>
      <c r="E51" s="139" t="e">
        <v>#N/A</v>
      </c>
      <c r="F51" s="443">
        <f t="shared" si="9"/>
        <v>2.7228583333333334</v>
      </c>
      <c r="G51" s="443">
        <v>2.7569999999999997</v>
      </c>
      <c r="H51" s="444"/>
      <c r="I51" s="442">
        <v>1.7168095238095238</v>
      </c>
      <c r="J51" s="139" t="e">
        <v>#N/A</v>
      </c>
      <c r="K51" s="443">
        <f t="shared" si="10"/>
        <v>1.6918908730158728</v>
      </c>
      <c r="L51" s="443">
        <v>1.7168095238095238</v>
      </c>
      <c r="M51" s="444"/>
      <c r="O51" s="190"/>
      <c r="P51" s="190"/>
      <c r="AB51" s="190"/>
      <c r="AC51" s="190"/>
    </row>
    <row r="52" spans="2:29" s="145" customFormat="1" ht="12.75" x14ac:dyDescent="0.2">
      <c r="B52" s="145">
        <f t="shared" si="4"/>
        <v>2018</v>
      </c>
      <c r="C52" s="441">
        <v>43221</v>
      </c>
      <c r="D52" s="442">
        <v>2.9007499999999999</v>
      </c>
      <c r="E52" s="139" t="e">
        <v>#N/A</v>
      </c>
      <c r="F52" s="443">
        <f t="shared" si="9"/>
        <v>2.7228583333333334</v>
      </c>
      <c r="G52" s="443">
        <v>2.9007499999999999</v>
      </c>
      <c r="H52" s="444"/>
      <c r="I52" s="442">
        <v>1.8327380952380952</v>
      </c>
      <c r="J52" s="139" t="e">
        <v>#N/A</v>
      </c>
      <c r="K52" s="443">
        <f t="shared" si="10"/>
        <v>1.6918908730158728</v>
      </c>
      <c r="L52" s="443">
        <v>1.8327380952380952</v>
      </c>
      <c r="M52" s="444"/>
      <c r="O52" s="190"/>
      <c r="P52" s="190"/>
      <c r="AB52" s="190"/>
      <c r="AC52" s="190"/>
    </row>
    <row r="53" spans="2:29" s="145" customFormat="1" ht="12.75" x14ac:dyDescent="0.2">
      <c r="B53" s="145">
        <f t="shared" si="4"/>
        <v>2018</v>
      </c>
      <c r="C53" s="441">
        <v>43252</v>
      </c>
      <c r="D53" s="442">
        <v>2.8907499999999997</v>
      </c>
      <c r="E53" s="139" t="e">
        <v>#N/A</v>
      </c>
      <c r="F53" s="443">
        <f t="shared" si="9"/>
        <v>2.7228583333333334</v>
      </c>
      <c r="G53" s="443">
        <v>2.8907499999999997</v>
      </c>
      <c r="H53" s="444"/>
      <c r="I53" s="442">
        <v>1.7715476190476191</v>
      </c>
      <c r="J53" s="139" t="e">
        <v>#N/A</v>
      </c>
      <c r="K53" s="443">
        <f t="shared" si="10"/>
        <v>1.6918908730158728</v>
      </c>
      <c r="L53" s="443">
        <v>1.7715476190476191</v>
      </c>
      <c r="M53" s="444"/>
      <c r="O53" s="190"/>
      <c r="P53" s="190"/>
      <c r="AB53" s="190"/>
      <c r="AC53" s="190"/>
    </row>
    <row r="54" spans="2:29" s="145" customFormat="1" ht="12.75" x14ac:dyDescent="0.2">
      <c r="B54" s="145">
        <f t="shared" si="4"/>
        <v>2018</v>
      </c>
      <c r="C54" s="441">
        <v>43282</v>
      </c>
      <c r="D54" s="442">
        <v>2.8486000000000002</v>
      </c>
      <c r="E54" s="139" t="e">
        <v>#N/A</v>
      </c>
      <c r="F54" s="443">
        <f t="shared" si="9"/>
        <v>2.7228583333333334</v>
      </c>
      <c r="G54" s="443">
        <v>2.8486000000000002</v>
      </c>
      <c r="H54" s="444"/>
      <c r="I54" s="442">
        <v>1.7679523809523812</v>
      </c>
      <c r="J54" s="139" t="e">
        <v>#N/A</v>
      </c>
      <c r="K54" s="443">
        <f t="shared" si="10"/>
        <v>1.6918908730158728</v>
      </c>
      <c r="L54" s="443">
        <v>1.7679523809523812</v>
      </c>
      <c r="M54" s="444"/>
      <c r="O54" s="190"/>
      <c r="P54" s="190"/>
      <c r="AB54" s="190"/>
      <c r="AC54" s="190"/>
    </row>
    <row r="55" spans="2:29" s="145" customFormat="1" ht="12.75" x14ac:dyDescent="0.2">
      <c r="B55" s="145">
        <f t="shared" si="4"/>
        <v>2018</v>
      </c>
      <c r="C55" s="441">
        <v>43313</v>
      </c>
      <c r="D55" s="442">
        <v>2.83575</v>
      </c>
      <c r="E55" s="139" t="e">
        <v>#N/A</v>
      </c>
      <c r="F55" s="443">
        <f t="shared" si="9"/>
        <v>2.7228583333333334</v>
      </c>
      <c r="G55" s="443">
        <v>2.83575</v>
      </c>
      <c r="H55" s="444"/>
      <c r="I55" s="442">
        <v>1.7268571428571431</v>
      </c>
      <c r="J55" s="139" t="e">
        <v>#N/A</v>
      </c>
      <c r="K55" s="443">
        <f t="shared" si="10"/>
        <v>1.6918908730158728</v>
      </c>
      <c r="L55" s="443">
        <v>1.7268571428571431</v>
      </c>
      <c r="M55" s="444"/>
      <c r="O55" s="190"/>
      <c r="P55" s="190"/>
      <c r="AB55" s="190"/>
      <c r="AC55" s="190"/>
    </row>
    <row r="56" spans="2:29" s="145" customFormat="1" ht="12.75" x14ac:dyDescent="0.2">
      <c r="B56" s="145">
        <f t="shared" si="4"/>
        <v>2018</v>
      </c>
      <c r="C56" s="441">
        <v>43344</v>
      </c>
      <c r="D56" s="442">
        <v>2.8355000000000001</v>
      </c>
      <c r="E56" s="139" t="e">
        <v>#N/A</v>
      </c>
      <c r="F56" s="443">
        <f t="shared" si="9"/>
        <v>2.7228583333333334</v>
      </c>
      <c r="G56" s="443">
        <v>2.8355000000000001</v>
      </c>
      <c r="H56" s="444"/>
      <c r="I56" s="442">
        <v>1.8783571428571431</v>
      </c>
      <c r="J56" s="139" t="e">
        <v>#N/A</v>
      </c>
      <c r="K56" s="443">
        <f t="shared" si="10"/>
        <v>1.6918908730158728</v>
      </c>
      <c r="L56" s="443">
        <v>1.8783571428571431</v>
      </c>
      <c r="M56" s="444"/>
      <c r="O56" s="190"/>
      <c r="P56" s="190"/>
      <c r="AB56" s="190"/>
      <c r="AC56" s="190"/>
    </row>
    <row r="57" spans="2:29" s="145" customFormat="1" ht="12.75" x14ac:dyDescent="0.2">
      <c r="B57" s="145">
        <f t="shared" si="4"/>
        <v>2018</v>
      </c>
      <c r="C57" s="441">
        <v>43374</v>
      </c>
      <c r="D57" s="442">
        <v>2.86</v>
      </c>
      <c r="E57" s="139" t="e">
        <v>#N/A</v>
      </c>
      <c r="F57" s="443">
        <f t="shared" si="9"/>
        <v>2.7228583333333334</v>
      </c>
      <c r="G57" s="443">
        <v>2.86</v>
      </c>
      <c r="H57" s="444"/>
      <c r="I57" s="442">
        <v>1.9293333333333333</v>
      </c>
      <c r="J57" s="139" t="e">
        <v>#N/A</v>
      </c>
      <c r="K57" s="443">
        <f t="shared" si="10"/>
        <v>1.6918908730158728</v>
      </c>
      <c r="L57" s="443">
        <v>1.9293333333333333</v>
      </c>
      <c r="M57" s="444"/>
      <c r="O57" s="190"/>
      <c r="P57" s="190"/>
      <c r="AB57" s="190"/>
      <c r="AC57" s="190"/>
    </row>
    <row r="58" spans="2:29" s="145" customFormat="1" ht="12.75" x14ac:dyDescent="0.2">
      <c r="B58" s="145">
        <f t="shared" si="4"/>
        <v>2018</v>
      </c>
      <c r="C58" s="441">
        <v>43405</v>
      </c>
      <c r="D58" s="442">
        <v>2.6472500000000001</v>
      </c>
      <c r="E58" s="139" t="e">
        <v>#N/A</v>
      </c>
      <c r="F58" s="443">
        <f t="shared" si="9"/>
        <v>2.7228583333333334</v>
      </c>
      <c r="G58" s="443">
        <v>2.6472500000000001</v>
      </c>
      <c r="H58" s="444"/>
      <c r="I58" s="442">
        <v>1.5416190476190477</v>
      </c>
      <c r="J58" s="139" t="e">
        <v>#N/A</v>
      </c>
      <c r="K58" s="443">
        <f t="shared" si="10"/>
        <v>1.6918908730158728</v>
      </c>
      <c r="L58" s="443">
        <v>1.5416190476190477</v>
      </c>
      <c r="M58" s="444"/>
      <c r="O58" s="190"/>
      <c r="P58" s="190"/>
      <c r="AB58" s="190"/>
      <c r="AC58" s="190"/>
    </row>
    <row r="59" spans="2:29" s="145" customFormat="1" ht="12.75" x14ac:dyDescent="0.2">
      <c r="B59" s="145">
        <f t="shared" si="4"/>
        <v>2018</v>
      </c>
      <c r="C59" s="441">
        <v>43435</v>
      </c>
      <c r="D59" s="442">
        <v>2.3656000000000001</v>
      </c>
      <c r="E59" s="139" t="e">
        <v>#N/A</v>
      </c>
      <c r="F59" s="443"/>
      <c r="G59" s="443">
        <v>2.3656000000000001</v>
      </c>
      <c r="H59" s="444"/>
      <c r="I59" s="442">
        <v>1.3657619047619047</v>
      </c>
      <c r="J59" s="139" t="e">
        <v>#N/A</v>
      </c>
      <c r="K59" s="443"/>
      <c r="L59" s="443">
        <v>1.3657619047619047</v>
      </c>
      <c r="M59" s="444"/>
      <c r="O59" s="190"/>
      <c r="P59" s="190"/>
      <c r="AB59" s="190"/>
      <c r="AC59" s="190"/>
    </row>
    <row r="60" spans="2:29" s="145" customFormat="1" ht="12.75" x14ac:dyDescent="0.2">
      <c r="B60" s="145">
        <f t="shared" si="4"/>
        <v>2019</v>
      </c>
      <c r="C60" s="441">
        <v>43466</v>
      </c>
      <c r="D60" s="442">
        <v>2.2477499999999999</v>
      </c>
      <c r="E60" s="139" t="e">
        <v>#N/A</v>
      </c>
      <c r="F60" s="443"/>
      <c r="G60" s="443">
        <v>2.2477499999999999</v>
      </c>
      <c r="H60" s="444"/>
      <c r="I60" s="442">
        <v>1.4145238095238095</v>
      </c>
      <c r="J60" s="139" t="e">
        <v>#N/A</v>
      </c>
      <c r="K60" s="443"/>
      <c r="L60" s="443">
        <v>1.4145238095238095</v>
      </c>
      <c r="M60" s="444"/>
      <c r="O60" s="190"/>
      <c r="P60" s="190"/>
      <c r="AB60" s="190"/>
      <c r="AC60" s="190"/>
    </row>
    <row r="61" spans="2:29" s="145" customFormat="1" ht="12.75" x14ac:dyDescent="0.2">
      <c r="B61" s="145">
        <f t="shared" si="4"/>
        <v>2019</v>
      </c>
      <c r="C61" s="441">
        <v>43497</v>
      </c>
      <c r="D61" s="442">
        <v>2.30925</v>
      </c>
      <c r="E61" s="139" t="e">
        <v>#N/A</v>
      </c>
      <c r="F61" s="443">
        <f t="shared" ref="F61" si="11">AVERAGEIF($B$36:$B$95,B61,$G$36:$G$95)</f>
        <v>2.5982791666666665</v>
      </c>
      <c r="G61" s="443">
        <v>2.30925</v>
      </c>
      <c r="H61" s="444"/>
      <c r="I61" s="442">
        <v>1.5228809523809523</v>
      </c>
      <c r="J61" s="139" t="e">
        <v>#N/A</v>
      </c>
      <c r="K61" s="443">
        <f t="shared" ref="K61" si="12">AVERAGEIF($B$36:$B$95,B61,$L$36:$L$95)</f>
        <v>1.5323511904761906</v>
      </c>
      <c r="L61" s="443">
        <v>1.5228809523809523</v>
      </c>
      <c r="M61" s="444"/>
      <c r="O61" s="190"/>
      <c r="P61" s="190"/>
      <c r="AB61" s="190"/>
      <c r="AC61" s="190"/>
    </row>
    <row r="62" spans="2:29" s="145" customFormat="1" ht="12.75" x14ac:dyDescent="0.2">
      <c r="B62" s="145">
        <f t="shared" si="4"/>
        <v>2019</v>
      </c>
      <c r="C62" s="441">
        <v>43525</v>
      </c>
      <c r="D62" s="442">
        <v>2.516</v>
      </c>
      <c r="E62" s="139" t="e">
        <v>#N/A</v>
      </c>
      <c r="F62" s="443">
        <f t="shared" ref="F62:F70" si="13">AVERAGEIF($B$36:$B$95,B62,$G$36:$G$95)</f>
        <v>2.5982791666666665</v>
      </c>
      <c r="G62" s="443">
        <v>2.516</v>
      </c>
      <c r="H62" s="444"/>
      <c r="I62" s="442">
        <v>1.5747380952380952</v>
      </c>
      <c r="J62" s="139" t="e">
        <v>#N/A</v>
      </c>
      <c r="K62" s="443">
        <f t="shared" ref="K62:K70" si="14">AVERAGEIF($B$36:$B$95,B62,$L$36:$L$95)</f>
        <v>1.5323511904761906</v>
      </c>
      <c r="L62" s="443">
        <v>1.5747380952380952</v>
      </c>
      <c r="M62" s="444"/>
      <c r="O62" s="190"/>
      <c r="P62" s="190"/>
      <c r="AB62" s="190"/>
      <c r="AC62" s="190"/>
    </row>
    <row r="63" spans="2:29" s="145" customFormat="1" ht="12.75" x14ac:dyDescent="0.2">
      <c r="B63" s="145">
        <f t="shared" si="4"/>
        <v>2019</v>
      </c>
      <c r="C63" s="441">
        <v>43556</v>
      </c>
      <c r="D63" s="442">
        <v>2.7983999999999996</v>
      </c>
      <c r="E63" s="139" t="e">
        <v>#N/A</v>
      </c>
      <c r="F63" s="445">
        <f t="shared" si="13"/>
        <v>2.5982791666666665</v>
      </c>
      <c r="G63" s="443">
        <v>2.7983999999999996</v>
      </c>
      <c r="H63" s="444"/>
      <c r="I63" s="442">
        <v>1.6960238095238096</v>
      </c>
      <c r="J63" s="139" t="e">
        <v>#N/A</v>
      </c>
      <c r="K63" s="443">
        <f t="shared" si="14"/>
        <v>1.5323511904761906</v>
      </c>
      <c r="L63" s="443">
        <v>1.6960238095238096</v>
      </c>
      <c r="M63" s="444"/>
      <c r="O63" s="190"/>
      <c r="P63" s="190"/>
      <c r="AB63" s="190"/>
      <c r="AC63" s="190"/>
    </row>
    <row r="64" spans="2:29" s="145" customFormat="1" ht="12.75" x14ac:dyDescent="0.2">
      <c r="B64" s="145">
        <f t="shared" si="4"/>
        <v>2019</v>
      </c>
      <c r="C64" s="441">
        <v>43586</v>
      </c>
      <c r="D64" s="442">
        <v>2.8592500000000003</v>
      </c>
      <c r="E64" s="139" t="e">
        <v>#N/A</v>
      </c>
      <c r="F64" s="445">
        <f t="shared" si="13"/>
        <v>2.5982791666666665</v>
      </c>
      <c r="G64" s="443">
        <v>2.8592500000000003</v>
      </c>
      <c r="H64" s="444"/>
      <c r="I64" s="442">
        <v>1.698047619047619</v>
      </c>
      <c r="J64" s="139" t="e">
        <v>#N/A</v>
      </c>
      <c r="K64" s="443">
        <f t="shared" si="14"/>
        <v>1.5323511904761906</v>
      </c>
      <c r="L64" s="443">
        <v>1.698047619047619</v>
      </c>
      <c r="M64" s="444"/>
      <c r="O64" s="190"/>
      <c r="P64" s="190"/>
      <c r="AB64" s="190"/>
      <c r="AC64" s="190"/>
    </row>
    <row r="65" spans="2:29" s="145" customFormat="1" ht="12.75" x14ac:dyDescent="0.2">
      <c r="B65" s="145">
        <f t="shared" si="4"/>
        <v>2019</v>
      </c>
      <c r="C65" s="441">
        <v>43617</v>
      </c>
      <c r="D65" s="442">
        <v>2.7157499999999999</v>
      </c>
      <c r="E65" s="139" t="e">
        <v>#N/A</v>
      </c>
      <c r="F65" s="445">
        <f t="shared" si="13"/>
        <v>2.5982791666666665</v>
      </c>
      <c r="G65" s="443">
        <v>2.7157499999999999</v>
      </c>
      <c r="H65" s="444"/>
      <c r="I65" s="442">
        <v>1.5290714285714286</v>
      </c>
      <c r="J65" s="139" t="e">
        <v>#N/A</v>
      </c>
      <c r="K65" s="443">
        <f t="shared" si="14"/>
        <v>1.5323511904761906</v>
      </c>
      <c r="L65" s="443">
        <v>1.5290714285714286</v>
      </c>
      <c r="M65" s="444"/>
      <c r="O65" s="190"/>
      <c r="P65" s="190"/>
      <c r="AB65" s="190"/>
      <c r="AC65" s="190"/>
    </row>
    <row r="66" spans="2:29" s="145" customFormat="1" ht="12.75" x14ac:dyDescent="0.2">
      <c r="B66" s="145">
        <f t="shared" si="4"/>
        <v>2019</v>
      </c>
      <c r="C66" s="441">
        <v>43647</v>
      </c>
      <c r="D66" s="442">
        <v>2.74</v>
      </c>
      <c r="E66" s="139" t="e">
        <v>#N/A</v>
      </c>
      <c r="F66" s="445">
        <f t="shared" si="13"/>
        <v>2.5982791666666665</v>
      </c>
      <c r="G66" s="443">
        <v>2.74</v>
      </c>
      <c r="H66" s="444"/>
      <c r="I66" s="442">
        <v>1.5218809523809522</v>
      </c>
      <c r="J66" s="139" t="e">
        <v>#N/A</v>
      </c>
      <c r="K66" s="443">
        <f t="shared" si="14"/>
        <v>1.5323511904761906</v>
      </c>
      <c r="L66" s="443">
        <v>1.5218809523809522</v>
      </c>
      <c r="M66" s="444"/>
      <c r="O66" s="190"/>
      <c r="P66" s="190"/>
      <c r="AB66" s="190"/>
      <c r="AC66" s="190"/>
    </row>
    <row r="67" spans="2:29" s="145" customFormat="1" ht="12.75" x14ac:dyDescent="0.2">
      <c r="B67" s="145">
        <f t="shared" si="4"/>
        <v>2019</v>
      </c>
      <c r="C67" s="441">
        <v>43678</v>
      </c>
      <c r="D67" s="442">
        <v>2.6210000000000004</v>
      </c>
      <c r="E67" s="139" t="e">
        <v>#N/A</v>
      </c>
      <c r="F67" s="445">
        <f t="shared" si="13"/>
        <v>2.5982791666666665</v>
      </c>
      <c r="G67" s="443">
        <v>2.6210000000000004</v>
      </c>
      <c r="H67" s="444"/>
      <c r="I67" s="442">
        <v>1.4057619047619048</v>
      </c>
      <c r="J67" s="139" t="e">
        <v>#N/A</v>
      </c>
      <c r="K67" s="443">
        <f t="shared" si="14"/>
        <v>1.5323511904761906</v>
      </c>
      <c r="L67" s="443">
        <v>1.4057619047619048</v>
      </c>
      <c r="M67" s="444"/>
      <c r="O67" s="190"/>
      <c r="P67" s="190"/>
      <c r="AB67" s="190"/>
      <c r="AC67" s="190"/>
    </row>
    <row r="68" spans="2:29" s="145" customFormat="1" ht="12.75" x14ac:dyDescent="0.2">
      <c r="B68" s="145">
        <f t="shared" si="4"/>
        <v>2019</v>
      </c>
      <c r="C68" s="441">
        <v>43709</v>
      </c>
      <c r="D68" s="442">
        <v>2.5922000000000001</v>
      </c>
      <c r="E68" s="139" t="e">
        <v>#N/A</v>
      </c>
      <c r="F68" s="445">
        <f t="shared" si="13"/>
        <v>2.5982791666666665</v>
      </c>
      <c r="G68" s="443">
        <v>2.5922000000000001</v>
      </c>
      <c r="H68" s="444"/>
      <c r="I68" s="442">
        <v>1.4958809523809524</v>
      </c>
      <c r="J68" s="139" t="e">
        <v>#N/A</v>
      </c>
      <c r="K68" s="443">
        <f t="shared" si="14"/>
        <v>1.5323511904761906</v>
      </c>
      <c r="L68" s="443">
        <v>1.4958809523809524</v>
      </c>
      <c r="M68" s="444"/>
      <c r="O68" s="190"/>
      <c r="P68" s="190"/>
      <c r="AB68" s="190"/>
      <c r="AC68" s="190"/>
    </row>
    <row r="69" spans="2:29" s="145" customFormat="1" ht="12.75" x14ac:dyDescent="0.2">
      <c r="B69" s="145">
        <f t="shared" si="4"/>
        <v>2019</v>
      </c>
      <c r="C69" s="441">
        <v>43739</v>
      </c>
      <c r="D69" s="442">
        <v>2.6269999999999998</v>
      </c>
      <c r="E69" s="139" t="e">
        <v>#N/A</v>
      </c>
      <c r="F69" s="445">
        <f t="shared" si="13"/>
        <v>2.5982791666666665</v>
      </c>
      <c r="G69" s="443">
        <v>2.6269999999999998</v>
      </c>
      <c r="H69" s="444"/>
      <c r="I69" s="442">
        <v>1.4217380952380954</v>
      </c>
      <c r="J69" s="139" t="e">
        <v>#N/A</v>
      </c>
      <c r="K69" s="443">
        <f t="shared" si="14"/>
        <v>1.5323511904761906</v>
      </c>
      <c r="L69" s="443">
        <v>1.4217380952380954</v>
      </c>
      <c r="M69" s="444"/>
      <c r="O69" s="190"/>
      <c r="P69" s="190"/>
      <c r="AB69" s="190"/>
      <c r="AC69" s="190"/>
    </row>
    <row r="70" spans="2:29" s="145" customFormat="1" ht="12.75" x14ac:dyDescent="0.2">
      <c r="B70" s="145">
        <f t="shared" si="4"/>
        <v>2019</v>
      </c>
      <c r="C70" s="441">
        <v>43770</v>
      </c>
      <c r="D70" s="442">
        <v>2.5977499999999996</v>
      </c>
      <c r="E70" s="139" t="e">
        <v>#N/A</v>
      </c>
      <c r="F70" s="443">
        <f t="shared" si="13"/>
        <v>2.5982791666666665</v>
      </c>
      <c r="G70" s="443">
        <v>2.5977499999999996</v>
      </c>
      <c r="H70" s="444"/>
      <c r="I70" s="442">
        <v>1.5050476190476192</v>
      </c>
      <c r="J70" s="139" t="e">
        <v>#N/A</v>
      </c>
      <c r="K70" s="443">
        <f t="shared" si="14"/>
        <v>1.5323511904761906</v>
      </c>
      <c r="L70" s="443">
        <v>1.5050476190476192</v>
      </c>
      <c r="M70" s="444"/>
      <c r="O70" s="190"/>
      <c r="P70" s="190"/>
      <c r="AB70" s="190"/>
      <c r="AC70" s="190"/>
    </row>
    <row r="71" spans="2:29" s="145" customFormat="1" ht="12.75" x14ac:dyDescent="0.2">
      <c r="B71" s="145">
        <f t="shared" si="4"/>
        <v>2019</v>
      </c>
      <c r="C71" s="441">
        <v>43800</v>
      </c>
      <c r="D71" s="442">
        <v>2.5550000000000002</v>
      </c>
      <c r="E71" s="139" t="e">
        <v>#N/A</v>
      </c>
      <c r="F71" s="443"/>
      <c r="G71" s="443">
        <v>2.5550000000000002</v>
      </c>
      <c r="H71" s="444"/>
      <c r="I71" s="442">
        <v>1.6026190476190476</v>
      </c>
      <c r="J71" s="139" t="e">
        <v>#N/A</v>
      </c>
      <c r="K71" s="443"/>
      <c r="L71" s="443">
        <v>1.6026190476190476</v>
      </c>
      <c r="M71" s="444"/>
      <c r="O71" s="190"/>
      <c r="P71" s="190"/>
      <c r="AB71" s="190"/>
      <c r="AC71" s="190"/>
    </row>
    <row r="72" spans="2:29" s="145" customFormat="1" ht="12.75" x14ac:dyDescent="0.2">
      <c r="B72" s="145">
        <f t="shared" si="4"/>
        <v>2020</v>
      </c>
      <c r="C72" s="441">
        <v>43831</v>
      </c>
      <c r="D72" s="442">
        <v>2.5477500000000002</v>
      </c>
      <c r="E72" s="139" t="e">
        <v>#N/A</v>
      </c>
      <c r="F72" s="443"/>
      <c r="G72" s="443">
        <v>2.5477500000000002</v>
      </c>
      <c r="H72" s="444"/>
      <c r="I72" s="442">
        <v>1.5154761904761904</v>
      </c>
      <c r="J72" s="139" t="e">
        <v>#N/A</v>
      </c>
      <c r="K72" s="443"/>
      <c r="L72" s="443">
        <v>1.5154761904761904</v>
      </c>
      <c r="M72" s="444"/>
      <c r="O72" s="190"/>
      <c r="P72" s="190"/>
      <c r="AB72" s="190"/>
      <c r="AC72" s="190"/>
    </row>
    <row r="73" spans="2:29" s="145" customFormat="1" ht="12.75" x14ac:dyDescent="0.2">
      <c r="B73" s="145">
        <f t="shared" si="4"/>
        <v>2020</v>
      </c>
      <c r="C73" s="441">
        <v>43862</v>
      </c>
      <c r="D73" s="442">
        <v>2.4419999999999997</v>
      </c>
      <c r="E73" s="139" t="e">
        <v>#N/A</v>
      </c>
      <c r="F73" s="443">
        <f t="shared" ref="F73" si="15">AVERAGEIF($B$36:$B$95,B73,$G$36:$G$95)</f>
        <v>2.1128973333333332</v>
      </c>
      <c r="G73" s="443">
        <v>2.4419999999999997</v>
      </c>
      <c r="H73" s="444"/>
      <c r="I73" s="442">
        <v>1.3252380952380951</v>
      </c>
      <c r="J73" s="139" t="e">
        <v>#N/A</v>
      </c>
      <c r="K73" s="443">
        <f t="shared" ref="K73" si="16">AVERAGEIF($B$36:$B$95,B73,$L$36:$L$95)</f>
        <v>0.99025793650793659</v>
      </c>
      <c r="L73" s="443">
        <v>1.3252380952380951</v>
      </c>
      <c r="M73" s="444"/>
      <c r="O73" s="190"/>
      <c r="P73" s="190"/>
      <c r="AB73" s="190"/>
      <c r="AC73" s="190"/>
    </row>
    <row r="74" spans="2:29" s="145" customFormat="1" ht="12.75" x14ac:dyDescent="0.2">
      <c r="B74" s="145">
        <f t="shared" si="4"/>
        <v>2020</v>
      </c>
      <c r="C74" s="441">
        <v>43891</v>
      </c>
      <c r="D74" s="442">
        <v>2.2342</v>
      </c>
      <c r="E74" s="139" t="e">
        <v>#N/A</v>
      </c>
      <c r="F74" s="443">
        <f t="shared" ref="F74:F82" si="17">AVERAGEIF($B$36:$B$95,B74,$G$36:$G$95)</f>
        <v>2.1128973333333332</v>
      </c>
      <c r="G74" s="443">
        <v>2.2342</v>
      </c>
      <c r="H74" s="444"/>
      <c r="I74" s="442">
        <v>0.76214285714285712</v>
      </c>
      <c r="J74" s="139" t="e">
        <v>#N/A</v>
      </c>
      <c r="K74" s="443">
        <f t="shared" ref="K74:K82" si="18">AVERAGEIF($B$36:$B$95,B74,$L$36:$L$95)</f>
        <v>0.99025793650793659</v>
      </c>
      <c r="L74" s="443">
        <v>0.76214285714285712</v>
      </c>
      <c r="M74" s="444"/>
      <c r="O74" s="190"/>
      <c r="P74" s="190"/>
      <c r="AB74" s="190"/>
      <c r="AC74" s="190"/>
    </row>
    <row r="75" spans="2:29" s="145" customFormat="1" ht="12.75" x14ac:dyDescent="0.2">
      <c r="B75" s="145">
        <f t="shared" si="4"/>
        <v>2020</v>
      </c>
      <c r="C75" s="441">
        <v>43922</v>
      </c>
      <c r="D75" s="442">
        <v>1.8405</v>
      </c>
      <c r="E75" s="139" t="e">
        <v>#N/A</v>
      </c>
      <c r="F75" s="443">
        <f t="shared" si="17"/>
        <v>2.1128973333333332</v>
      </c>
      <c r="G75" s="443">
        <v>1.8405</v>
      </c>
      <c r="H75" s="444"/>
      <c r="I75" s="442">
        <v>0.43761904761904757</v>
      </c>
      <c r="J75" s="139" t="e">
        <v>#N/A</v>
      </c>
      <c r="K75" s="443">
        <f t="shared" si="18"/>
        <v>0.99025793650793659</v>
      </c>
      <c r="L75" s="443">
        <v>0.43761904761904757</v>
      </c>
      <c r="M75" s="444"/>
      <c r="O75" s="190"/>
      <c r="P75" s="190"/>
      <c r="AB75" s="190"/>
      <c r="AC75" s="190"/>
    </row>
    <row r="76" spans="2:29" s="145" customFormat="1" ht="12.75" x14ac:dyDescent="0.2">
      <c r="B76" s="145">
        <f t="shared" si="4"/>
        <v>2020</v>
      </c>
      <c r="C76" s="441">
        <v>43952</v>
      </c>
      <c r="D76" s="442">
        <v>1.8694999999999999</v>
      </c>
      <c r="E76" s="139" t="e">
        <v>#N/A</v>
      </c>
      <c r="F76" s="443">
        <f t="shared" si="17"/>
        <v>2.1128973333333332</v>
      </c>
      <c r="G76" s="443">
        <v>1.8694999999999999</v>
      </c>
      <c r="H76" s="444"/>
      <c r="I76" s="442">
        <v>0.69952380952380955</v>
      </c>
      <c r="J76" s="139" t="e">
        <v>#N/A</v>
      </c>
      <c r="K76" s="443">
        <f t="shared" si="18"/>
        <v>0.99025793650793659</v>
      </c>
      <c r="L76" s="443">
        <v>0.69952380952380955</v>
      </c>
      <c r="M76" s="444"/>
      <c r="O76" s="190"/>
      <c r="P76" s="190"/>
      <c r="AB76" s="190"/>
      <c r="AC76" s="190"/>
    </row>
    <row r="77" spans="2:29" s="145" customFormat="1" ht="12.75" x14ac:dyDescent="0.2">
      <c r="B77" s="145">
        <f t="shared" si="4"/>
        <v>2020</v>
      </c>
      <c r="C77" s="441">
        <v>43983</v>
      </c>
      <c r="D77" s="442">
        <v>2.0821999999999998</v>
      </c>
      <c r="E77" s="139" t="e">
        <v>#N/A</v>
      </c>
      <c r="F77" s="443">
        <f t="shared" si="17"/>
        <v>2.1128973333333332</v>
      </c>
      <c r="G77" s="443">
        <v>2.0821999999999998</v>
      </c>
      <c r="H77" s="444"/>
      <c r="I77" s="442">
        <v>0.95880952380952389</v>
      </c>
      <c r="J77" s="139" t="e">
        <v>#N/A</v>
      </c>
      <c r="K77" s="443">
        <f t="shared" si="18"/>
        <v>0.99025793650793659</v>
      </c>
      <c r="L77" s="443">
        <v>0.95880952380952389</v>
      </c>
      <c r="M77" s="444"/>
      <c r="O77" s="190"/>
      <c r="P77" s="190"/>
      <c r="AB77" s="190"/>
      <c r="AC77" s="190"/>
    </row>
    <row r="78" spans="2:29" s="145" customFormat="1" ht="12.75" x14ac:dyDescent="0.2">
      <c r="B78" s="145">
        <f t="shared" si="4"/>
        <v>2020</v>
      </c>
      <c r="C78" s="441">
        <v>44013</v>
      </c>
      <c r="D78" s="442">
        <v>2.1832499999999997</v>
      </c>
      <c r="E78" s="139">
        <v>2.1832499999999997</v>
      </c>
      <c r="F78" s="443">
        <f t="shared" si="17"/>
        <v>2.1128973333333332</v>
      </c>
      <c r="G78" s="443">
        <v>2.1832499999999997</v>
      </c>
      <c r="H78" s="444"/>
      <c r="I78" s="442">
        <v>1.0295238095238095</v>
      </c>
      <c r="J78" s="139">
        <v>1.0295238095238095</v>
      </c>
      <c r="K78" s="443">
        <f t="shared" si="18"/>
        <v>0.99025793650793659</v>
      </c>
      <c r="L78" s="443">
        <v>1.0295238095238095</v>
      </c>
      <c r="M78" s="444"/>
      <c r="O78" s="190"/>
      <c r="P78" s="190"/>
      <c r="AB78" s="190"/>
      <c r="AC78" s="190"/>
    </row>
    <row r="79" spans="2:29" s="145" customFormat="1" ht="12.75" x14ac:dyDescent="0.2">
      <c r="B79" s="145">
        <f t="shared" si="4"/>
        <v>2020</v>
      </c>
      <c r="C79" s="441">
        <v>44044</v>
      </c>
      <c r="D79" s="442" t="e">
        <v>#N/A</v>
      </c>
      <c r="E79" s="139">
        <v>2.1304099999999999</v>
      </c>
      <c r="F79" s="443">
        <f t="shared" si="17"/>
        <v>2.1128973333333332</v>
      </c>
      <c r="G79" s="443">
        <v>2.1304099999999999</v>
      </c>
      <c r="H79" s="444"/>
      <c r="I79" s="442" t="e">
        <v>#N/A</v>
      </c>
      <c r="J79" s="139">
        <v>1.0238095238095237</v>
      </c>
      <c r="K79" s="443">
        <f t="shared" si="18"/>
        <v>0.99025793650793659</v>
      </c>
      <c r="L79" s="443">
        <v>1.0238095238095237</v>
      </c>
      <c r="M79" s="444"/>
      <c r="O79" s="190"/>
      <c r="P79" s="190"/>
      <c r="AB79" s="190"/>
      <c r="AC79" s="190"/>
    </row>
    <row r="80" spans="2:29" s="145" customFormat="1" ht="12.75" x14ac:dyDescent="0.2">
      <c r="B80" s="145">
        <f t="shared" si="4"/>
        <v>2020</v>
      </c>
      <c r="C80" s="441">
        <v>44075</v>
      </c>
      <c r="D80" s="442" t="e">
        <v>#N/A</v>
      </c>
      <c r="E80" s="139">
        <v>2.0400800000000001</v>
      </c>
      <c r="F80" s="443">
        <f t="shared" si="17"/>
        <v>2.1128973333333332</v>
      </c>
      <c r="G80" s="443">
        <v>2.0400800000000001</v>
      </c>
      <c r="H80" s="444"/>
      <c r="I80" s="442" t="e">
        <v>#N/A</v>
      </c>
      <c r="J80" s="139">
        <v>1.0238095238095237</v>
      </c>
      <c r="K80" s="443">
        <f t="shared" si="18"/>
        <v>0.99025793650793659</v>
      </c>
      <c r="L80" s="443">
        <v>1.0238095238095237</v>
      </c>
      <c r="M80" s="444"/>
      <c r="O80" s="190"/>
      <c r="P80" s="190"/>
      <c r="AB80" s="190"/>
      <c r="AC80" s="190"/>
    </row>
    <row r="81" spans="2:29" s="145" customFormat="1" ht="12.75" x14ac:dyDescent="0.2">
      <c r="B81" s="145">
        <f t="shared" si="4"/>
        <v>2020</v>
      </c>
      <c r="C81" s="441">
        <v>44105</v>
      </c>
      <c r="D81" s="442" t="e">
        <v>#N/A</v>
      </c>
      <c r="E81" s="139">
        <v>2.0003690000000001</v>
      </c>
      <c r="F81" s="443">
        <f t="shared" si="17"/>
        <v>2.1128973333333332</v>
      </c>
      <c r="G81" s="443">
        <v>2.0003690000000001</v>
      </c>
      <c r="H81" s="444"/>
      <c r="I81" s="442" t="e">
        <v>#N/A</v>
      </c>
      <c r="J81" s="139">
        <v>1.0238095238095237</v>
      </c>
      <c r="K81" s="443">
        <f t="shared" si="18"/>
        <v>0.99025793650793659</v>
      </c>
      <c r="L81" s="443">
        <v>1.0238095238095237</v>
      </c>
      <c r="M81" s="444"/>
      <c r="O81" s="190"/>
      <c r="P81" s="190"/>
      <c r="AB81" s="190"/>
      <c r="AC81" s="190"/>
    </row>
    <row r="82" spans="2:29" s="145" customFormat="1" ht="12.75" x14ac:dyDescent="0.2">
      <c r="B82" s="145">
        <f t="shared" si="4"/>
        <v>2020</v>
      </c>
      <c r="C82" s="441">
        <v>44136</v>
      </c>
      <c r="D82" s="442" t="e">
        <v>#N/A</v>
      </c>
      <c r="E82" s="139">
        <v>2.0019130000000001</v>
      </c>
      <c r="F82" s="443">
        <f t="shared" si="17"/>
        <v>2.1128973333333332</v>
      </c>
      <c r="G82" s="443">
        <v>2.0019130000000001</v>
      </c>
      <c r="H82" s="444"/>
      <c r="I82" s="442" t="e">
        <v>#N/A</v>
      </c>
      <c r="J82" s="139">
        <v>1.0357142857142858</v>
      </c>
      <c r="K82" s="443">
        <f t="shared" si="18"/>
        <v>0.99025793650793659</v>
      </c>
      <c r="L82" s="443">
        <v>1.0357142857142858</v>
      </c>
      <c r="M82" s="444"/>
      <c r="O82" s="190"/>
      <c r="P82" s="190"/>
      <c r="AB82" s="190"/>
      <c r="AC82" s="190"/>
    </row>
    <row r="83" spans="2:29" s="145" customFormat="1" ht="12.75" x14ac:dyDescent="0.2">
      <c r="B83" s="145">
        <f t="shared" si="4"/>
        <v>2020</v>
      </c>
      <c r="C83" s="441">
        <v>44166</v>
      </c>
      <c r="D83" s="442" t="e">
        <v>#N/A</v>
      </c>
      <c r="E83" s="139">
        <v>1.982596</v>
      </c>
      <c r="F83" s="443"/>
      <c r="G83" s="443">
        <v>1.982596</v>
      </c>
      <c r="H83" s="444"/>
      <c r="I83" s="442" t="e">
        <v>#N/A</v>
      </c>
      <c r="J83" s="139">
        <v>1.0476190476190477</v>
      </c>
      <c r="K83" s="443"/>
      <c r="L83" s="443">
        <v>1.0476190476190477</v>
      </c>
      <c r="M83" s="444"/>
      <c r="O83" s="190"/>
      <c r="P83" s="190"/>
      <c r="AB83" s="190"/>
      <c r="AC83" s="190"/>
    </row>
    <row r="84" spans="2:29" s="145" customFormat="1" ht="12.75" x14ac:dyDescent="0.2">
      <c r="B84" s="145">
        <f t="shared" si="4"/>
        <v>2021</v>
      </c>
      <c r="C84" s="441">
        <v>44197</v>
      </c>
      <c r="D84" s="442" t="e">
        <v>#N/A</v>
      </c>
      <c r="E84" s="139">
        <v>1.927608</v>
      </c>
      <c r="F84" s="443"/>
      <c r="G84" s="443">
        <v>1.927608</v>
      </c>
      <c r="H84" s="444"/>
      <c r="I84" s="442" t="e">
        <v>#N/A</v>
      </c>
      <c r="J84" s="139">
        <v>1.0714285714285714</v>
      </c>
      <c r="K84" s="443"/>
      <c r="L84" s="443">
        <v>1.0714285714285714</v>
      </c>
      <c r="M84" s="444"/>
      <c r="O84" s="190"/>
      <c r="P84" s="190"/>
      <c r="AB84" s="190"/>
      <c r="AC84" s="190"/>
    </row>
    <row r="85" spans="2:29" s="145" customFormat="1" ht="12.75" x14ac:dyDescent="0.2">
      <c r="B85" s="145">
        <f t="shared" si="4"/>
        <v>2021</v>
      </c>
      <c r="C85" s="441">
        <v>44228</v>
      </c>
      <c r="D85" s="442" t="e">
        <v>#N/A</v>
      </c>
      <c r="E85" s="139">
        <v>2.0051559999999999</v>
      </c>
      <c r="F85" s="443">
        <f t="shared" ref="F85" si="19">AVERAGEIF($B$36:$B$95,B85,$G$36:$G$95)</f>
        <v>2.2251987500000001</v>
      </c>
      <c r="G85" s="443">
        <v>2.0051559999999999</v>
      </c>
      <c r="H85" s="444"/>
      <c r="I85" s="442" t="e">
        <v>#N/A</v>
      </c>
      <c r="J85" s="139">
        <v>1.0952380952380953</v>
      </c>
      <c r="K85" s="443">
        <f t="shared" ref="K85" si="20">AVERAGEIF($B$36:$B$95,B85,$L$36:$L$95)</f>
        <v>1.1775793650793649</v>
      </c>
      <c r="L85" s="443">
        <v>1.0952380952380953</v>
      </c>
      <c r="M85" s="444"/>
      <c r="O85" s="190"/>
      <c r="P85" s="190"/>
      <c r="AB85" s="190"/>
      <c r="AC85" s="190"/>
    </row>
    <row r="86" spans="2:29" s="145" customFormat="1" ht="12.75" x14ac:dyDescent="0.2">
      <c r="B86" s="145">
        <f t="shared" si="4"/>
        <v>2021</v>
      </c>
      <c r="C86" s="441">
        <v>44256</v>
      </c>
      <c r="D86" s="442" t="e">
        <v>#N/A</v>
      </c>
      <c r="E86" s="139">
        <v>2.1121940000000001</v>
      </c>
      <c r="F86" s="443">
        <f t="shared" ref="F86:F94" si="21">AVERAGEIF($B$36:$B$95,B86,$G$36:$G$95)</f>
        <v>2.2251987500000001</v>
      </c>
      <c r="G86" s="443">
        <v>2.1121940000000001</v>
      </c>
      <c r="H86" s="444"/>
      <c r="I86" s="442" t="e">
        <v>#N/A</v>
      </c>
      <c r="J86" s="139">
        <v>1.1190476190476191</v>
      </c>
      <c r="K86" s="443">
        <f t="shared" ref="K86:K94" si="22">AVERAGEIF($B$36:$B$95,B86,$L$36:$L$95)</f>
        <v>1.1775793650793649</v>
      </c>
      <c r="L86" s="443">
        <v>1.1190476190476191</v>
      </c>
      <c r="M86" s="444"/>
      <c r="O86" s="190"/>
      <c r="P86" s="190"/>
      <c r="AB86" s="190"/>
      <c r="AC86" s="190"/>
    </row>
    <row r="87" spans="2:29" s="145" customFormat="1" ht="12.75" x14ac:dyDescent="0.2">
      <c r="B87" s="145">
        <f t="shared" si="4"/>
        <v>2021</v>
      </c>
      <c r="C87" s="441">
        <v>44287</v>
      </c>
      <c r="D87" s="442" t="e">
        <v>#N/A</v>
      </c>
      <c r="E87" s="139">
        <v>2.2507250000000001</v>
      </c>
      <c r="F87" s="443">
        <f t="shared" si="21"/>
        <v>2.2251987500000001</v>
      </c>
      <c r="G87" s="443">
        <v>2.2507250000000001</v>
      </c>
      <c r="H87" s="444"/>
      <c r="I87" s="442" t="e">
        <v>#N/A</v>
      </c>
      <c r="J87" s="139">
        <v>1.1428571428571428</v>
      </c>
      <c r="K87" s="443">
        <f t="shared" si="22"/>
        <v>1.1775793650793649</v>
      </c>
      <c r="L87" s="443">
        <v>1.1428571428571428</v>
      </c>
      <c r="M87" s="444"/>
      <c r="O87" s="190"/>
      <c r="P87" s="190"/>
      <c r="AB87" s="190"/>
      <c r="AC87" s="190"/>
    </row>
    <row r="88" spans="2:29" s="145" customFormat="1" ht="12.75" x14ac:dyDescent="0.2">
      <c r="B88" s="145">
        <f t="shared" ref="B88:B95" si="23">YEAR(C88)</f>
        <v>2021</v>
      </c>
      <c r="C88" s="441">
        <v>44317</v>
      </c>
      <c r="D88" s="442" t="e">
        <v>#N/A</v>
      </c>
      <c r="E88" s="139">
        <v>2.350206</v>
      </c>
      <c r="F88" s="443">
        <f t="shared" si="21"/>
        <v>2.2251987500000001</v>
      </c>
      <c r="G88" s="443">
        <v>2.350206</v>
      </c>
      <c r="H88" s="444"/>
      <c r="I88" s="442" t="e">
        <v>#N/A</v>
      </c>
      <c r="J88" s="139">
        <v>1.1666666666666667</v>
      </c>
      <c r="K88" s="443">
        <f t="shared" si="22"/>
        <v>1.1775793650793649</v>
      </c>
      <c r="L88" s="443">
        <v>1.1666666666666667</v>
      </c>
      <c r="M88" s="444"/>
      <c r="O88" s="190"/>
      <c r="P88" s="190"/>
      <c r="AB88" s="190"/>
      <c r="AC88" s="190"/>
    </row>
    <row r="89" spans="2:29" s="145" customFormat="1" ht="12.75" x14ac:dyDescent="0.2">
      <c r="B89" s="145">
        <f t="shared" si="23"/>
        <v>2021</v>
      </c>
      <c r="C89" s="441">
        <v>44348</v>
      </c>
      <c r="D89" s="442" t="e">
        <v>#N/A</v>
      </c>
      <c r="E89" s="139">
        <v>2.3744560000000003</v>
      </c>
      <c r="F89" s="443">
        <f t="shared" si="21"/>
        <v>2.2251987500000001</v>
      </c>
      <c r="G89" s="443">
        <v>2.3744560000000003</v>
      </c>
      <c r="H89" s="444"/>
      <c r="I89" s="442" t="e">
        <v>#N/A</v>
      </c>
      <c r="J89" s="139">
        <v>1.1904761904761905</v>
      </c>
      <c r="K89" s="443">
        <f t="shared" si="22"/>
        <v>1.1775793650793649</v>
      </c>
      <c r="L89" s="443">
        <v>1.1904761904761905</v>
      </c>
      <c r="M89" s="444"/>
      <c r="O89" s="190"/>
      <c r="P89" s="190"/>
      <c r="AB89" s="190"/>
      <c r="AC89" s="190"/>
    </row>
    <row r="90" spans="2:29" s="145" customFormat="1" ht="12.75" x14ac:dyDescent="0.2">
      <c r="B90" s="145">
        <f t="shared" si="23"/>
        <v>2021</v>
      </c>
      <c r="C90" s="441">
        <v>44378</v>
      </c>
      <c r="D90" s="442" t="e">
        <v>#N/A</v>
      </c>
      <c r="E90" s="139">
        <v>2.3509660000000001</v>
      </c>
      <c r="F90" s="443">
        <f t="shared" si="21"/>
        <v>2.2251987500000001</v>
      </c>
      <c r="G90" s="443">
        <v>2.3509660000000001</v>
      </c>
      <c r="H90" s="444"/>
      <c r="I90" s="442" t="e">
        <v>#N/A</v>
      </c>
      <c r="J90" s="139">
        <v>1.2023809523809523</v>
      </c>
      <c r="K90" s="443">
        <f t="shared" si="22"/>
        <v>1.1775793650793649</v>
      </c>
      <c r="L90" s="443">
        <v>1.2023809523809523</v>
      </c>
      <c r="M90" s="444"/>
      <c r="O90" s="190"/>
      <c r="P90" s="190"/>
      <c r="AB90" s="190"/>
      <c r="AC90" s="190"/>
    </row>
    <row r="91" spans="2:29" s="145" customFormat="1" ht="12.75" x14ac:dyDescent="0.2">
      <c r="B91" s="145">
        <f t="shared" si="23"/>
        <v>2021</v>
      </c>
      <c r="C91" s="441">
        <v>44409</v>
      </c>
      <c r="D91" s="442" t="e">
        <v>#N/A</v>
      </c>
      <c r="E91" s="139">
        <v>2.3690350000000002</v>
      </c>
      <c r="F91" s="443">
        <f t="shared" si="21"/>
        <v>2.2251987500000001</v>
      </c>
      <c r="G91" s="443">
        <v>2.3690350000000002</v>
      </c>
      <c r="H91" s="444"/>
      <c r="I91" s="442" t="e">
        <v>#N/A</v>
      </c>
      <c r="J91" s="139">
        <v>1.2142857142857142</v>
      </c>
      <c r="K91" s="443">
        <f t="shared" si="22"/>
        <v>1.1775793650793649</v>
      </c>
      <c r="L91" s="443">
        <v>1.2142857142857142</v>
      </c>
      <c r="M91" s="444"/>
      <c r="O91" s="190"/>
      <c r="P91" s="190"/>
      <c r="AB91" s="190"/>
      <c r="AC91" s="190"/>
    </row>
    <row r="92" spans="2:29" s="145" customFormat="1" ht="12.75" x14ac:dyDescent="0.2">
      <c r="B92" s="145">
        <f t="shared" si="23"/>
        <v>2021</v>
      </c>
      <c r="C92" s="441">
        <v>44440</v>
      </c>
      <c r="D92" s="442" t="e">
        <v>#N/A</v>
      </c>
      <c r="E92" s="139">
        <v>2.2905539999999998</v>
      </c>
      <c r="F92" s="443">
        <f t="shared" si="21"/>
        <v>2.2251987500000001</v>
      </c>
      <c r="G92" s="443">
        <v>2.2905539999999998</v>
      </c>
      <c r="H92" s="444"/>
      <c r="I92" s="442" t="e">
        <v>#N/A</v>
      </c>
      <c r="J92" s="139">
        <v>1.2142857142857142</v>
      </c>
      <c r="K92" s="443">
        <f t="shared" si="22"/>
        <v>1.1775793650793649</v>
      </c>
      <c r="L92" s="443">
        <v>1.2142857142857142</v>
      </c>
      <c r="M92" s="444"/>
      <c r="O92" s="190"/>
      <c r="P92" s="190"/>
      <c r="AB92" s="190"/>
      <c r="AC92" s="190"/>
    </row>
    <row r="93" spans="2:29" s="145" customFormat="1" ht="12.75" x14ac:dyDescent="0.2">
      <c r="B93" s="145">
        <f t="shared" si="23"/>
        <v>2021</v>
      </c>
      <c r="C93" s="441">
        <v>44470</v>
      </c>
      <c r="D93" s="442" t="e">
        <v>#N/A</v>
      </c>
      <c r="E93" s="139">
        <v>2.2600729999999998</v>
      </c>
      <c r="F93" s="443">
        <f t="shared" si="21"/>
        <v>2.2251987500000001</v>
      </c>
      <c r="G93" s="443">
        <v>2.2600729999999998</v>
      </c>
      <c r="H93" s="444"/>
      <c r="I93" s="442" t="e">
        <v>#N/A</v>
      </c>
      <c r="J93" s="139">
        <v>1.2380952380952381</v>
      </c>
      <c r="K93" s="443">
        <f t="shared" si="22"/>
        <v>1.1775793650793649</v>
      </c>
      <c r="L93" s="443">
        <v>1.2380952380952381</v>
      </c>
      <c r="M93" s="444"/>
      <c r="O93" s="190"/>
      <c r="P93" s="190"/>
      <c r="AB93" s="190"/>
      <c r="AC93" s="190"/>
    </row>
    <row r="94" spans="2:29" s="145" customFormat="1" ht="12.75" x14ac:dyDescent="0.2">
      <c r="B94" s="145">
        <f t="shared" si="23"/>
        <v>2021</v>
      </c>
      <c r="C94" s="441">
        <v>44501</v>
      </c>
      <c r="D94" s="442" t="e">
        <v>#N/A</v>
      </c>
      <c r="E94" s="139">
        <v>2.237463</v>
      </c>
      <c r="F94" s="443">
        <f t="shared" si="21"/>
        <v>2.2251987500000001</v>
      </c>
      <c r="G94" s="443">
        <v>2.237463</v>
      </c>
      <c r="H94" s="444"/>
      <c r="I94" s="442" t="e">
        <v>#N/A</v>
      </c>
      <c r="J94" s="139">
        <v>1.2380952380952381</v>
      </c>
      <c r="K94" s="443">
        <f t="shared" si="22"/>
        <v>1.1775793650793649</v>
      </c>
      <c r="L94" s="443">
        <v>1.2380952380952381</v>
      </c>
      <c r="M94" s="444"/>
      <c r="O94" s="190"/>
      <c r="P94" s="190"/>
      <c r="AB94" s="190"/>
      <c r="AC94" s="190"/>
    </row>
    <row r="95" spans="2:29" s="145" customFormat="1" ht="12.75" x14ac:dyDescent="0.2">
      <c r="B95" s="145">
        <f t="shared" si="23"/>
        <v>2021</v>
      </c>
      <c r="C95" s="441">
        <v>44531</v>
      </c>
      <c r="D95" s="442" t="e">
        <v>#N/A</v>
      </c>
      <c r="E95" s="139">
        <v>2.1739489999999999</v>
      </c>
      <c r="F95" s="443"/>
      <c r="G95" s="443">
        <v>2.1739489999999999</v>
      </c>
      <c r="H95" s="444"/>
      <c r="I95" s="442" t="e">
        <v>#N/A</v>
      </c>
      <c r="J95" s="139">
        <v>1.2380952380952381</v>
      </c>
      <c r="K95" s="443"/>
      <c r="L95" s="443">
        <v>1.2380952380952381</v>
      </c>
      <c r="M95" s="444"/>
      <c r="O95" s="190"/>
      <c r="P95" s="190"/>
      <c r="AB95" s="190"/>
      <c r="AC95" s="190"/>
    </row>
    <row r="96" spans="2:29" s="145" customFormat="1" ht="12.75" x14ac:dyDescent="0.2">
      <c r="G96" s="443"/>
      <c r="O96" s="190"/>
      <c r="P96" s="190"/>
      <c r="AB96" s="190"/>
      <c r="AC96" s="190"/>
    </row>
    <row r="97" spans="2:29" s="145" customFormat="1" ht="12.75" x14ac:dyDescent="0.2">
      <c r="G97" s="443"/>
      <c r="O97" s="190"/>
      <c r="P97" s="190"/>
      <c r="AB97" s="190"/>
      <c r="AC97" s="190"/>
    </row>
    <row r="98" spans="2:29" s="145" customFormat="1" ht="12.75" x14ac:dyDescent="0.2">
      <c r="G98" s="443"/>
      <c r="O98" s="190"/>
      <c r="P98" s="190"/>
      <c r="AB98" s="190"/>
      <c r="AC98" s="190"/>
    </row>
    <row r="99" spans="2:29" s="145" customFormat="1" ht="12.75" x14ac:dyDescent="0.2">
      <c r="B99" s="73"/>
      <c r="C99" s="73" t="s">
        <v>0</v>
      </c>
      <c r="G99" s="443"/>
      <c r="O99" s="190"/>
      <c r="P99" s="190"/>
      <c r="AB99" s="190"/>
      <c r="AC99" s="190"/>
    </row>
    <row r="100" spans="2:29" s="145" customFormat="1" ht="12.75" x14ac:dyDescent="0.2">
      <c r="B100" s="30">
        <v>2.5</v>
      </c>
      <c r="C100" s="29">
        <v>-0.5</v>
      </c>
      <c r="G100" s="443"/>
      <c r="O100" s="190"/>
      <c r="P100" s="190"/>
      <c r="AB100" s="190"/>
      <c r="AC100" s="190"/>
    </row>
    <row r="101" spans="2:29" s="145" customFormat="1" ht="12.75" x14ac:dyDescent="0.2">
      <c r="B101" s="30">
        <v>2.5</v>
      </c>
      <c r="C101" s="29">
        <v>0.5</v>
      </c>
      <c r="G101" s="443"/>
      <c r="O101" s="190"/>
      <c r="P101" s="190"/>
      <c r="AB101" s="190"/>
      <c r="AC101" s="190"/>
    </row>
    <row r="102" spans="2:29" s="145" customFormat="1" ht="12.75" x14ac:dyDescent="0.2">
      <c r="G102" s="443"/>
      <c r="O102" s="190"/>
      <c r="P102" s="190"/>
      <c r="AB102" s="190"/>
      <c r="AC102" s="190"/>
    </row>
    <row r="103" spans="2:29" s="145" customFormat="1" ht="12.75" x14ac:dyDescent="0.2">
      <c r="G103" s="443"/>
      <c r="O103" s="190"/>
      <c r="P103" s="190"/>
      <c r="AB103" s="190"/>
      <c r="AC103" s="190"/>
    </row>
    <row r="104" spans="2:29" s="145" customFormat="1" ht="12.75" x14ac:dyDescent="0.2">
      <c r="G104" s="443"/>
      <c r="O104" s="190"/>
      <c r="P104" s="190"/>
      <c r="AB104" s="190"/>
      <c r="AC104" s="190"/>
    </row>
    <row r="105" spans="2:29" s="145" customFormat="1" ht="12.75" x14ac:dyDescent="0.2">
      <c r="G105" s="443"/>
      <c r="O105" s="190"/>
      <c r="P105" s="190"/>
      <c r="AB105" s="190"/>
      <c r="AC105" s="190"/>
    </row>
    <row r="106" spans="2:29" s="145" customFormat="1" ht="12.75" x14ac:dyDescent="0.2">
      <c r="G106" s="443"/>
      <c r="O106" s="190"/>
      <c r="P106" s="190"/>
      <c r="AB106" s="190"/>
      <c r="AC106" s="190"/>
    </row>
    <row r="107" spans="2:29" s="145" customFormat="1" ht="12.75" x14ac:dyDescent="0.2">
      <c r="G107" s="443"/>
      <c r="O107" s="190"/>
      <c r="P107" s="190"/>
      <c r="AB107" s="190"/>
      <c r="AC107" s="190"/>
    </row>
    <row r="108" spans="2:29" s="145" customFormat="1" ht="12.75" x14ac:dyDescent="0.2">
      <c r="G108" s="443"/>
      <c r="O108" s="190"/>
      <c r="P108" s="190"/>
      <c r="AB108" s="190"/>
      <c r="AC108" s="190"/>
    </row>
    <row r="109" spans="2:29" s="145" customFormat="1" ht="12.75" x14ac:dyDescent="0.2">
      <c r="G109" s="443"/>
      <c r="O109" s="190"/>
      <c r="P109" s="190"/>
      <c r="AB109" s="190"/>
      <c r="AC109" s="190"/>
    </row>
    <row r="110" spans="2:29" s="145" customFormat="1" ht="12.75" x14ac:dyDescent="0.2">
      <c r="G110" s="443"/>
      <c r="O110" s="190"/>
      <c r="P110" s="190"/>
      <c r="AB110" s="190"/>
      <c r="AC110" s="190"/>
    </row>
    <row r="111" spans="2:29" s="145" customFormat="1" ht="12.75" x14ac:dyDescent="0.2">
      <c r="G111" s="443"/>
      <c r="O111" s="190"/>
      <c r="P111" s="190"/>
      <c r="AB111" s="190"/>
      <c r="AC111" s="190"/>
    </row>
    <row r="112" spans="2:29" s="145" customFormat="1" ht="12.75" x14ac:dyDescent="0.2">
      <c r="G112" s="443"/>
      <c r="O112" s="190"/>
      <c r="P112" s="190"/>
      <c r="AB112" s="190"/>
      <c r="AC112" s="190"/>
    </row>
    <row r="113" spans="7:29" s="145" customFormat="1" ht="12.75" x14ac:dyDescent="0.2">
      <c r="G113" s="443"/>
      <c r="O113" s="190"/>
      <c r="P113" s="190"/>
      <c r="AB113" s="190"/>
      <c r="AC113" s="190"/>
    </row>
    <row r="114" spans="7:29" s="145" customFormat="1" ht="12.75" x14ac:dyDescent="0.2">
      <c r="G114" s="443"/>
      <c r="O114" s="190"/>
      <c r="P114" s="190"/>
      <c r="AB114" s="190"/>
      <c r="AC114" s="190"/>
    </row>
    <row r="115" spans="7:29" s="145" customFormat="1" ht="12.75" x14ac:dyDescent="0.2">
      <c r="G115" s="443"/>
      <c r="O115" s="190"/>
      <c r="P115" s="190"/>
      <c r="AB115" s="190"/>
      <c r="AC115" s="190"/>
    </row>
    <row r="116" spans="7:29" s="145" customFormat="1" ht="12.75" x14ac:dyDescent="0.2">
      <c r="G116" s="443"/>
      <c r="O116" s="190"/>
      <c r="P116" s="190"/>
      <c r="AB116" s="190"/>
      <c r="AC116" s="190"/>
    </row>
    <row r="117" spans="7:29" s="145" customFormat="1" ht="12.75" x14ac:dyDescent="0.2">
      <c r="G117" s="443"/>
      <c r="O117" s="190"/>
      <c r="P117" s="190"/>
      <c r="AB117" s="190"/>
      <c r="AC117" s="190"/>
    </row>
    <row r="118" spans="7:29" s="145" customFormat="1" ht="12.75" x14ac:dyDescent="0.2">
      <c r="G118" s="443"/>
      <c r="O118" s="190"/>
      <c r="P118" s="190"/>
      <c r="AB118" s="190"/>
      <c r="AC118" s="190"/>
    </row>
    <row r="119" spans="7:29" s="145" customFormat="1" ht="12.75" x14ac:dyDescent="0.2">
      <c r="G119" s="443"/>
      <c r="O119" s="190"/>
      <c r="P119" s="190"/>
      <c r="AB119" s="190"/>
      <c r="AC119" s="190"/>
    </row>
    <row r="120" spans="7:29" s="145" customFormat="1" ht="12.75" x14ac:dyDescent="0.2">
      <c r="O120" s="190"/>
      <c r="P120" s="190"/>
      <c r="AB120" s="190"/>
      <c r="AC120" s="190"/>
    </row>
    <row r="121" spans="7:29" s="145" customFormat="1" ht="12.75" x14ac:dyDescent="0.2">
      <c r="O121" s="190"/>
      <c r="P121" s="190"/>
      <c r="AB121" s="190"/>
      <c r="AC121" s="190"/>
    </row>
    <row r="122" spans="7:29" s="145" customFormat="1" ht="12.75" x14ac:dyDescent="0.2">
      <c r="O122" s="190"/>
      <c r="P122" s="190"/>
      <c r="AB122" s="190"/>
      <c r="AC122" s="190"/>
    </row>
    <row r="123" spans="7:29" s="145" customFormat="1" ht="12.75" x14ac:dyDescent="0.2">
      <c r="O123" s="190"/>
      <c r="P123" s="190"/>
      <c r="AB123" s="190"/>
      <c r="AC123" s="190"/>
    </row>
    <row r="124" spans="7:29" s="145" customFormat="1" ht="12.75" x14ac:dyDescent="0.2">
      <c r="O124" s="190"/>
      <c r="P124" s="190"/>
      <c r="AB124" s="190"/>
      <c r="AC124" s="190"/>
    </row>
    <row r="125" spans="7:29" s="145" customFormat="1" ht="12.75" x14ac:dyDescent="0.2">
      <c r="O125" s="190"/>
      <c r="P125" s="190"/>
      <c r="AB125" s="190"/>
      <c r="AC125" s="190"/>
    </row>
    <row r="126" spans="7:29" s="145" customFormat="1" ht="12.75" x14ac:dyDescent="0.2">
      <c r="O126" s="190"/>
      <c r="P126" s="190"/>
      <c r="AB126" s="190"/>
      <c r="AC126" s="190"/>
    </row>
    <row r="127" spans="7:29" s="145" customFormat="1" ht="12.75" x14ac:dyDescent="0.2">
      <c r="O127" s="190"/>
      <c r="P127" s="190"/>
      <c r="AB127" s="190"/>
      <c r="AC127" s="190"/>
    </row>
    <row r="128" spans="7:29" s="145" customFormat="1" ht="12.75" x14ac:dyDescent="0.2">
      <c r="O128" s="190"/>
      <c r="P128" s="190"/>
      <c r="AB128" s="190"/>
      <c r="AC128" s="190"/>
    </row>
    <row r="129" spans="15:29" s="145" customFormat="1" ht="12.75" x14ac:dyDescent="0.2">
      <c r="O129" s="190"/>
      <c r="P129" s="190"/>
      <c r="AB129" s="190"/>
      <c r="AC129" s="190"/>
    </row>
    <row r="130" spans="15:29" s="145" customFormat="1" ht="12.75" x14ac:dyDescent="0.2">
      <c r="O130" s="190"/>
      <c r="P130" s="190"/>
      <c r="AB130" s="190"/>
      <c r="AC130" s="190"/>
    </row>
    <row r="131" spans="15:29" s="145" customFormat="1" ht="12.75" x14ac:dyDescent="0.2">
      <c r="O131" s="190"/>
      <c r="P131" s="190"/>
      <c r="AB131" s="190"/>
      <c r="AC131" s="190"/>
    </row>
    <row r="132" spans="15:29" s="145" customFormat="1" ht="12.75" x14ac:dyDescent="0.2">
      <c r="O132" s="190"/>
      <c r="P132" s="190"/>
      <c r="AB132" s="190"/>
      <c r="AC132" s="190"/>
    </row>
    <row r="133" spans="15:29" s="145" customFormat="1" ht="12.75" x14ac:dyDescent="0.2">
      <c r="O133" s="190"/>
      <c r="P133" s="190"/>
      <c r="AB133" s="190"/>
      <c r="AC133" s="190"/>
    </row>
    <row r="134" spans="15:29" s="145" customFormat="1" ht="12.75" x14ac:dyDescent="0.2">
      <c r="O134" s="190"/>
      <c r="P134" s="190"/>
      <c r="AB134" s="190"/>
      <c r="AC134" s="190"/>
    </row>
    <row r="135" spans="15:29" s="145" customFormat="1" ht="12.75" x14ac:dyDescent="0.2">
      <c r="O135" s="190"/>
      <c r="P135" s="190"/>
      <c r="AB135" s="190"/>
      <c r="AC135" s="190"/>
    </row>
  </sheetData>
  <mergeCells count="2">
    <mergeCell ref="D24:H24"/>
    <mergeCell ref="J24:M24"/>
  </mergeCells>
  <conditionalFormatting sqref="D36:E95 I36:J95">
    <cfRule type="expression" dxfId="119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140625" defaultRowHeight="15" x14ac:dyDescent="0.25"/>
  <cols>
    <col min="1" max="1" width="7.140625" style="129" customWidth="1"/>
    <col min="2" max="2" width="9.140625" style="129"/>
    <col min="3" max="3" width="14.85546875" style="129" customWidth="1"/>
    <col min="4" max="14" width="9.140625" style="129"/>
    <col min="15" max="16" width="9.140625" style="131"/>
    <col min="17" max="17" width="19.5703125" style="129" customWidth="1"/>
    <col min="18" max="18" width="12" style="129" customWidth="1"/>
    <col min="19" max="27" width="9.140625" style="129"/>
    <col min="28" max="29" width="9.140625" style="131"/>
    <col min="30" max="16384" width="9.140625" style="129"/>
  </cols>
  <sheetData>
    <row r="1" spans="1:18" x14ac:dyDescent="0.25">
      <c r="L1" s="146"/>
    </row>
    <row r="2" spans="1:18" ht="15.75" x14ac:dyDescent="0.25">
      <c r="A2" s="44" t="s">
        <v>556</v>
      </c>
      <c r="L2" s="146"/>
    </row>
    <row r="3" spans="1:18" x14ac:dyDescent="0.25">
      <c r="A3" s="22" t="s">
        <v>16</v>
      </c>
      <c r="R3" s="135"/>
    </row>
    <row r="4" spans="1:18" x14ac:dyDescent="0.25">
      <c r="A4" s="324"/>
      <c r="B4" s="325"/>
      <c r="C4" s="325"/>
      <c r="D4" s="325"/>
      <c r="E4" s="325"/>
      <c r="F4" s="325"/>
      <c r="G4" s="325"/>
      <c r="H4" s="325"/>
      <c r="I4" s="325"/>
      <c r="J4" s="325"/>
      <c r="R4" s="135"/>
    </row>
    <row r="5" spans="1:18" x14ac:dyDescent="0.25">
      <c r="A5" s="326"/>
      <c r="B5" s="325"/>
      <c r="C5" s="325"/>
      <c r="D5" s="325"/>
      <c r="E5" s="325"/>
      <c r="F5" s="325"/>
      <c r="G5" s="325"/>
      <c r="H5" s="325"/>
      <c r="I5" s="325"/>
      <c r="J5" s="325"/>
      <c r="Q5" s="178" t="s">
        <v>358</v>
      </c>
      <c r="R5" s="179"/>
    </row>
    <row r="6" spans="1:18" x14ac:dyDescent="0.25">
      <c r="A6" s="325"/>
      <c r="B6" s="325"/>
      <c r="C6" s="325"/>
      <c r="D6" s="325"/>
      <c r="E6" s="325"/>
      <c r="F6" s="325"/>
      <c r="G6" s="325"/>
      <c r="H6" s="325"/>
      <c r="I6" s="325"/>
      <c r="J6" s="325"/>
      <c r="Q6" s="336" t="s">
        <v>294</v>
      </c>
      <c r="R6" s="293" t="s">
        <v>293</v>
      </c>
    </row>
    <row r="7" spans="1:18" x14ac:dyDescent="0.25">
      <c r="A7" s="325"/>
      <c r="B7" s="325"/>
      <c r="C7" s="325"/>
      <c r="D7" s="325"/>
      <c r="E7" s="325"/>
      <c r="F7" s="325"/>
      <c r="G7" s="325"/>
      <c r="H7" s="325"/>
      <c r="I7" s="325"/>
      <c r="J7" s="325"/>
      <c r="Q7" s="337" t="s">
        <v>295</v>
      </c>
      <c r="R7" s="233" t="s">
        <v>301</v>
      </c>
    </row>
    <row r="8" spans="1:18" x14ac:dyDescent="0.25">
      <c r="A8" s="325"/>
      <c r="B8" s="325"/>
      <c r="C8" s="325"/>
      <c r="D8" s="325"/>
      <c r="E8" s="325"/>
      <c r="F8" s="325"/>
      <c r="G8" s="325"/>
      <c r="H8" s="325"/>
      <c r="I8" s="325"/>
      <c r="J8" s="325"/>
      <c r="Q8" s="338" t="s">
        <v>438</v>
      </c>
      <c r="R8" s="294" t="s">
        <v>300</v>
      </c>
    </row>
    <row r="9" spans="1:18" x14ac:dyDescent="0.25">
      <c r="A9" s="325"/>
      <c r="B9" s="325"/>
      <c r="C9" s="325"/>
      <c r="D9" s="325"/>
      <c r="E9" s="325"/>
      <c r="F9" s="325"/>
      <c r="G9" s="325"/>
      <c r="H9" s="325"/>
      <c r="I9" s="325"/>
      <c r="J9" s="325"/>
    </row>
    <row r="10" spans="1:18" x14ac:dyDescent="0.25">
      <c r="A10" s="325"/>
      <c r="B10" s="325"/>
      <c r="C10" s="325"/>
      <c r="D10" s="325"/>
      <c r="E10" s="325"/>
      <c r="F10" s="325"/>
      <c r="G10" s="325"/>
      <c r="H10" s="325"/>
      <c r="I10" s="325"/>
      <c r="J10" s="325"/>
    </row>
    <row r="11" spans="1:18" x14ac:dyDescent="0.25">
      <c r="A11" s="325"/>
      <c r="B11" s="325"/>
      <c r="C11" s="325"/>
      <c r="D11" s="325"/>
      <c r="E11" s="325"/>
      <c r="F11" s="325"/>
      <c r="G11" s="325"/>
      <c r="H11" s="325"/>
      <c r="I11" s="325"/>
      <c r="J11" s="325"/>
    </row>
    <row r="12" spans="1:18" x14ac:dyDescent="0.25">
      <c r="A12" s="325"/>
      <c r="B12" s="325"/>
      <c r="C12" s="325"/>
      <c r="D12" s="325"/>
      <c r="E12" s="325"/>
      <c r="F12" s="325"/>
      <c r="G12" s="325"/>
      <c r="H12" s="325"/>
      <c r="I12" s="325"/>
      <c r="J12" s="325"/>
    </row>
    <row r="13" spans="1:18" x14ac:dyDescent="0.25">
      <c r="A13" s="325"/>
      <c r="B13" s="325"/>
      <c r="C13" s="325"/>
      <c r="D13" s="325"/>
      <c r="E13" s="325"/>
      <c r="F13" s="325"/>
      <c r="G13" s="325"/>
      <c r="H13" s="325"/>
      <c r="I13" s="325"/>
      <c r="J13" s="325"/>
    </row>
    <row r="14" spans="1:18" x14ac:dyDescent="0.25">
      <c r="A14" s="325"/>
      <c r="B14" s="325"/>
      <c r="C14" s="325"/>
      <c r="D14" s="325"/>
      <c r="E14" s="325"/>
      <c r="F14" s="325"/>
      <c r="G14" s="325"/>
      <c r="H14" s="325"/>
      <c r="I14" s="325"/>
      <c r="J14" s="325"/>
    </row>
    <row r="15" spans="1:18" x14ac:dyDescent="0.25">
      <c r="A15" s="325"/>
      <c r="B15" s="325"/>
      <c r="C15" s="325"/>
      <c r="D15" s="325"/>
      <c r="E15" s="325"/>
      <c r="F15" s="325"/>
      <c r="G15" s="325"/>
      <c r="H15" s="325"/>
      <c r="I15" s="325"/>
      <c r="J15" s="325"/>
    </row>
    <row r="16" spans="1:18" x14ac:dyDescent="0.25">
      <c r="A16" s="325"/>
      <c r="B16" s="325"/>
      <c r="C16" s="325"/>
      <c r="D16" s="325"/>
      <c r="E16" s="325"/>
      <c r="F16" s="325"/>
      <c r="G16" s="325"/>
      <c r="H16" s="325"/>
      <c r="I16" s="325"/>
      <c r="J16" s="325"/>
    </row>
    <row r="17" spans="1:29" x14ac:dyDescent="0.25">
      <c r="A17" s="325"/>
      <c r="B17" s="325"/>
      <c r="C17" s="325"/>
      <c r="D17" s="325"/>
      <c r="E17" s="325"/>
      <c r="F17" s="325"/>
      <c r="G17" s="325"/>
      <c r="H17" s="325"/>
      <c r="I17" s="325"/>
      <c r="J17" s="325"/>
    </row>
    <row r="18" spans="1:29" x14ac:dyDescent="0.25">
      <c r="A18" s="325"/>
      <c r="B18" s="325"/>
      <c r="C18" s="325"/>
      <c r="D18" s="325"/>
      <c r="E18" s="325"/>
      <c r="F18" s="325"/>
      <c r="G18" s="325"/>
      <c r="H18" s="325"/>
      <c r="I18" s="325"/>
      <c r="J18" s="325"/>
    </row>
    <row r="19" spans="1:29" x14ac:dyDescent="0.25">
      <c r="A19" s="325"/>
      <c r="B19" s="325"/>
      <c r="C19" s="325"/>
      <c r="D19" s="325"/>
      <c r="E19" s="325"/>
      <c r="F19" s="325"/>
      <c r="G19" s="325"/>
      <c r="H19" s="325"/>
      <c r="I19" s="325"/>
      <c r="J19" s="325"/>
    </row>
    <row r="20" spans="1:29" x14ac:dyDescent="0.25">
      <c r="A20" s="325"/>
      <c r="B20" s="325"/>
      <c r="C20" s="325"/>
      <c r="D20" s="325"/>
      <c r="E20" s="325"/>
      <c r="F20" s="325"/>
      <c r="G20" s="325"/>
      <c r="H20" s="325"/>
      <c r="I20" s="325"/>
      <c r="J20" s="325"/>
    </row>
    <row r="21" spans="1:29" x14ac:dyDescent="0.25">
      <c r="A21" s="325"/>
      <c r="B21" s="325"/>
      <c r="C21" s="325"/>
      <c r="D21" s="325"/>
      <c r="E21" s="325"/>
      <c r="F21" s="325"/>
      <c r="G21" s="325"/>
      <c r="H21" s="325"/>
      <c r="I21" s="325"/>
      <c r="J21" s="325"/>
    </row>
    <row r="22" spans="1:29" x14ac:dyDescent="0.25">
      <c r="A22" s="325"/>
      <c r="B22" s="325"/>
      <c r="C22" s="325"/>
      <c r="D22" s="325"/>
      <c r="E22" s="325"/>
      <c r="F22" s="325"/>
      <c r="G22" s="325"/>
      <c r="H22" s="325"/>
      <c r="I22" s="325"/>
      <c r="J22" s="325"/>
    </row>
    <row r="24" spans="1:29" s="438" customFormat="1" ht="14.25" x14ac:dyDescent="0.2">
      <c r="B24" s="30"/>
      <c r="C24" s="30"/>
      <c r="D24" s="575" t="s">
        <v>48</v>
      </c>
      <c r="E24" s="575"/>
      <c r="F24" s="575"/>
      <c r="G24" s="575"/>
      <c r="H24" s="575"/>
      <c r="I24" s="32"/>
      <c r="J24" s="575" t="s">
        <v>299</v>
      </c>
      <c r="K24" s="575"/>
      <c r="L24" s="575"/>
      <c r="M24" s="575"/>
      <c r="O24" s="190"/>
      <c r="P24" s="190"/>
      <c r="AB24" s="190"/>
      <c r="AC24" s="190"/>
    </row>
    <row r="25" spans="1:29" s="438" customFormat="1" ht="14.25" x14ac:dyDescent="0.2">
      <c r="B25" s="75"/>
      <c r="C25" s="75"/>
      <c r="D25" s="80">
        <v>2017</v>
      </c>
      <c r="E25" s="80">
        <v>2018</v>
      </c>
      <c r="F25" s="80">
        <v>2019</v>
      </c>
      <c r="G25" s="80">
        <v>2020</v>
      </c>
      <c r="H25" s="80">
        <v>2021</v>
      </c>
      <c r="I25" s="35"/>
      <c r="J25" s="80">
        <v>2018</v>
      </c>
      <c r="K25" s="80">
        <v>2019</v>
      </c>
      <c r="L25" s="80">
        <v>2020</v>
      </c>
      <c r="M25" s="80">
        <v>2021</v>
      </c>
      <c r="O25" s="190"/>
      <c r="P25" s="190"/>
      <c r="AB25" s="190"/>
      <c r="AC25" s="190"/>
    </row>
    <row r="26" spans="1:29" s="438" customFormat="1" ht="14.25" x14ac:dyDescent="0.2">
      <c r="C26" s="140" t="s">
        <v>294</v>
      </c>
      <c r="D26" s="428">
        <v>1.2893022774285714</v>
      </c>
      <c r="E26" s="428">
        <v>1.6950221155714287</v>
      </c>
      <c r="F26" s="428">
        <v>1.5325767927619049</v>
      </c>
      <c r="G26" s="428">
        <v>0.98607189542857143</v>
      </c>
      <c r="H26" s="428">
        <v>1.1792717086904763</v>
      </c>
      <c r="I26" s="429"/>
      <c r="J26" s="29">
        <f t="shared" ref="J26:M30" si="0">E26-D26</f>
        <v>0.40571983814285728</v>
      </c>
      <c r="K26" s="29">
        <f t="shared" si="0"/>
        <v>-0.16244532280952373</v>
      </c>
      <c r="L26" s="29">
        <f t="shared" si="0"/>
        <v>-0.54650489733333352</v>
      </c>
      <c r="M26" s="29">
        <f t="shared" si="0"/>
        <v>0.19319981326190483</v>
      </c>
      <c r="O26" s="190"/>
      <c r="P26" s="190"/>
      <c r="AB26" s="190"/>
      <c r="AC26" s="190"/>
    </row>
    <row r="27" spans="1:29" s="438" customFormat="1" ht="14.25" x14ac:dyDescent="0.2">
      <c r="C27" s="140" t="s">
        <v>297</v>
      </c>
      <c r="D27" s="428">
        <f>+D29-D26</f>
        <v>0.40015125547142882</v>
      </c>
      <c r="E27" s="428">
        <f>+E29-E26</f>
        <v>0.43816665622857132</v>
      </c>
      <c r="F27" s="428">
        <f>+F29-F26</f>
        <v>0.42566217003809514</v>
      </c>
      <c r="G27" s="428">
        <f>+G29-G26</f>
        <v>0.31593233167142865</v>
      </c>
      <c r="H27" s="428">
        <f>+H29-H26</f>
        <v>0.36876649690952368</v>
      </c>
      <c r="I27" s="429"/>
      <c r="J27" s="29">
        <f t="shared" si="0"/>
        <v>3.8015400757142492E-2</v>
      </c>
      <c r="K27" s="29">
        <f t="shared" si="0"/>
        <v>-1.2504486190476172E-2</v>
      </c>
      <c r="L27" s="29">
        <f t="shared" si="0"/>
        <v>-0.1097298383666665</v>
      </c>
      <c r="M27" s="29">
        <f t="shared" si="0"/>
        <v>5.2834165238095032E-2</v>
      </c>
      <c r="O27" s="190"/>
      <c r="P27" s="190"/>
      <c r="AB27" s="190"/>
      <c r="AC27" s="190"/>
    </row>
    <row r="28" spans="1:29" s="438" customFormat="1" ht="14.25" x14ac:dyDescent="0.2">
      <c r="C28" s="149" t="s">
        <v>298</v>
      </c>
      <c r="D28" s="430">
        <f>+D30-D29</f>
        <v>0.96494685459999974</v>
      </c>
      <c r="E28" s="430">
        <f>+E30-E29</f>
        <v>1.0500824519999998</v>
      </c>
      <c r="F28" s="430">
        <f>+F30-F29</f>
        <v>1.0978493524999997</v>
      </c>
      <c r="G28" s="430">
        <f>+G30-G29</f>
        <v>1.2378405616999999</v>
      </c>
      <c r="H28" s="430">
        <f>+H30-H29</f>
        <v>1.0260269265000004</v>
      </c>
      <c r="I28" s="431"/>
      <c r="J28" s="432">
        <f t="shared" si="0"/>
        <v>8.5135597400000096E-2</v>
      </c>
      <c r="K28" s="432">
        <f t="shared" si="0"/>
        <v>4.7766900499999876E-2</v>
      </c>
      <c r="L28" s="432">
        <f t="shared" si="0"/>
        <v>0.13999120920000019</v>
      </c>
      <c r="M28" s="432">
        <f t="shared" si="0"/>
        <v>-0.21181363519999952</v>
      </c>
      <c r="O28" s="190"/>
      <c r="P28" s="190"/>
      <c r="AB28" s="190"/>
      <c r="AC28" s="190"/>
    </row>
    <row r="29" spans="1:29" s="438" customFormat="1" ht="14.25" x14ac:dyDescent="0.2">
      <c r="C29" s="140" t="s">
        <v>452</v>
      </c>
      <c r="D29" s="428">
        <v>1.6894535329000002</v>
      </c>
      <c r="E29" s="428">
        <v>2.1331887718</v>
      </c>
      <c r="F29" s="428">
        <v>1.9582389628000001</v>
      </c>
      <c r="G29" s="428">
        <v>1.3020042271000001</v>
      </c>
      <c r="H29" s="428">
        <v>1.5480382055999999</v>
      </c>
      <c r="I29" s="429"/>
      <c r="J29" s="29">
        <f t="shared" si="0"/>
        <v>0.44373523889999977</v>
      </c>
      <c r="K29" s="29">
        <f t="shared" si="0"/>
        <v>-0.1749498089999999</v>
      </c>
      <c r="L29" s="29">
        <f t="shared" si="0"/>
        <v>-0.65623473570000002</v>
      </c>
      <c r="M29" s="29">
        <f t="shared" si="0"/>
        <v>0.24603397849999986</v>
      </c>
      <c r="O29" s="190"/>
      <c r="P29" s="190"/>
      <c r="AB29" s="190"/>
      <c r="AC29" s="190"/>
    </row>
    <row r="30" spans="1:29" s="438" customFormat="1" ht="14.25" x14ac:dyDescent="0.2">
      <c r="B30" s="550"/>
      <c r="C30" s="149" t="s">
        <v>438</v>
      </c>
      <c r="D30" s="549">
        <v>2.6544003875</v>
      </c>
      <c r="E30" s="549">
        <v>3.1832712237999998</v>
      </c>
      <c r="F30" s="549">
        <v>3.0560883152999998</v>
      </c>
      <c r="G30" s="549">
        <v>2.5398447888</v>
      </c>
      <c r="H30" s="549">
        <v>2.5740651321000003</v>
      </c>
      <c r="I30" s="434"/>
      <c r="J30" s="65">
        <f t="shared" si="0"/>
        <v>0.52887083629999987</v>
      </c>
      <c r="K30" s="65">
        <f t="shared" si="0"/>
        <v>-0.12718290850000002</v>
      </c>
      <c r="L30" s="65">
        <f t="shared" si="0"/>
        <v>-0.51624352649999983</v>
      </c>
      <c r="M30" s="65">
        <f t="shared" si="0"/>
        <v>3.4220343300000344E-2</v>
      </c>
      <c r="O30" s="190"/>
      <c r="P30" s="190"/>
      <c r="AB30" s="190"/>
      <c r="AC30" s="190"/>
    </row>
    <row r="31" spans="1:29" s="438" customFormat="1" ht="14.25" x14ac:dyDescent="0.2">
      <c r="B31" s="30"/>
      <c r="C31" s="153"/>
      <c r="D31" s="428"/>
      <c r="E31" s="428"/>
      <c r="F31" s="428"/>
      <c r="G31" s="428"/>
      <c r="H31" s="428"/>
      <c r="I31" s="30"/>
      <c r="J31" s="29">
        <f>+SUM(J26:J28)</f>
        <v>0.52887083629999987</v>
      </c>
      <c r="K31" s="29">
        <f t="shared" ref="K31:M31" si="1">+SUM(K26:K28)</f>
        <v>-0.12718290850000002</v>
      </c>
      <c r="L31" s="29">
        <f t="shared" si="1"/>
        <v>-0.51624352649999983</v>
      </c>
      <c r="M31" s="29">
        <f t="shared" si="1"/>
        <v>3.4220343300000344E-2</v>
      </c>
      <c r="O31" s="190"/>
      <c r="P31" s="190"/>
      <c r="AB31" s="190"/>
      <c r="AC31" s="190"/>
    </row>
    <row r="32" spans="1:29" s="438" customFormat="1" ht="14.25" x14ac:dyDescent="0.2">
      <c r="B32" s="365" t="s">
        <v>558</v>
      </c>
      <c r="C32" s="30"/>
      <c r="D32" s="30"/>
      <c r="E32" s="452"/>
      <c r="F32" s="30"/>
      <c r="G32" s="30"/>
      <c r="H32" s="30"/>
      <c r="I32" s="30"/>
      <c r="J32" s="452"/>
      <c r="K32" s="453"/>
      <c r="L32" s="453"/>
      <c r="M32" s="453"/>
      <c r="O32" s="190"/>
      <c r="P32" s="190"/>
      <c r="AB32" s="190"/>
      <c r="AC32" s="190"/>
    </row>
    <row r="33" spans="2:29" s="438" customFormat="1" ht="14.25" x14ac:dyDescent="0.2">
      <c r="O33" s="190"/>
      <c r="P33" s="190"/>
      <c r="AB33" s="190"/>
      <c r="AC33" s="190"/>
    </row>
    <row r="34" spans="2:29" s="438" customFormat="1" ht="14.25" x14ac:dyDescent="0.2">
      <c r="O34" s="190"/>
      <c r="P34" s="190"/>
      <c r="AB34" s="190"/>
      <c r="AC34" s="190"/>
    </row>
    <row r="35" spans="2:29" s="438" customFormat="1" ht="14.25" x14ac:dyDescent="0.2">
      <c r="D35" s="436" t="s">
        <v>514</v>
      </c>
      <c r="E35" s="435" t="s">
        <v>464</v>
      </c>
      <c r="F35" s="435" t="s">
        <v>515</v>
      </c>
      <c r="G35" s="435" t="s">
        <v>476</v>
      </c>
      <c r="H35" s="435"/>
      <c r="I35" s="436" t="s">
        <v>510</v>
      </c>
      <c r="J35" s="435" t="s">
        <v>465</v>
      </c>
      <c r="K35" s="435" t="s">
        <v>511</v>
      </c>
      <c r="L35" s="435" t="s">
        <v>476</v>
      </c>
      <c r="O35" s="190"/>
      <c r="P35" s="190"/>
      <c r="AB35" s="190"/>
      <c r="AC35" s="190"/>
    </row>
    <row r="36" spans="2:29" s="438" customFormat="1" x14ac:dyDescent="0.25">
      <c r="B36" s="552">
        <f t="shared" ref="B36:B87" si="2">YEAR(C36)</f>
        <v>2017</v>
      </c>
      <c r="C36" s="553">
        <v>42736</v>
      </c>
      <c r="D36" s="554">
        <v>2.5798000000000001</v>
      </c>
      <c r="E36" s="555" t="e">
        <v>#N/A</v>
      </c>
      <c r="F36" s="556"/>
      <c r="G36" s="556">
        <v>2.5798000000000001</v>
      </c>
      <c r="H36" s="557"/>
      <c r="I36" s="554">
        <v>1.2994523809523808</v>
      </c>
      <c r="J36" s="555" t="e">
        <v>#N/A</v>
      </c>
      <c r="K36" s="556"/>
      <c r="L36" s="556">
        <v>1.2994523809523808</v>
      </c>
      <c r="M36" s="440"/>
      <c r="O36" s="190"/>
      <c r="P36" s="190"/>
      <c r="AB36" s="190"/>
      <c r="AC36" s="190"/>
    </row>
    <row r="37" spans="2:29" s="438" customFormat="1" x14ac:dyDescent="0.25">
      <c r="B37" s="552">
        <f t="shared" si="2"/>
        <v>2017</v>
      </c>
      <c r="C37" s="553">
        <v>42767</v>
      </c>
      <c r="D37" s="554">
        <v>2.5680000000000001</v>
      </c>
      <c r="E37" s="555" t="e">
        <v>#N/A</v>
      </c>
      <c r="F37" s="556">
        <f t="shared" ref="F37:F46" si="3">AVERAGEIF($B$36:$B$95,B37,$G$36:$G$95)</f>
        <v>2.6535666666666664</v>
      </c>
      <c r="G37" s="556">
        <v>2.5680000000000001</v>
      </c>
      <c r="H37" s="557"/>
      <c r="I37" s="554">
        <v>1.3064285714285713</v>
      </c>
      <c r="J37" s="555" t="e">
        <v>#N/A</v>
      </c>
      <c r="K37" s="556">
        <f t="shared" ref="K37" si="4">AVERAGEIF($B$36:$B$95,B37,$L$36:$L$95)</f>
        <v>1.2916091269841272</v>
      </c>
      <c r="L37" s="556">
        <v>1.3064285714285713</v>
      </c>
      <c r="M37" s="440"/>
      <c r="O37" s="190"/>
      <c r="P37" s="190"/>
      <c r="AB37" s="190"/>
      <c r="AC37" s="190"/>
    </row>
    <row r="38" spans="2:29" s="438" customFormat="1" x14ac:dyDescent="0.25">
      <c r="B38" s="552">
        <f t="shared" si="2"/>
        <v>2017</v>
      </c>
      <c r="C38" s="553">
        <v>42795</v>
      </c>
      <c r="D38" s="554">
        <v>2.5535000000000001</v>
      </c>
      <c r="E38" s="555" t="e">
        <v>#N/A</v>
      </c>
      <c r="F38" s="556">
        <f t="shared" si="3"/>
        <v>2.6535666666666664</v>
      </c>
      <c r="G38" s="556">
        <v>2.5535000000000001</v>
      </c>
      <c r="H38" s="557"/>
      <c r="I38" s="554">
        <v>1.2283095238095239</v>
      </c>
      <c r="J38" s="555" t="e">
        <v>#N/A</v>
      </c>
      <c r="K38" s="556">
        <f t="shared" ref="K38:K46" si="5">AVERAGEIF($B$36:$B$95,B38,$L$36:$L$95)</f>
        <v>1.2916091269841272</v>
      </c>
      <c r="L38" s="556">
        <v>1.2283095238095239</v>
      </c>
      <c r="M38" s="440"/>
      <c r="O38" s="190"/>
      <c r="P38" s="190"/>
      <c r="AB38" s="190"/>
      <c r="AC38" s="190"/>
    </row>
    <row r="39" spans="2:29" s="438" customFormat="1" x14ac:dyDescent="0.25">
      <c r="B39" s="552">
        <f t="shared" si="2"/>
        <v>2017</v>
      </c>
      <c r="C39" s="553">
        <v>42826</v>
      </c>
      <c r="D39" s="554">
        <v>2.5825</v>
      </c>
      <c r="E39" s="555" t="e">
        <v>#N/A</v>
      </c>
      <c r="F39" s="556">
        <f t="shared" si="3"/>
        <v>2.6535666666666664</v>
      </c>
      <c r="G39" s="556">
        <v>2.5825</v>
      </c>
      <c r="H39" s="557"/>
      <c r="I39" s="554">
        <v>1.2454285714285713</v>
      </c>
      <c r="J39" s="555" t="e">
        <v>#N/A</v>
      </c>
      <c r="K39" s="556">
        <f t="shared" si="5"/>
        <v>1.2916091269841272</v>
      </c>
      <c r="L39" s="556">
        <v>1.2454285714285713</v>
      </c>
      <c r="M39" s="440"/>
      <c r="O39" s="190"/>
      <c r="P39" s="190"/>
      <c r="AB39" s="190"/>
      <c r="AC39" s="190"/>
    </row>
    <row r="40" spans="2:29" s="438" customFormat="1" x14ac:dyDescent="0.25">
      <c r="B40" s="552">
        <f t="shared" si="2"/>
        <v>2017</v>
      </c>
      <c r="C40" s="553">
        <v>42856</v>
      </c>
      <c r="D40" s="554">
        <v>2.5604</v>
      </c>
      <c r="E40" s="555" t="e">
        <v>#N/A</v>
      </c>
      <c r="F40" s="556">
        <f t="shared" si="3"/>
        <v>2.6535666666666664</v>
      </c>
      <c r="G40" s="556">
        <v>2.5604</v>
      </c>
      <c r="H40" s="557"/>
      <c r="I40" s="554">
        <v>1.1982619047619048</v>
      </c>
      <c r="J40" s="555" t="e">
        <v>#N/A</v>
      </c>
      <c r="K40" s="556">
        <f t="shared" si="5"/>
        <v>1.2916091269841272</v>
      </c>
      <c r="L40" s="556">
        <v>1.1982619047619048</v>
      </c>
      <c r="M40" s="440"/>
      <c r="O40" s="190"/>
      <c r="P40" s="190"/>
      <c r="AB40" s="190"/>
      <c r="AC40" s="190"/>
    </row>
    <row r="41" spans="2:29" s="438" customFormat="1" x14ac:dyDescent="0.25">
      <c r="B41" s="552">
        <f t="shared" si="2"/>
        <v>2017</v>
      </c>
      <c r="C41" s="553">
        <v>42887</v>
      </c>
      <c r="D41" s="554">
        <v>2.5105</v>
      </c>
      <c r="E41" s="555" t="e">
        <v>#N/A</v>
      </c>
      <c r="F41" s="556">
        <f t="shared" si="3"/>
        <v>2.6535666666666664</v>
      </c>
      <c r="G41" s="556">
        <v>2.5105</v>
      </c>
      <c r="H41" s="557"/>
      <c r="I41" s="554">
        <v>1.1040000000000001</v>
      </c>
      <c r="J41" s="555" t="e">
        <v>#N/A</v>
      </c>
      <c r="K41" s="556">
        <f t="shared" si="5"/>
        <v>1.2916091269841272</v>
      </c>
      <c r="L41" s="556">
        <v>1.1040000000000001</v>
      </c>
      <c r="M41" s="440"/>
      <c r="O41" s="190"/>
      <c r="P41" s="190"/>
      <c r="AB41" s="190"/>
      <c r="AC41" s="190"/>
    </row>
    <row r="42" spans="2:29" s="438" customFormat="1" x14ac:dyDescent="0.25">
      <c r="B42" s="552">
        <f t="shared" si="2"/>
        <v>2017</v>
      </c>
      <c r="C42" s="553">
        <v>42917</v>
      </c>
      <c r="D42" s="554">
        <v>2.4964</v>
      </c>
      <c r="E42" s="555" t="e">
        <v>#N/A</v>
      </c>
      <c r="F42" s="556">
        <f t="shared" si="3"/>
        <v>2.6535666666666664</v>
      </c>
      <c r="G42" s="556">
        <v>2.4964</v>
      </c>
      <c r="H42" s="557"/>
      <c r="I42" s="554">
        <v>1.1542619047619047</v>
      </c>
      <c r="J42" s="555" t="e">
        <v>#N/A</v>
      </c>
      <c r="K42" s="556">
        <f t="shared" si="5"/>
        <v>1.2916091269841272</v>
      </c>
      <c r="L42" s="556">
        <v>1.1542619047619047</v>
      </c>
      <c r="M42" s="440"/>
      <c r="O42" s="190"/>
      <c r="P42" s="190"/>
      <c r="AB42" s="190"/>
      <c r="AC42" s="190"/>
    </row>
    <row r="43" spans="2:29" s="438" customFormat="1" x14ac:dyDescent="0.25">
      <c r="B43" s="552">
        <f t="shared" si="2"/>
        <v>2017</v>
      </c>
      <c r="C43" s="553">
        <v>42948</v>
      </c>
      <c r="D43" s="554">
        <v>2.5950000000000002</v>
      </c>
      <c r="E43" s="555" t="e">
        <v>#N/A</v>
      </c>
      <c r="F43" s="556">
        <f t="shared" si="3"/>
        <v>2.6535666666666664</v>
      </c>
      <c r="G43" s="556">
        <v>2.5950000000000002</v>
      </c>
      <c r="H43" s="557"/>
      <c r="I43" s="554">
        <v>1.2310476190476192</v>
      </c>
      <c r="J43" s="555" t="e">
        <v>#N/A</v>
      </c>
      <c r="K43" s="556">
        <f t="shared" si="5"/>
        <v>1.2916091269841272</v>
      </c>
      <c r="L43" s="556">
        <v>1.2310476190476192</v>
      </c>
      <c r="M43" s="440"/>
      <c r="O43" s="190"/>
      <c r="P43" s="190"/>
      <c r="AB43" s="190"/>
      <c r="AC43" s="190"/>
    </row>
    <row r="44" spans="2:29" s="438" customFormat="1" x14ac:dyDescent="0.25">
      <c r="B44" s="552">
        <f t="shared" si="2"/>
        <v>2017</v>
      </c>
      <c r="C44" s="553">
        <v>42979</v>
      </c>
      <c r="D44" s="554">
        <v>2.7847500000000003</v>
      </c>
      <c r="E44" s="555" t="e">
        <v>#N/A</v>
      </c>
      <c r="F44" s="556">
        <f t="shared" si="3"/>
        <v>2.6535666666666664</v>
      </c>
      <c r="G44" s="556">
        <v>2.7847500000000003</v>
      </c>
      <c r="H44" s="557"/>
      <c r="I44" s="554">
        <v>1.3369761904761905</v>
      </c>
      <c r="J44" s="555" t="e">
        <v>#N/A</v>
      </c>
      <c r="K44" s="556">
        <f t="shared" si="5"/>
        <v>1.2916091269841272</v>
      </c>
      <c r="L44" s="556">
        <v>1.3369761904761905</v>
      </c>
      <c r="M44" s="440"/>
      <c r="O44" s="190"/>
      <c r="P44" s="190"/>
      <c r="AB44" s="190"/>
      <c r="AC44" s="190"/>
    </row>
    <row r="45" spans="2:29" s="438" customFormat="1" x14ac:dyDescent="0.25">
      <c r="B45" s="552">
        <f t="shared" si="2"/>
        <v>2017</v>
      </c>
      <c r="C45" s="553">
        <v>43009</v>
      </c>
      <c r="D45" s="554">
        <v>2.7942</v>
      </c>
      <c r="E45" s="555" t="e">
        <v>#N/A</v>
      </c>
      <c r="F45" s="556">
        <f t="shared" si="3"/>
        <v>2.6535666666666664</v>
      </c>
      <c r="G45" s="556">
        <v>2.7942</v>
      </c>
      <c r="H45" s="557"/>
      <c r="I45" s="554">
        <v>1.3692380952380954</v>
      </c>
      <c r="J45" s="555" t="e">
        <v>#N/A</v>
      </c>
      <c r="K45" s="556">
        <f t="shared" si="5"/>
        <v>1.2916091269841272</v>
      </c>
      <c r="L45" s="556">
        <v>1.3692380952380954</v>
      </c>
      <c r="M45" s="440"/>
      <c r="O45" s="190"/>
      <c r="P45" s="190"/>
      <c r="AB45" s="190"/>
      <c r="AC45" s="190"/>
    </row>
    <row r="46" spans="2:29" s="438" customFormat="1" x14ac:dyDescent="0.25">
      <c r="B46" s="552">
        <f t="shared" si="2"/>
        <v>2017</v>
      </c>
      <c r="C46" s="553">
        <v>43040</v>
      </c>
      <c r="D46" s="554">
        <v>2.9087499999999999</v>
      </c>
      <c r="E46" s="555" t="e">
        <v>#N/A</v>
      </c>
      <c r="F46" s="556">
        <f t="shared" si="3"/>
        <v>2.6535666666666664</v>
      </c>
      <c r="G46" s="556">
        <v>2.9087499999999999</v>
      </c>
      <c r="H46" s="557"/>
      <c r="I46" s="554">
        <v>1.4931904761904762</v>
      </c>
      <c r="J46" s="555" t="e">
        <v>#N/A</v>
      </c>
      <c r="K46" s="556">
        <f t="shared" si="5"/>
        <v>1.2916091269841272</v>
      </c>
      <c r="L46" s="556">
        <v>1.4931904761904762</v>
      </c>
      <c r="M46" s="440"/>
      <c r="O46" s="190"/>
      <c r="P46" s="190"/>
      <c r="AB46" s="190"/>
      <c r="AC46" s="190"/>
    </row>
    <row r="47" spans="2:29" s="438" customFormat="1" x14ac:dyDescent="0.25">
      <c r="B47" s="552">
        <f t="shared" si="2"/>
        <v>2017</v>
      </c>
      <c r="C47" s="553">
        <v>43070</v>
      </c>
      <c r="D47" s="554">
        <v>2.9089999999999998</v>
      </c>
      <c r="E47" s="555" t="e">
        <v>#N/A</v>
      </c>
      <c r="F47" s="556"/>
      <c r="G47" s="556">
        <v>2.9089999999999998</v>
      </c>
      <c r="H47" s="557"/>
      <c r="I47" s="554">
        <v>1.5327142857142857</v>
      </c>
      <c r="J47" s="555" t="e">
        <v>#N/A</v>
      </c>
      <c r="K47" s="556"/>
      <c r="L47" s="556">
        <v>1.5327142857142857</v>
      </c>
      <c r="M47" s="440"/>
      <c r="O47" s="190"/>
      <c r="P47" s="190"/>
      <c r="AB47" s="190"/>
      <c r="AC47" s="190"/>
    </row>
    <row r="48" spans="2:29" s="438" customFormat="1" x14ac:dyDescent="0.25">
      <c r="B48" s="552">
        <f t="shared" si="2"/>
        <v>2018</v>
      </c>
      <c r="C48" s="553">
        <v>43101</v>
      </c>
      <c r="D48" s="554">
        <v>3.0183999999999997</v>
      </c>
      <c r="E48" s="555" t="e">
        <v>#N/A</v>
      </c>
      <c r="F48" s="556"/>
      <c r="G48" s="556">
        <v>3.0183999999999997</v>
      </c>
      <c r="H48" s="557"/>
      <c r="I48" s="554">
        <v>1.6446904761904761</v>
      </c>
      <c r="J48" s="555" t="e">
        <v>#N/A</v>
      </c>
      <c r="K48" s="556"/>
      <c r="L48" s="556">
        <v>1.6446904761904761</v>
      </c>
      <c r="M48" s="440"/>
      <c r="O48" s="190"/>
      <c r="P48" s="190"/>
      <c r="AB48" s="190"/>
      <c r="AC48" s="190"/>
    </row>
    <row r="49" spans="2:29" s="438" customFormat="1" x14ac:dyDescent="0.25">
      <c r="B49" s="552">
        <f t="shared" si="2"/>
        <v>2018</v>
      </c>
      <c r="C49" s="553">
        <v>43132</v>
      </c>
      <c r="D49" s="554">
        <v>3.04575</v>
      </c>
      <c r="E49" s="555" t="e">
        <v>#N/A</v>
      </c>
      <c r="F49" s="556">
        <f t="shared" ref="F49:F58" si="6">AVERAGEIF($B$36:$B$95,B49,$G$36:$G$95)</f>
        <v>3.1787458333333336</v>
      </c>
      <c r="G49" s="556">
        <v>3.04575</v>
      </c>
      <c r="H49" s="557"/>
      <c r="I49" s="554">
        <v>1.5551904761904762</v>
      </c>
      <c r="J49" s="555" t="e">
        <v>#N/A</v>
      </c>
      <c r="K49" s="556">
        <f t="shared" ref="K49" si="7">AVERAGEIF($B$36:$B$95,B49,$L$36:$L$95)</f>
        <v>1.6918908730158728</v>
      </c>
      <c r="L49" s="556">
        <v>1.5551904761904762</v>
      </c>
      <c r="M49" s="440"/>
      <c r="O49" s="190"/>
      <c r="P49" s="190"/>
      <c r="AB49" s="190"/>
      <c r="AC49" s="190"/>
    </row>
    <row r="50" spans="2:29" s="438" customFormat="1" x14ac:dyDescent="0.25">
      <c r="B50" s="552">
        <f t="shared" si="2"/>
        <v>2018</v>
      </c>
      <c r="C50" s="553">
        <v>43160</v>
      </c>
      <c r="D50" s="554">
        <v>2.9874999999999998</v>
      </c>
      <c r="E50" s="555" t="e">
        <v>#N/A</v>
      </c>
      <c r="F50" s="556">
        <f t="shared" si="6"/>
        <v>3.1787458333333336</v>
      </c>
      <c r="G50" s="556">
        <v>2.9874999999999998</v>
      </c>
      <c r="H50" s="557"/>
      <c r="I50" s="554">
        <v>1.5718333333333332</v>
      </c>
      <c r="J50" s="555" t="e">
        <v>#N/A</v>
      </c>
      <c r="K50" s="556">
        <f t="shared" ref="K50:K58" si="8">AVERAGEIF($B$36:$B$95,B50,$L$36:$L$95)</f>
        <v>1.6918908730158728</v>
      </c>
      <c r="L50" s="556">
        <v>1.5718333333333332</v>
      </c>
      <c r="M50" s="440"/>
      <c r="O50" s="190"/>
      <c r="P50" s="190"/>
      <c r="AB50" s="190"/>
      <c r="AC50" s="190"/>
    </row>
    <row r="51" spans="2:29" s="438" customFormat="1" x14ac:dyDescent="0.25">
      <c r="B51" s="552">
        <f t="shared" si="2"/>
        <v>2018</v>
      </c>
      <c r="C51" s="553">
        <v>43191</v>
      </c>
      <c r="D51" s="554">
        <v>3.0957999999999997</v>
      </c>
      <c r="E51" s="555" t="e">
        <v>#N/A</v>
      </c>
      <c r="F51" s="556">
        <f t="shared" si="6"/>
        <v>3.1787458333333336</v>
      </c>
      <c r="G51" s="556">
        <v>3.0957999999999997</v>
      </c>
      <c r="H51" s="557"/>
      <c r="I51" s="554">
        <v>1.7168095238095238</v>
      </c>
      <c r="J51" s="555" t="e">
        <v>#N/A</v>
      </c>
      <c r="K51" s="556">
        <f t="shared" si="8"/>
        <v>1.6918908730158728</v>
      </c>
      <c r="L51" s="556">
        <v>1.7168095238095238</v>
      </c>
      <c r="M51" s="440"/>
      <c r="O51" s="190"/>
      <c r="P51" s="190"/>
      <c r="AB51" s="190"/>
      <c r="AC51" s="190"/>
    </row>
    <row r="52" spans="2:29" s="438" customFormat="1" x14ac:dyDescent="0.25">
      <c r="B52" s="552">
        <f t="shared" si="2"/>
        <v>2018</v>
      </c>
      <c r="C52" s="553">
        <v>43221</v>
      </c>
      <c r="D52" s="554">
        <v>3.2437499999999999</v>
      </c>
      <c r="E52" s="555" t="e">
        <v>#N/A</v>
      </c>
      <c r="F52" s="556">
        <f t="shared" si="6"/>
        <v>3.1787458333333336</v>
      </c>
      <c r="G52" s="556">
        <v>3.2437499999999999</v>
      </c>
      <c r="H52" s="557"/>
      <c r="I52" s="554">
        <v>1.8327380952380952</v>
      </c>
      <c r="J52" s="555" t="e">
        <v>#N/A</v>
      </c>
      <c r="K52" s="556">
        <f t="shared" si="8"/>
        <v>1.6918908730158728</v>
      </c>
      <c r="L52" s="556">
        <v>1.8327380952380952</v>
      </c>
      <c r="M52" s="440"/>
      <c r="O52" s="190"/>
      <c r="P52" s="190"/>
      <c r="AB52" s="190"/>
      <c r="AC52" s="190"/>
    </row>
    <row r="53" spans="2:29" s="438" customFormat="1" x14ac:dyDescent="0.25">
      <c r="B53" s="552">
        <f t="shared" si="2"/>
        <v>2018</v>
      </c>
      <c r="C53" s="553">
        <v>43252</v>
      </c>
      <c r="D53" s="554">
        <v>3.2527499999999998</v>
      </c>
      <c r="E53" s="555" t="e">
        <v>#N/A</v>
      </c>
      <c r="F53" s="556">
        <f t="shared" si="6"/>
        <v>3.1787458333333336</v>
      </c>
      <c r="G53" s="556">
        <v>3.2527499999999998</v>
      </c>
      <c r="H53" s="557"/>
      <c r="I53" s="554">
        <v>1.7715476190476191</v>
      </c>
      <c r="J53" s="555" t="e">
        <v>#N/A</v>
      </c>
      <c r="K53" s="556">
        <f t="shared" si="8"/>
        <v>1.6918908730158728</v>
      </c>
      <c r="L53" s="556">
        <v>1.7715476190476191</v>
      </c>
      <c r="M53" s="440"/>
      <c r="O53" s="190"/>
      <c r="P53" s="190"/>
      <c r="AB53" s="190"/>
      <c r="AC53" s="190"/>
    </row>
    <row r="54" spans="2:29" s="438" customFormat="1" x14ac:dyDescent="0.25">
      <c r="B54" s="552">
        <f t="shared" si="2"/>
        <v>2018</v>
      </c>
      <c r="C54" s="553">
        <v>43282</v>
      </c>
      <c r="D54" s="554">
        <v>3.2327999999999997</v>
      </c>
      <c r="E54" s="555" t="e">
        <v>#N/A</v>
      </c>
      <c r="F54" s="556">
        <f t="shared" si="6"/>
        <v>3.1787458333333336</v>
      </c>
      <c r="G54" s="556">
        <v>3.2327999999999997</v>
      </c>
      <c r="H54" s="557"/>
      <c r="I54" s="554">
        <v>1.7679523809523812</v>
      </c>
      <c r="J54" s="555" t="e">
        <v>#N/A</v>
      </c>
      <c r="K54" s="556">
        <f t="shared" si="8"/>
        <v>1.6918908730158728</v>
      </c>
      <c r="L54" s="556">
        <v>1.7679523809523812</v>
      </c>
      <c r="M54" s="440"/>
      <c r="O54" s="190"/>
      <c r="P54" s="190"/>
      <c r="AB54" s="190"/>
      <c r="AC54" s="190"/>
    </row>
    <row r="55" spans="2:29" s="438" customFormat="1" x14ac:dyDescent="0.25">
      <c r="B55" s="552">
        <f t="shared" si="2"/>
        <v>2018</v>
      </c>
      <c r="C55" s="553">
        <v>43313</v>
      </c>
      <c r="D55" s="554">
        <v>3.2182499999999998</v>
      </c>
      <c r="E55" s="555" t="e">
        <v>#N/A</v>
      </c>
      <c r="F55" s="556">
        <f t="shared" si="6"/>
        <v>3.1787458333333336</v>
      </c>
      <c r="G55" s="556">
        <v>3.2182499999999998</v>
      </c>
      <c r="H55" s="557"/>
      <c r="I55" s="554">
        <v>1.7268571428571431</v>
      </c>
      <c r="J55" s="555" t="e">
        <v>#N/A</v>
      </c>
      <c r="K55" s="556">
        <f t="shared" si="8"/>
        <v>1.6918908730158728</v>
      </c>
      <c r="L55" s="556">
        <v>1.7268571428571431</v>
      </c>
      <c r="M55" s="440"/>
      <c r="O55" s="190"/>
      <c r="P55" s="190"/>
      <c r="AB55" s="190"/>
      <c r="AC55" s="190"/>
    </row>
    <row r="56" spans="2:29" s="438" customFormat="1" x14ac:dyDescent="0.25">
      <c r="B56" s="552">
        <f t="shared" si="2"/>
        <v>2018</v>
      </c>
      <c r="C56" s="553">
        <v>43344</v>
      </c>
      <c r="D56" s="554">
        <v>3.2622500000000003</v>
      </c>
      <c r="E56" s="555" t="e">
        <v>#N/A</v>
      </c>
      <c r="F56" s="556">
        <f t="shared" si="6"/>
        <v>3.1787458333333336</v>
      </c>
      <c r="G56" s="556">
        <v>3.2622500000000003</v>
      </c>
      <c r="H56" s="557"/>
      <c r="I56" s="554">
        <v>1.8783571428571431</v>
      </c>
      <c r="J56" s="555" t="e">
        <v>#N/A</v>
      </c>
      <c r="K56" s="556">
        <f t="shared" si="8"/>
        <v>1.6918908730158728</v>
      </c>
      <c r="L56" s="556">
        <v>1.8783571428571431</v>
      </c>
      <c r="M56" s="440"/>
      <c r="O56" s="190"/>
      <c r="P56" s="190"/>
      <c r="AB56" s="190"/>
      <c r="AC56" s="190"/>
    </row>
    <row r="57" spans="2:29" s="438" customFormat="1" x14ac:dyDescent="0.25">
      <c r="B57" s="552">
        <f t="shared" si="2"/>
        <v>2018</v>
      </c>
      <c r="C57" s="553">
        <v>43374</v>
      </c>
      <c r="D57" s="554">
        <v>3.3654000000000002</v>
      </c>
      <c r="E57" s="555" t="e">
        <v>#N/A</v>
      </c>
      <c r="F57" s="556">
        <f t="shared" si="6"/>
        <v>3.1787458333333336</v>
      </c>
      <c r="G57" s="556">
        <v>3.3654000000000002</v>
      </c>
      <c r="H57" s="557"/>
      <c r="I57" s="554">
        <v>1.9293333333333333</v>
      </c>
      <c r="J57" s="555" t="e">
        <v>#N/A</v>
      </c>
      <c r="K57" s="556">
        <f t="shared" si="8"/>
        <v>1.6918908730158728</v>
      </c>
      <c r="L57" s="556">
        <v>1.9293333333333333</v>
      </c>
      <c r="M57" s="440"/>
      <c r="O57" s="190"/>
      <c r="P57" s="190"/>
      <c r="AB57" s="190"/>
      <c r="AC57" s="190"/>
    </row>
    <row r="58" spans="2:29" s="438" customFormat="1" x14ac:dyDescent="0.25">
      <c r="B58" s="552">
        <f t="shared" si="2"/>
        <v>2018</v>
      </c>
      <c r="C58" s="553">
        <v>43405</v>
      </c>
      <c r="D58" s="554">
        <v>3.2995000000000001</v>
      </c>
      <c r="E58" s="555" t="e">
        <v>#N/A</v>
      </c>
      <c r="F58" s="556">
        <f t="shared" si="6"/>
        <v>3.1787458333333336</v>
      </c>
      <c r="G58" s="556">
        <v>3.2995000000000001</v>
      </c>
      <c r="H58" s="557"/>
      <c r="I58" s="554">
        <v>1.5416190476190477</v>
      </c>
      <c r="J58" s="555" t="e">
        <v>#N/A</v>
      </c>
      <c r="K58" s="556">
        <f t="shared" si="8"/>
        <v>1.6918908730158728</v>
      </c>
      <c r="L58" s="556">
        <v>1.5416190476190477</v>
      </c>
      <c r="M58" s="440"/>
      <c r="O58" s="190"/>
      <c r="P58" s="190"/>
      <c r="AB58" s="190"/>
      <c r="AC58" s="190"/>
    </row>
    <row r="59" spans="2:29" s="438" customFormat="1" x14ac:dyDescent="0.25">
      <c r="B59" s="552">
        <f t="shared" si="2"/>
        <v>2018</v>
      </c>
      <c r="C59" s="553">
        <v>43435</v>
      </c>
      <c r="D59" s="554">
        <v>3.1227999999999998</v>
      </c>
      <c r="E59" s="555" t="e">
        <v>#N/A</v>
      </c>
      <c r="F59" s="556"/>
      <c r="G59" s="556">
        <v>3.1227999999999998</v>
      </c>
      <c r="H59" s="557"/>
      <c r="I59" s="554">
        <v>1.3657619047619047</v>
      </c>
      <c r="J59" s="555" t="e">
        <v>#N/A</v>
      </c>
      <c r="K59" s="556"/>
      <c r="L59" s="556">
        <v>1.3657619047619047</v>
      </c>
      <c r="M59" s="440"/>
      <c r="O59" s="190"/>
      <c r="P59" s="190"/>
      <c r="AB59" s="190"/>
      <c r="AC59" s="190"/>
    </row>
    <row r="60" spans="2:29" s="438" customFormat="1" x14ac:dyDescent="0.25">
      <c r="B60" s="552">
        <f t="shared" si="2"/>
        <v>2019</v>
      </c>
      <c r="C60" s="553">
        <v>43466</v>
      </c>
      <c r="D60" s="554">
        <v>2.9797500000000001</v>
      </c>
      <c r="E60" s="555" t="e">
        <v>#N/A</v>
      </c>
      <c r="F60" s="556"/>
      <c r="G60" s="556">
        <v>2.9797500000000001</v>
      </c>
      <c r="H60" s="557"/>
      <c r="I60" s="554">
        <v>1.4145238095238095</v>
      </c>
      <c r="J60" s="555" t="e">
        <v>#N/A</v>
      </c>
      <c r="K60" s="556"/>
      <c r="L60" s="556">
        <v>1.4145238095238095</v>
      </c>
      <c r="M60" s="440"/>
      <c r="O60" s="190"/>
      <c r="P60" s="190"/>
      <c r="AB60" s="190"/>
      <c r="AC60" s="190"/>
    </row>
    <row r="61" spans="2:29" s="438" customFormat="1" x14ac:dyDescent="0.25">
      <c r="B61" s="552">
        <f t="shared" si="2"/>
        <v>2019</v>
      </c>
      <c r="C61" s="553">
        <v>43497</v>
      </c>
      <c r="D61" s="554">
        <v>2.9964999999999997</v>
      </c>
      <c r="E61" s="555" t="e">
        <v>#N/A</v>
      </c>
      <c r="F61" s="556">
        <f t="shared" ref="F61:F70" si="9">AVERAGEIF($B$36:$B$95,B61,$G$36:$G$95)</f>
        <v>3.0555333333333334</v>
      </c>
      <c r="G61" s="556">
        <v>2.9964999999999997</v>
      </c>
      <c r="H61" s="557"/>
      <c r="I61" s="554">
        <v>1.5228809523809523</v>
      </c>
      <c r="J61" s="555" t="e">
        <v>#N/A</v>
      </c>
      <c r="K61" s="556">
        <f t="shared" ref="K61" si="10">AVERAGEIF($B$36:$B$95,B61,$L$36:$L$95)</f>
        <v>1.5323511904761906</v>
      </c>
      <c r="L61" s="556">
        <v>1.5228809523809523</v>
      </c>
      <c r="M61" s="440"/>
      <c r="O61" s="190"/>
      <c r="P61" s="190"/>
      <c r="AB61" s="190"/>
      <c r="AC61" s="190"/>
    </row>
    <row r="62" spans="2:29" s="438" customFormat="1" x14ac:dyDescent="0.25">
      <c r="B62" s="552">
        <f t="shared" si="2"/>
        <v>2019</v>
      </c>
      <c r="C62" s="553">
        <v>43525</v>
      </c>
      <c r="D62" s="554">
        <v>3.0762499999999999</v>
      </c>
      <c r="E62" s="555" t="e">
        <v>#N/A</v>
      </c>
      <c r="F62" s="556">
        <f t="shared" si="9"/>
        <v>3.0555333333333334</v>
      </c>
      <c r="G62" s="556">
        <v>3.0762499999999999</v>
      </c>
      <c r="H62" s="557"/>
      <c r="I62" s="554">
        <v>1.5747380952380952</v>
      </c>
      <c r="J62" s="555" t="e">
        <v>#N/A</v>
      </c>
      <c r="K62" s="556">
        <f t="shared" ref="K62:K70" si="11">AVERAGEIF($B$36:$B$95,B62,$L$36:$L$95)</f>
        <v>1.5323511904761906</v>
      </c>
      <c r="L62" s="556">
        <v>1.5747380952380952</v>
      </c>
      <c r="M62" s="440"/>
      <c r="O62" s="190"/>
      <c r="P62" s="190"/>
      <c r="AB62" s="190"/>
      <c r="AC62" s="190"/>
    </row>
    <row r="63" spans="2:29" s="438" customFormat="1" x14ac:dyDescent="0.25">
      <c r="B63" s="552">
        <f t="shared" si="2"/>
        <v>2019</v>
      </c>
      <c r="C63" s="553">
        <v>43556</v>
      </c>
      <c r="D63" s="554">
        <v>3.1210000000000004</v>
      </c>
      <c r="E63" s="555" t="e">
        <v>#N/A</v>
      </c>
      <c r="F63" s="558">
        <f t="shared" si="9"/>
        <v>3.0555333333333334</v>
      </c>
      <c r="G63" s="556">
        <v>3.1210000000000004</v>
      </c>
      <c r="H63" s="557"/>
      <c r="I63" s="554">
        <v>1.6960238095238096</v>
      </c>
      <c r="J63" s="555" t="e">
        <v>#N/A</v>
      </c>
      <c r="K63" s="556">
        <f t="shared" si="11"/>
        <v>1.5323511904761906</v>
      </c>
      <c r="L63" s="556">
        <v>1.6960238095238096</v>
      </c>
      <c r="M63" s="440"/>
      <c r="O63" s="190"/>
      <c r="P63" s="190"/>
      <c r="AB63" s="190"/>
      <c r="AC63" s="190"/>
    </row>
    <row r="64" spans="2:29" s="438" customFormat="1" x14ac:dyDescent="0.25">
      <c r="B64" s="552">
        <f t="shared" si="2"/>
        <v>2019</v>
      </c>
      <c r="C64" s="553">
        <v>43586</v>
      </c>
      <c r="D64" s="554">
        <v>3.1612499999999999</v>
      </c>
      <c r="E64" s="555" t="e">
        <v>#N/A</v>
      </c>
      <c r="F64" s="558">
        <f t="shared" si="9"/>
        <v>3.0555333333333334</v>
      </c>
      <c r="G64" s="556">
        <v>3.1612499999999999</v>
      </c>
      <c r="H64" s="557"/>
      <c r="I64" s="554">
        <v>1.698047619047619</v>
      </c>
      <c r="J64" s="555" t="e">
        <v>#N/A</v>
      </c>
      <c r="K64" s="556">
        <f t="shared" si="11"/>
        <v>1.5323511904761906</v>
      </c>
      <c r="L64" s="556">
        <v>1.698047619047619</v>
      </c>
      <c r="M64" s="440"/>
      <c r="O64" s="190"/>
      <c r="P64" s="190"/>
      <c r="AB64" s="190"/>
      <c r="AC64" s="190"/>
    </row>
    <row r="65" spans="2:29" s="438" customFormat="1" x14ac:dyDescent="0.25">
      <c r="B65" s="552">
        <f t="shared" si="2"/>
        <v>2019</v>
      </c>
      <c r="C65" s="553">
        <v>43617</v>
      </c>
      <c r="D65" s="554">
        <v>3.0885000000000002</v>
      </c>
      <c r="E65" s="555" t="e">
        <v>#N/A</v>
      </c>
      <c r="F65" s="558">
        <f t="shared" si="9"/>
        <v>3.0555333333333334</v>
      </c>
      <c r="G65" s="556">
        <v>3.0885000000000002</v>
      </c>
      <c r="H65" s="557"/>
      <c r="I65" s="554">
        <v>1.5290714285714286</v>
      </c>
      <c r="J65" s="555" t="e">
        <v>#N/A</v>
      </c>
      <c r="K65" s="556">
        <f t="shared" si="11"/>
        <v>1.5323511904761906</v>
      </c>
      <c r="L65" s="556">
        <v>1.5290714285714286</v>
      </c>
      <c r="M65" s="440"/>
      <c r="O65" s="190"/>
      <c r="P65" s="190"/>
      <c r="AB65" s="190"/>
      <c r="AC65" s="190"/>
    </row>
    <row r="66" spans="2:29" s="438" customFormat="1" x14ac:dyDescent="0.25">
      <c r="B66" s="552">
        <f t="shared" si="2"/>
        <v>2019</v>
      </c>
      <c r="C66" s="553">
        <v>43647</v>
      </c>
      <c r="D66" s="554">
        <v>3.0451999999999999</v>
      </c>
      <c r="E66" s="555" t="e">
        <v>#N/A</v>
      </c>
      <c r="F66" s="558">
        <f t="shared" si="9"/>
        <v>3.0555333333333334</v>
      </c>
      <c r="G66" s="556">
        <v>3.0451999999999999</v>
      </c>
      <c r="H66" s="557"/>
      <c r="I66" s="554">
        <v>1.5218809523809522</v>
      </c>
      <c r="J66" s="555" t="e">
        <v>#N/A</v>
      </c>
      <c r="K66" s="556">
        <f t="shared" si="11"/>
        <v>1.5323511904761906</v>
      </c>
      <c r="L66" s="556">
        <v>1.5218809523809522</v>
      </c>
      <c r="M66" s="440"/>
      <c r="O66" s="190"/>
      <c r="P66" s="190"/>
      <c r="AB66" s="190"/>
      <c r="AC66" s="190"/>
    </row>
    <row r="67" spans="2:29" s="438" customFormat="1" x14ac:dyDescent="0.25">
      <c r="B67" s="552">
        <f t="shared" si="2"/>
        <v>2019</v>
      </c>
      <c r="C67" s="553">
        <v>43678</v>
      </c>
      <c r="D67" s="554">
        <v>3.0049999999999999</v>
      </c>
      <c r="E67" s="555" t="e">
        <v>#N/A</v>
      </c>
      <c r="F67" s="558">
        <f t="shared" si="9"/>
        <v>3.0555333333333334</v>
      </c>
      <c r="G67" s="556">
        <v>3.0049999999999999</v>
      </c>
      <c r="H67" s="557"/>
      <c r="I67" s="554">
        <v>1.4057619047619048</v>
      </c>
      <c r="J67" s="555" t="e">
        <v>#N/A</v>
      </c>
      <c r="K67" s="556">
        <f t="shared" si="11"/>
        <v>1.5323511904761906</v>
      </c>
      <c r="L67" s="556">
        <v>1.4057619047619048</v>
      </c>
      <c r="M67" s="440"/>
      <c r="O67" s="190"/>
      <c r="P67" s="190"/>
      <c r="AB67" s="190"/>
      <c r="AC67" s="190"/>
    </row>
    <row r="68" spans="2:29" s="438" customFormat="1" x14ac:dyDescent="0.25">
      <c r="B68" s="552">
        <f t="shared" si="2"/>
        <v>2019</v>
      </c>
      <c r="C68" s="553">
        <v>43709</v>
      </c>
      <c r="D68" s="554">
        <v>3.0162</v>
      </c>
      <c r="E68" s="555" t="e">
        <v>#N/A</v>
      </c>
      <c r="F68" s="558">
        <f t="shared" si="9"/>
        <v>3.0555333333333334</v>
      </c>
      <c r="G68" s="556">
        <v>3.0162</v>
      </c>
      <c r="H68" s="557"/>
      <c r="I68" s="554">
        <v>1.4958809523809524</v>
      </c>
      <c r="J68" s="555" t="e">
        <v>#N/A</v>
      </c>
      <c r="K68" s="556">
        <f t="shared" si="11"/>
        <v>1.5323511904761906</v>
      </c>
      <c r="L68" s="556">
        <v>1.4958809523809524</v>
      </c>
      <c r="M68" s="440"/>
      <c r="O68" s="190"/>
      <c r="P68" s="190"/>
      <c r="AB68" s="190"/>
      <c r="AC68" s="190"/>
    </row>
    <row r="69" spans="2:29" s="438" customFormat="1" x14ac:dyDescent="0.25">
      <c r="B69" s="552">
        <f t="shared" si="2"/>
        <v>2019</v>
      </c>
      <c r="C69" s="553">
        <v>43739</v>
      </c>
      <c r="D69" s="554">
        <v>3.0529999999999999</v>
      </c>
      <c r="E69" s="555" t="e">
        <v>#N/A</v>
      </c>
      <c r="F69" s="558">
        <f t="shared" si="9"/>
        <v>3.0555333333333334</v>
      </c>
      <c r="G69" s="556">
        <v>3.0529999999999999</v>
      </c>
      <c r="H69" s="557"/>
      <c r="I69" s="554">
        <v>1.4217380952380954</v>
      </c>
      <c r="J69" s="555" t="e">
        <v>#N/A</v>
      </c>
      <c r="K69" s="556">
        <f t="shared" si="11"/>
        <v>1.5323511904761906</v>
      </c>
      <c r="L69" s="556">
        <v>1.4217380952380954</v>
      </c>
      <c r="M69" s="440"/>
      <c r="O69" s="190"/>
      <c r="P69" s="190"/>
      <c r="AB69" s="190"/>
      <c r="AC69" s="190"/>
    </row>
    <row r="70" spans="2:29" s="438" customFormat="1" x14ac:dyDescent="0.25">
      <c r="B70" s="552">
        <f t="shared" si="2"/>
        <v>2019</v>
      </c>
      <c r="C70" s="553">
        <v>43770</v>
      </c>
      <c r="D70" s="554">
        <v>3.0687500000000001</v>
      </c>
      <c r="E70" s="555" t="e">
        <v>#N/A</v>
      </c>
      <c r="F70" s="556">
        <f t="shared" si="9"/>
        <v>3.0555333333333334</v>
      </c>
      <c r="G70" s="556">
        <v>3.0687500000000001</v>
      </c>
      <c r="H70" s="557"/>
      <c r="I70" s="554">
        <v>1.5050476190476192</v>
      </c>
      <c r="J70" s="555" t="e">
        <v>#N/A</v>
      </c>
      <c r="K70" s="556">
        <f t="shared" si="11"/>
        <v>1.5323511904761906</v>
      </c>
      <c r="L70" s="556">
        <v>1.5050476190476192</v>
      </c>
      <c r="M70" s="440"/>
      <c r="O70" s="190"/>
      <c r="P70" s="190"/>
      <c r="AB70" s="190"/>
      <c r="AC70" s="190"/>
    </row>
    <row r="71" spans="2:29" s="438" customFormat="1" x14ac:dyDescent="0.25">
      <c r="B71" s="552">
        <f t="shared" si="2"/>
        <v>2019</v>
      </c>
      <c r="C71" s="553">
        <v>43800</v>
      </c>
      <c r="D71" s="554">
        <v>3.0550000000000002</v>
      </c>
      <c r="E71" s="555" t="e">
        <v>#N/A</v>
      </c>
      <c r="F71" s="556"/>
      <c r="G71" s="556">
        <v>3.0550000000000002</v>
      </c>
      <c r="H71" s="557"/>
      <c r="I71" s="554">
        <v>1.6026190476190476</v>
      </c>
      <c r="J71" s="555" t="e">
        <v>#N/A</v>
      </c>
      <c r="K71" s="556"/>
      <c r="L71" s="556">
        <v>1.6026190476190476</v>
      </c>
      <c r="M71" s="440"/>
      <c r="O71" s="190"/>
      <c r="P71" s="190"/>
      <c r="AB71" s="190"/>
      <c r="AC71" s="190"/>
    </row>
    <row r="72" spans="2:29" s="438" customFormat="1" x14ac:dyDescent="0.25">
      <c r="B72" s="552">
        <f t="shared" si="2"/>
        <v>2020</v>
      </c>
      <c r="C72" s="553">
        <v>43831</v>
      </c>
      <c r="D72" s="554">
        <v>3.0474999999999999</v>
      </c>
      <c r="E72" s="555" t="e">
        <v>#N/A</v>
      </c>
      <c r="F72" s="556"/>
      <c r="G72" s="556">
        <v>3.0474999999999999</v>
      </c>
      <c r="H72" s="557"/>
      <c r="I72" s="554">
        <v>1.5154761904761904</v>
      </c>
      <c r="J72" s="555" t="e">
        <v>#N/A</v>
      </c>
      <c r="K72" s="556"/>
      <c r="L72" s="556">
        <v>1.5154761904761904</v>
      </c>
      <c r="M72" s="440"/>
      <c r="O72" s="190"/>
      <c r="P72" s="190"/>
      <c r="AB72" s="190"/>
      <c r="AC72" s="190"/>
    </row>
    <row r="73" spans="2:29" s="438" customFormat="1" x14ac:dyDescent="0.25">
      <c r="B73" s="552">
        <f t="shared" si="2"/>
        <v>2020</v>
      </c>
      <c r="C73" s="553">
        <v>43862</v>
      </c>
      <c r="D73" s="554">
        <v>2.9095</v>
      </c>
      <c r="E73" s="555" t="e">
        <v>#N/A</v>
      </c>
      <c r="F73" s="556">
        <f t="shared" ref="F73:F82" si="12">AVERAGEIF($B$36:$B$95,B73,$G$36:$G$95)</f>
        <v>2.5385685833333334</v>
      </c>
      <c r="G73" s="556">
        <v>2.9095</v>
      </c>
      <c r="H73" s="557"/>
      <c r="I73" s="554">
        <v>1.3252380952380951</v>
      </c>
      <c r="J73" s="555" t="e">
        <v>#N/A</v>
      </c>
      <c r="K73" s="556">
        <f t="shared" ref="K73" si="13">AVERAGEIF($B$36:$B$95,B73,$L$36:$L$95)</f>
        <v>0.99025793650793659</v>
      </c>
      <c r="L73" s="556">
        <v>1.3252380952380951</v>
      </c>
      <c r="M73" s="440"/>
      <c r="O73" s="190"/>
      <c r="P73" s="190"/>
      <c r="AB73" s="190"/>
      <c r="AC73" s="190"/>
    </row>
    <row r="74" spans="2:29" s="438" customFormat="1" x14ac:dyDescent="0.25">
      <c r="B74" s="552">
        <f t="shared" si="2"/>
        <v>2020</v>
      </c>
      <c r="C74" s="553">
        <v>43891</v>
      </c>
      <c r="D74" s="554">
        <v>2.7286000000000001</v>
      </c>
      <c r="E74" s="555" t="e">
        <v>#N/A</v>
      </c>
      <c r="F74" s="556">
        <f t="shared" si="12"/>
        <v>2.5385685833333334</v>
      </c>
      <c r="G74" s="556">
        <v>2.7286000000000001</v>
      </c>
      <c r="H74" s="557"/>
      <c r="I74" s="554">
        <v>0.76214285714285712</v>
      </c>
      <c r="J74" s="555" t="e">
        <v>#N/A</v>
      </c>
      <c r="K74" s="556">
        <f t="shared" ref="K74:K82" si="14">AVERAGEIF($B$36:$B$95,B74,$L$36:$L$95)</f>
        <v>0.99025793650793659</v>
      </c>
      <c r="L74" s="556">
        <v>0.76214285714285712</v>
      </c>
      <c r="M74" s="440"/>
      <c r="O74" s="190"/>
      <c r="P74" s="190"/>
      <c r="AB74" s="190"/>
      <c r="AC74" s="190"/>
    </row>
    <row r="75" spans="2:29" s="438" customFormat="1" x14ac:dyDescent="0.25">
      <c r="B75" s="552">
        <f t="shared" si="2"/>
        <v>2020</v>
      </c>
      <c r="C75" s="553">
        <v>43922</v>
      </c>
      <c r="D75" s="554">
        <v>2.4930000000000003</v>
      </c>
      <c r="E75" s="555" t="e">
        <v>#N/A</v>
      </c>
      <c r="F75" s="556">
        <f t="shared" si="12"/>
        <v>2.5385685833333334</v>
      </c>
      <c r="G75" s="556">
        <v>2.4930000000000003</v>
      </c>
      <c r="H75" s="557"/>
      <c r="I75" s="554">
        <v>0.43761904761904757</v>
      </c>
      <c r="J75" s="555" t="e">
        <v>#N/A</v>
      </c>
      <c r="K75" s="556">
        <f t="shared" si="14"/>
        <v>0.99025793650793659</v>
      </c>
      <c r="L75" s="556">
        <v>0.43761904761904757</v>
      </c>
      <c r="M75" s="440"/>
      <c r="O75" s="190"/>
      <c r="P75" s="190"/>
      <c r="AB75" s="190"/>
      <c r="AC75" s="190"/>
    </row>
    <row r="76" spans="2:29" s="438" customFormat="1" x14ac:dyDescent="0.25">
      <c r="B76" s="552">
        <f t="shared" si="2"/>
        <v>2020</v>
      </c>
      <c r="C76" s="553">
        <v>43952</v>
      </c>
      <c r="D76" s="554">
        <v>2.3922499999999998</v>
      </c>
      <c r="E76" s="555" t="e">
        <v>#N/A</v>
      </c>
      <c r="F76" s="556">
        <f t="shared" si="12"/>
        <v>2.5385685833333334</v>
      </c>
      <c r="G76" s="556">
        <v>2.3922499999999998</v>
      </c>
      <c r="H76" s="557"/>
      <c r="I76" s="554">
        <v>0.69952380952380955</v>
      </c>
      <c r="J76" s="555" t="e">
        <v>#N/A</v>
      </c>
      <c r="K76" s="556">
        <f t="shared" si="14"/>
        <v>0.99025793650793659</v>
      </c>
      <c r="L76" s="556">
        <v>0.69952380952380955</v>
      </c>
      <c r="M76" s="440"/>
      <c r="O76" s="190"/>
      <c r="P76" s="190"/>
      <c r="AB76" s="190"/>
      <c r="AC76" s="190"/>
    </row>
    <row r="77" spans="2:29" s="438" customFormat="1" x14ac:dyDescent="0.25">
      <c r="B77" s="552">
        <f t="shared" si="2"/>
        <v>2020</v>
      </c>
      <c r="C77" s="553">
        <v>43983</v>
      </c>
      <c r="D77" s="554">
        <v>2.4079999999999999</v>
      </c>
      <c r="E77" s="555" t="e">
        <v>#N/A</v>
      </c>
      <c r="F77" s="556">
        <f t="shared" si="12"/>
        <v>2.5385685833333334</v>
      </c>
      <c r="G77" s="556">
        <v>2.4079999999999999</v>
      </c>
      <c r="H77" s="557"/>
      <c r="I77" s="554">
        <v>0.95880952380952389</v>
      </c>
      <c r="J77" s="555" t="e">
        <v>#N/A</v>
      </c>
      <c r="K77" s="556">
        <f t="shared" si="14"/>
        <v>0.99025793650793659</v>
      </c>
      <c r="L77" s="556">
        <v>0.95880952380952389</v>
      </c>
      <c r="M77" s="440"/>
      <c r="O77" s="190"/>
      <c r="P77" s="190"/>
      <c r="AB77" s="190"/>
      <c r="AC77" s="190"/>
    </row>
    <row r="78" spans="2:29" s="438" customFormat="1" x14ac:dyDescent="0.25">
      <c r="B78" s="552">
        <f t="shared" si="2"/>
        <v>2020</v>
      </c>
      <c r="C78" s="553">
        <v>44013</v>
      </c>
      <c r="D78" s="554">
        <v>2.4337499999999999</v>
      </c>
      <c r="E78" s="555">
        <v>2.4337499999999999</v>
      </c>
      <c r="F78" s="556">
        <f t="shared" si="12"/>
        <v>2.5385685833333334</v>
      </c>
      <c r="G78" s="556">
        <v>2.4337499999999999</v>
      </c>
      <c r="H78" s="557"/>
      <c r="I78" s="554">
        <v>1.0295238095238095</v>
      </c>
      <c r="J78" s="555">
        <v>1.0295238095238095</v>
      </c>
      <c r="K78" s="556">
        <f t="shared" si="14"/>
        <v>0.99025793650793659</v>
      </c>
      <c r="L78" s="556">
        <v>1.0295238095238095</v>
      </c>
      <c r="M78" s="440"/>
      <c r="O78" s="190"/>
      <c r="P78" s="190"/>
      <c r="AB78" s="190"/>
      <c r="AC78" s="190"/>
    </row>
    <row r="79" spans="2:29" s="438" customFormat="1" x14ac:dyDescent="0.25">
      <c r="B79" s="552">
        <f t="shared" si="2"/>
        <v>2020</v>
      </c>
      <c r="C79" s="553">
        <v>44044</v>
      </c>
      <c r="D79" s="554" t="e">
        <v>#N/A</v>
      </c>
      <c r="E79" s="555">
        <v>2.3855900000000001</v>
      </c>
      <c r="F79" s="556">
        <f t="shared" si="12"/>
        <v>2.5385685833333334</v>
      </c>
      <c r="G79" s="556">
        <v>2.3855900000000001</v>
      </c>
      <c r="H79" s="557"/>
      <c r="I79" s="554" t="e">
        <v>#N/A</v>
      </c>
      <c r="J79" s="555">
        <v>1.0238095238095237</v>
      </c>
      <c r="K79" s="556">
        <f t="shared" si="14"/>
        <v>0.99025793650793659</v>
      </c>
      <c r="L79" s="556">
        <v>1.0238095238095237</v>
      </c>
      <c r="M79" s="440"/>
      <c r="O79" s="190"/>
      <c r="P79" s="190"/>
      <c r="AB79" s="190"/>
      <c r="AC79" s="190"/>
    </row>
    <row r="80" spans="2:29" s="438" customFormat="1" x14ac:dyDescent="0.25">
      <c r="B80" s="552">
        <f t="shared" si="2"/>
        <v>2020</v>
      </c>
      <c r="C80" s="553">
        <v>44075</v>
      </c>
      <c r="D80" s="554" t="e">
        <v>#N/A</v>
      </c>
      <c r="E80" s="555">
        <v>2.3807260000000001</v>
      </c>
      <c r="F80" s="556">
        <f t="shared" si="12"/>
        <v>2.5385685833333334</v>
      </c>
      <c r="G80" s="556">
        <v>2.3807260000000001</v>
      </c>
      <c r="H80" s="557"/>
      <c r="I80" s="554" t="e">
        <v>#N/A</v>
      </c>
      <c r="J80" s="555">
        <v>1.0238095238095237</v>
      </c>
      <c r="K80" s="556">
        <f t="shared" si="14"/>
        <v>0.99025793650793659</v>
      </c>
      <c r="L80" s="556">
        <v>1.0238095238095237</v>
      </c>
      <c r="M80" s="440"/>
      <c r="O80" s="190"/>
      <c r="P80" s="190"/>
      <c r="AB80" s="190"/>
      <c r="AC80" s="190"/>
    </row>
    <row r="81" spans="2:29" s="438" customFormat="1" x14ac:dyDescent="0.25">
      <c r="B81" s="552">
        <f t="shared" si="2"/>
        <v>2020</v>
      </c>
      <c r="C81" s="553">
        <v>44105</v>
      </c>
      <c r="D81" s="554" t="e">
        <v>#N/A</v>
      </c>
      <c r="E81" s="555">
        <v>2.3958490000000001</v>
      </c>
      <c r="F81" s="556">
        <f t="shared" si="12"/>
        <v>2.5385685833333334</v>
      </c>
      <c r="G81" s="556">
        <v>2.3958490000000001</v>
      </c>
      <c r="H81" s="557"/>
      <c r="I81" s="554" t="e">
        <v>#N/A</v>
      </c>
      <c r="J81" s="555">
        <v>1.0238095238095237</v>
      </c>
      <c r="K81" s="556">
        <f t="shared" si="14"/>
        <v>0.99025793650793659</v>
      </c>
      <c r="L81" s="556">
        <v>1.0238095238095237</v>
      </c>
      <c r="M81" s="440"/>
      <c r="O81" s="190"/>
      <c r="P81" s="190"/>
      <c r="AB81" s="190"/>
      <c r="AC81" s="190"/>
    </row>
    <row r="82" spans="2:29" s="438" customFormat="1" x14ac:dyDescent="0.25">
      <c r="B82" s="552">
        <f t="shared" si="2"/>
        <v>2020</v>
      </c>
      <c r="C82" s="553">
        <v>44136</v>
      </c>
      <c r="D82" s="554" t="e">
        <v>#N/A</v>
      </c>
      <c r="E82" s="555">
        <v>2.4247679999999998</v>
      </c>
      <c r="F82" s="556">
        <f t="shared" si="12"/>
        <v>2.5385685833333334</v>
      </c>
      <c r="G82" s="556">
        <v>2.4247679999999998</v>
      </c>
      <c r="H82" s="557"/>
      <c r="I82" s="554" t="e">
        <v>#N/A</v>
      </c>
      <c r="J82" s="555">
        <v>1.0357142857142858</v>
      </c>
      <c r="K82" s="556">
        <f t="shared" si="14"/>
        <v>0.99025793650793659</v>
      </c>
      <c r="L82" s="556">
        <v>1.0357142857142858</v>
      </c>
      <c r="M82" s="440"/>
      <c r="O82" s="190"/>
      <c r="P82" s="190"/>
      <c r="AB82" s="190"/>
      <c r="AC82" s="190"/>
    </row>
    <row r="83" spans="2:29" s="438" customFormat="1" x14ac:dyDescent="0.25">
      <c r="B83" s="552">
        <f t="shared" si="2"/>
        <v>2020</v>
      </c>
      <c r="C83" s="553">
        <v>44166</v>
      </c>
      <c r="D83" s="554" t="e">
        <v>#N/A</v>
      </c>
      <c r="E83" s="555">
        <v>2.4632900000000002</v>
      </c>
      <c r="F83" s="556"/>
      <c r="G83" s="556">
        <v>2.4632900000000002</v>
      </c>
      <c r="H83" s="557"/>
      <c r="I83" s="554" t="e">
        <v>#N/A</v>
      </c>
      <c r="J83" s="555">
        <v>1.0476190476190477</v>
      </c>
      <c r="K83" s="556"/>
      <c r="L83" s="556">
        <v>1.0476190476190477</v>
      </c>
      <c r="M83" s="440"/>
      <c r="O83" s="190"/>
      <c r="P83" s="190"/>
      <c r="AB83" s="190"/>
      <c r="AC83" s="190"/>
    </row>
    <row r="84" spans="2:29" s="438" customFormat="1" x14ac:dyDescent="0.25">
      <c r="B84" s="552">
        <f t="shared" si="2"/>
        <v>2021</v>
      </c>
      <c r="C84" s="553">
        <v>44197</v>
      </c>
      <c r="D84" s="554" t="e">
        <v>#N/A</v>
      </c>
      <c r="E84" s="555">
        <v>2.4495339999999999</v>
      </c>
      <c r="F84" s="556"/>
      <c r="G84" s="556">
        <v>2.4495339999999999</v>
      </c>
      <c r="H84" s="557"/>
      <c r="I84" s="554" t="e">
        <v>#N/A</v>
      </c>
      <c r="J84" s="555">
        <v>1.0714285714285714</v>
      </c>
      <c r="K84" s="556"/>
      <c r="L84" s="556">
        <v>1.0714285714285714</v>
      </c>
      <c r="M84" s="440"/>
      <c r="O84" s="190"/>
      <c r="P84" s="190"/>
      <c r="AB84" s="190"/>
      <c r="AC84" s="190"/>
    </row>
    <row r="85" spans="2:29" s="438" customFormat="1" x14ac:dyDescent="0.25">
      <c r="B85" s="552">
        <f t="shared" si="2"/>
        <v>2021</v>
      </c>
      <c r="C85" s="553">
        <v>44228</v>
      </c>
      <c r="D85" s="554" t="e">
        <v>#N/A</v>
      </c>
      <c r="E85" s="555">
        <v>2.4185460000000001</v>
      </c>
      <c r="F85" s="556">
        <f t="shared" ref="F85:F94" si="15">AVERAGEIF($B$36:$B$95,B85,$G$36:$G$95)</f>
        <v>2.5713348333333332</v>
      </c>
      <c r="G85" s="556">
        <v>2.4185460000000001</v>
      </c>
      <c r="H85" s="557"/>
      <c r="I85" s="554" t="e">
        <v>#N/A</v>
      </c>
      <c r="J85" s="555">
        <v>1.0952380952380953</v>
      </c>
      <c r="K85" s="556">
        <f t="shared" ref="K85:K94" si="16">AVERAGEIF($B$36:$B$95,B85,$L$36:$L$95)</f>
        <v>1.1775793650793649</v>
      </c>
      <c r="L85" s="556">
        <v>1.0952380952380953</v>
      </c>
      <c r="M85" s="440"/>
      <c r="O85" s="190"/>
      <c r="P85" s="190"/>
      <c r="AB85" s="190"/>
      <c r="AC85" s="190"/>
    </row>
    <row r="86" spans="2:29" s="438" customFormat="1" x14ac:dyDescent="0.25">
      <c r="B86" s="552">
        <f t="shared" si="2"/>
        <v>2021</v>
      </c>
      <c r="C86" s="553">
        <v>44256</v>
      </c>
      <c r="D86" s="554" t="e">
        <v>#N/A</v>
      </c>
      <c r="E86" s="555">
        <v>2.451702</v>
      </c>
      <c r="F86" s="556">
        <f t="shared" si="15"/>
        <v>2.5713348333333332</v>
      </c>
      <c r="G86" s="556">
        <v>2.451702</v>
      </c>
      <c r="H86" s="557"/>
      <c r="I86" s="554" t="e">
        <v>#N/A</v>
      </c>
      <c r="J86" s="555">
        <v>1.1190476190476191</v>
      </c>
      <c r="K86" s="556">
        <f t="shared" si="16"/>
        <v>1.1775793650793649</v>
      </c>
      <c r="L86" s="556">
        <v>1.1190476190476191</v>
      </c>
      <c r="M86" s="440"/>
      <c r="O86" s="190"/>
      <c r="P86" s="190"/>
      <c r="AB86" s="190"/>
      <c r="AC86" s="190"/>
    </row>
    <row r="87" spans="2:29" s="438" customFormat="1" x14ac:dyDescent="0.25">
      <c r="B87" s="552">
        <f t="shared" si="2"/>
        <v>2021</v>
      </c>
      <c r="C87" s="553">
        <v>44287</v>
      </c>
      <c r="D87" s="554" t="e">
        <v>#N/A</v>
      </c>
      <c r="E87" s="555">
        <v>2.4929800000000002</v>
      </c>
      <c r="F87" s="556">
        <f t="shared" si="15"/>
        <v>2.5713348333333332</v>
      </c>
      <c r="G87" s="556">
        <v>2.4929800000000002</v>
      </c>
      <c r="H87" s="557"/>
      <c r="I87" s="554" t="e">
        <v>#N/A</v>
      </c>
      <c r="J87" s="555">
        <v>1.1428571428571428</v>
      </c>
      <c r="K87" s="556">
        <f t="shared" si="16"/>
        <v>1.1775793650793649</v>
      </c>
      <c r="L87" s="556">
        <v>1.1428571428571428</v>
      </c>
      <c r="M87" s="440"/>
      <c r="O87" s="190"/>
      <c r="P87" s="190"/>
      <c r="AB87" s="190"/>
      <c r="AC87" s="190"/>
    </row>
    <row r="88" spans="2:29" s="438" customFormat="1" x14ac:dyDescent="0.25">
      <c r="B88" s="552">
        <f t="shared" ref="B88:B95" si="17">YEAR(C88)</f>
        <v>2021</v>
      </c>
      <c r="C88" s="553">
        <v>44317</v>
      </c>
      <c r="D88" s="554" t="e">
        <v>#N/A</v>
      </c>
      <c r="E88" s="555">
        <v>2.5250140000000001</v>
      </c>
      <c r="F88" s="556">
        <f t="shared" si="15"/>
        <v>2.5713348333333332</v>
      </c>
      <c r="G88" s="556">
        <v>2.5250140000000001</v>
      </c>
      <c r="H88" s="557"/>
      <c r="I88" s="554" t="e">
        <v>#N/A</v>
      </c>
      <c r="J88" s="555">
        <v>1.1666666666666667</v>
      </c>
      <c r="K88" s="556">
        <f t="shared" si="16"/>
        <v>1.1775793650793649</v>
      </c>
      <c r="L88" s="556">
        <v>1.1666666666666667</v>
      </c>
      <c r="M88" s="440"/>
      <c r="O88" s="190"/>
      <c r="P88" s="190"/>
      <c r="AB88" s="190"/>
      <c r="AC88" s="190"/>
    </row>
    <row r="89" spans="2:29" s="438" customFormat="1" x14ac:dyDescent="0.25">
      <c r="B89" s="552">
        <f t="shared" si="17"/>
        <v>2021</v>
      </c>
      <c r="C89" s="553">
        <v>44348</v>
      </c>
      <c r="D89" s="554" t="e">
        <v>#N/A</v>
      </c>
      <c r="E89" s="555">
        <v>2.5811959999999998</v>
      </c>
      <c r="F89" s="556">
        <f t="shared" si="15"/>
        <v>2.5713348333333332</v>
      </c>
      <c r="G89" s="556">
        <v>2.5811959999999998</v>
      </c>
      <c r="H89" s="557"/>
      <c r="I89" s="554" t="e">
        <v>#N/A</v>
      </c>
      <c r="J89" s="555">
        <v>1.1904761904761905</v>
      </c>
      <c r="K89" s="556">
        <f t="shared" si="16"/>
        <v>1.1775793650793649</v>
      </c>
      <c r="L89" s="556">
        <v>1.1904761904761905</v>
      </c>
      <c r="M89" s="440"/>
      <c r="O89" s="190"/>
      <c r="P89" s="190"/>
      <c r="AB89" s="190"/>
      <c r="AC89" s="190"/>
    </row>
    <row r="90" spans="2:29" s="438" customFormat="1" x14ac:dyDescent="0.25">
      <c r="B90" s="552">
        <f t="shared" si="17"/>
        <v>2021</v>
      </c>
      <c r="C90" s="553">
        <v>44378</v>
      </c>
      <c r="D90" s="554" t="e">
        <v>#N/A</v>
      </c>
      <c r="E90" s="555">
        <v>2.599234</v>
      </c>
      <c r="F90" s="556">
        <f t="shared" si="15"/>
        <v>2.5713348333333332</v>
      </c>
      <c r="G90" s="556">
        <v>2.599234</v>
      </c>
      <c r="H90" s="557"/>
      <c r="I90" s="554" t="e">
        <v>#N/A</v>
      </c>
      <c r="J90" s="555">
        <v>1.2023809523809523</v>
      </c>
      <c r="K90" s="556">
        <f t="shared" si="16"/>
        <v>1.1775793650793649</v>
      </c>
      <c r="L90" s="556">
        <v>1.2023809523809523</v>
      </c>
      <c r="M90" s="440"/>
      <c r="O90" s="190"/>
      <c r="P90" s="190"/>
      <c r="AB90" s="190"/>
      <c r="AC90" s="190"/>
    </row>
    <row r="91" spans="2:29" s="438" customFormat="1" x14ac:dyDescent="0.25">
      <c r="B91" s="552">
        <f t="shared" si="17"/>
        <v>2021</v>
      </c>
      <c r="C91" s="553">
        <v>44409</v>
      </c>
      <c r="D91" s="554" t="e">
        <v>#N/A</v>
      </c>
      <c r="E91" s="555">
        <v>2.6374579999999996</v>
      </c>
      <c r="F91" s="556">
        <f t="shared" si="15"/>
        <v>2.5713348333333332</v>
      </c>
      <c r="G91" s="556">
        <v>2.6374579999999996</v>
      </c>
      <c r="H91" s="557"/>
      <c r="I91" s="554" t="e">
        <v>#N/A</v>
      </c>
      <c r="J91" s="555">
        <v>1.2142857142857142</v>
      </c>
      <c r="K91" s="556">
        <f t="shared" si="16"/>
        <v>1.1775793650793649</v>
      </c>
      <c r="L91" s="556">
        <v>1.2142857142857142</v>
      </c>
      <c r="M91" s="440"/>
      <c r="O91" s="190"/>
      <c r="P91" s="190"/>
      <c r="AB91" s="190"/>
      <c r="AC91" s="190"/>
    </row>
    <row r="92" spans="2:29" s="438" customFormat="1" x14ac:dyDescent="0.25">
      <c r="B92" s="552">
        <f t="shared" si="17"/>
        <v>2021</v>
      </c>
      <c r="C92" s="553">
        <v>44440</v>
      </c>
      <c r="D92" s="554" t="e">
        <v>#N/A</v>
      </c>
      <c r="E92" s="555">
        <v>2.6408100000000001</v>
      </c>
      <c r="F92" s="556">
        <f t="shared" si="15"/>
        <v>2.5713348333333332</v>
      </c>
      <c r="G92" s="556">
        <v>2.6408100000000001</v>
      </c>
      <c r="H92" s="557"/>
      <c r="I92" s="554" t="e">
        <v>#N/A</v>
      </c>
      <c r="J92" s="555">
        <v>1.2142857142857142</v>
      </c>
      <c r="K92" s="556">
        <f t="shared" si="16"/>
        <v>1.1775793650793649</v>
      </c>
      <c r="L92" s="556">
        <v>1.2142857142857142</v>
      </c>
      <c r="M92" s="440"/>
      <c r="O92" s="190"/>
      <c r="P92" s="190"/>
      <c r="AB92" s="190"/>
      <c r="AC92" s="190"/>
    </row>
    <row r="93" spans="2:29" s="438" customFormat="1" x14ac:dyDescent="0.25">
      <c r="B93" s="552">
        <f t="shared" si="17"/>
        <v>2021</v>
      </c>
      <c r="C93" s="553">
        <v>44470</v>
      </c>
      <c r="D93" s="554" t="e">
        <v>#N/A</v>
      </c>
      <c r="E93" s="555">
        <v>2.6721360000000001</v>
      </c>
      <c r="F93" s="556">
        <f t="shared" si="15"/>
        <v>2.5713348333333332</v>
      </c>
      <c r="G93" s="556">
        <v>2.6721360000000001</v>
      </c>
      <c r="H93" s="557"/>
      <c r="I93" s="554" t="e">
        <v>#N/A</v>
      </c>
      <c r="J93" s="555">
        <v>1.2380952380952381</v>
      </c>
      <c r="K93" s="556">
        <f t="shared" si="16"/>
        <v>1.1775793650793649</v>
      </c>
      <c r="L93" s="556">
        <v>1.2380952380952381</v>
      </c>
      <c r="M93" s="440"/>
      <c r="O93" s="190"/>
      <c r="P93" s="190"/>
      <c r="AB93" s="190"/>
      <c r="AC93" s="190"/>
    </row>
    <row r="94" spans="2:29" s="438" customFormat="1" x14ac:dyDescent="0.25">
      <c r="B94" s="552">
        <f t="shared" si="17"/>
        <v>2021</v>
      </c>
      <c r="C94" s="553">
        <v>44501</v>
      </c>
      <c r="D94" s="554" t="e">
        <v>#N/A</v>
      </c>
      <c r="E94" s="555">
        <v>2.6879569999999999</v>
      </c>
      <c r="F94" s="556">
        <f t="shared" si="15"/>
        <v>2.5713348333333332</v>
      </c>
      <c r="G94" s="556">
        <v>2.6879569999999999</v>
      </c>
      <c r="H94" s="557"/>
      <c r="I94" s="554" t="e">
        <v>#N/A</v>
      </c>
      <c r="J94" s="555">
        <v>1.2380952380952381</v>
      </c>
      <c r="K94" s="556">
        <f t="shared" si="16"/>
        <v>1.1775793650793649</v>
      </c>
      <c r="L94" s="556">
        <v>1.2380952380952381</v>
      </c>
      <c r="M94" s="440"/>
      <c r="O94" s="190"/>
      <c r="P94" s="190"/>
      <c r="AB94" s="190"/>
      <c r="AC94" s="190"/>
    </row>
    <row r="95" spans="2:29" s="438" customFormat="1" x14ac:dyDescent="0.25">
      <c r="B95" s="552">
        <f t="shared" si="17"/>
        <v>2021</v>
      </c>
      <c r="C95" s="553">
        <v>44531</v>
      </c>
      <c r="D95" s="554" t="e">
        <v>#N/A</v>
      </c>
      <c r="E95" s="555">
        <v>2.6994510000000003</v>
      </c>
      <c r="F95" s="556"/>
      <c r="G95" s="556">
        <v>2.6994510000000003</v>
      </c>
      <c r="H95" s="557"/>
      <c r="I95" s="554" t="e">
        <v>#N/A</v>
      </c>
      <c r="J95" s="555">
        <v>1.2380952380952381</v>
      </c>
      <c r="K95" s="556"/>
      <c r="L95" s="556">
        <v>1.2380952380952381</v>
      </c>
      <c r="M95" s="440"/>
      <c r="O95" s="190"/>
      <c r="P95" s="190"/>
      <c r="AB95" s="190"/>
      <c r="AC95" s="190"/>
    </row>
    <row r="96" spans="2:29" s="438" customFormat="1" ht="14.25" x14ac:dyDescent="0.2">
      <c r="G96" s="439"/>
      <c r="O96" s="190"/>
      <c r="P96" s="190"/>
      <c r="AB96" s="190"/>
      <c r="AC96" s="190"/>
    </row>
    <row r="97" spans="2:29" s="438" customFormat="1" ht="14.25" x14ac:dyDescent="0.2">
      <c r="G97" s="439"/>
      <c r="O97" s="190"/>
      <c r="P97" s="190"/>
      <c r="AB97" s="190"/>
      <c r="AC97" s="190"/>
    </row>
    <row r="98" spans="2:29" s="438" customFormat="1" ht="14.25" x14ac:dyDescent="0.2">
      <c r="G98" s="439"/>
      <c r="O98" s="190"/>
      <c r="P98" s="190"/>
      <c r="AB98" s="190"/>
      <c r="AC98" s="190"/>
    </row>
    <row r="99" spans="2:29" s="438" customFormat="1" ht="14.25" x14ac:dyDescent="0.2">
      <c r="B99" s="73"/>
      <c r="C99" s="73" t="s">
        <v>0</v>
      </c>
      <c r="G99" s="439"/>
      <c r="O99" s="190"/>
      <c r="P99" s="190"/>
      <c r="AB99" s="190"/>
      <c r="AC99" s="190"/>
    </row>
    <row r="100" spans="2:29" s="438" customFormat="1" ht="14.25" x14ac:dyDescent="0.2">
      <c r="B100" s="30">
        <v>2.5</v>
      </c>
      <c r="C100" s="29">
        <v>-0.5</v>
      </c>
      <c r="G100" s="439"/>
      <c r="O100" s="190"/>
      <c r="P100" s="190"/>
      <c r="AB100" s="190"/>
      <c r="AC100" s="190"/>
    </row>
    <row r="101" spans="2:29" s="438" customFormat="1" ht="14.25" x14ac:dyDescent="0.2">
      <c r="B101" s="30">
        <v>2.5</v>
      </c>
      <c r="C101" s="29">
        <v>0.5</v>
      </c>
      <c r="G101" s="439"/>
      <c r="O101" s="190"/>
      <c r="P101" s="190"/>
      <c r="AB101" s="190"/>
      <c r="AC101" s="190"/>
    </row>
    <row r="102" spans="2:29" s="438" customFormat="1" ht="14.25" x14ac:dyDescent="0.2">
      <c r="G102" s="439"/>
      <c r="O102" s="190"/>
      <c r="P102" s="190"/>
      <c r="AB102" s="190"/>
      <c r="AC102" s="190"/>
    </row>
    <row r="103" spans="2:29" s="438" customFormat="1" ht="14.25" x14ac:dyDescent="0.2">
      <c r="G103" s="439"/>
      <c r="O103" s="190"/>
      <c r="P103" s="190"/>
      <c r="AB103" s="190"/>
      <c r="AC103" s="190"/>
    </row>
    <row r="104" spans="2:29" s="438" customFormat="1" ht="14.25" x14ac:dyDescent="0.2">
      <c r="G104" s="439"/>
      <c r="O104" s="190"/>
      <c r="P104" s="190"/>
      <c r="AB104" s="190"/>
      <c r="AC104" s="190"/>
    </row>
    <row r="105" spans="2:29" s="438" customFormat="1" ht="14.25" x14ac:dyDescent="0.2">
      <c r="G105" s="439"/>
      <c r="O105" s="190"/>
      <c r="P105" s="190"/>
      <c r="AB105" s="190"/>
      <c r="AC105" s="190"/>
    </row>
    <row r="106" spans="2:29" s="438" customFormat="1" ht="14.25" x14ac:dyDescent="0.2">
      <c r="G106" s="439"/>
      <c r="O106" s="190"/>
      <c r="P106" s="190"/>
      <c r="AB106" s="190"/>
      <c r="AC106" s="190"/>
    </row>
    <row r="107" spans="2:29" s="438" customFormat="1" ht="14.25" x14ac:dyDescent="0.2">
      <c r="G107" s="439"/>
      <c r="O107" s="190"/>
      <c r="P107" s="190"/>
      <c r="AB107" s="190"/>
      <c r="AC107" s="190"/>
    </row>
    <row r="108" spans="2:29" s="438" customFormat="1" ht="14.25" x14ac:dyDescent="0.2">
      <c r="G108" s="439"/>
      <c r="O108" s="190"/>
      <c r="P108" s="190"/>
      <c r="AB108" s="190"/>
      <c r="AC108" s="190"/>
    </row>
    <row r="109" spans="2:29" s="438" customFormat="1" ht="14.25" x14ac:dyDescent="0.2">
      <c r="G109" s="439"/>
      <c r="O109" s="190"/>
      <c r="P109" s="190"/>
      <c r="AB109" s="190"/>
      <c r="AC109" s="190"/>
    </row>
    <row r="110" spans="2:29" s="438" customFormat="1" ht="14.25" x14ac:dyDescent="0.2">
      <c r="G110" s="439"/>
      <c r="O110" s="190"/>
      <c r="P110" s="190"/>
      <c r="AB110" s="190"/>
      <c r="AC110" s="190"/>
    </row>
    <row r="111" spans="2:29" s="438" customFormat="1" ht="14.25" x14ac:dyDescent="0.2">
      <c r="G111" s="439"/>
      <c r="O111" s="190"/>
      <c r="P111" s="190"/>
      <c r="AB111" s="190"/>
      <c r="AC111" s="190"/>
    </row>
    <row r="112" spans="2:29" s="438" customFormat="1" ht="14.25" x14ac:dyDescent="0.2">
      <c r="G112" s="439"/>
      <c r="O112" s="190"/>
      <c r="P112" s="190"/>
      <c r="AB112" s="190"/>
      <c r="AC112" s="190"/>
    </row>
    <row r="113" spans="7:29" s="438" customFormat="1" ht="14.25" x14ac:dyDescent="0.2">
      <c r="G113" s="439"/>
      <c r="O113" s="190"/>
      <c r="P113" s="190"/>
      <c r="AB113" s="190"/>
      <c r="AC113" s="190"/>
    </row>
    <row r="114" spans="7:29" s="438" customFormat="1" ht="14.25" x14ac:dyDescent="0.2">
      <c r="G114" s="439"/>
      <c r="O114" s="190"/>
      <c r="P114" s="190"/>
      <c r="AB114" s="190"/>
      <c r="AC114" s="190"/>
    </row>
    <row r="115" spans="7:29" s="438" customFormat="1" ht="14.25" x14ac:dyDescent="0.2">
      <c r="G115" s="439"/>
      <c r="O115" s="190"/>
      <c r="P115" s="190"/>
      <c r="AB115" s="190"/>
      <c r="AC115" s="190"/>
    </row>
    <row r="116" spans="7:29" s="438" customFormat="1" ht="14.25" x14ac:dyDescent="0.2">
      <c r="G116" s="439"/>
      <c r="O116" s="190"/>
      <c r="P116" s="190"/>
      <c r="AB116" s="190"/>
      <c r="AC116" s="190"/>
    </row>
    <row r="117" spans="7:29" s="438" customFormat="1" ht="14.25" x14ac:dyDescent="0.2">
      <c r="G117" s="439"/>
      <c r="O117" s="190"/>
      <c r="P117" s="190"/>
      <c r="AB117" s="190"/>
      <c r="AC117" s="190"/>
    </row>
    <row r="118" spans="7:29" s="438" customFormat="1" ht="14.25" x14ac:dyDescent="0.2">
      <c r="G118" s="439"/>
      <c r="O118" s="190"/>
      <c r="P118" s="190"/>
      <c r="AB118" s="190"/>
      <c r="AC118" s="190"/>
    </row>
    <row r="119" spans="7:29" s="438" customFormat="1" ht="14.25" x14ac:dyDescent="0.2">
      <c r="G119" s="439"/>
      <c r="O119" s="190"/>
      <c r="P119" s="190"/>
      <c r="AB119" s="190"/>
      <c r="AC119" s="190"/>
    </row>
    <row r="120" spans="7:29" s="438" customFormat="1" ht="14.25" x14ac:dyDescent="0.2">
      <c r="O120" s="190"/>
      <c r="P120" s="190"/>
      <c r="AB120" s="190"/>
      <c r="AC120" s="190"/>
    </row>
    <row r="121" spans="7:29" s="438" customFormat="1" ht="14.25" x14ac:dyDescent="0.2">
      <c r="O121" s="190"/>
      <c r="P121" s="190"/>
      <c r="AB121" s="190"/>
      <c r="AC121" s="190"/>
    </row>
    <row r="122" spans="7:29" s="438" customFormat="1" ht="14.25" x14ac:dyDescent="0.2">
      <c r="O122" s="190"/>
      <c r="P122" s="190"/>
      <c r="AB122" s="190"/>
      <c r="AC122" s="190"/>
    </row>
  </sheetData>
  <mergeCells count="2">
    <mergeCell ref="D24:H24"/>
    <mergeCell ref="J24:M24"/>
  </mergeCells>
  <conditionalFormatting sqref="D36:E95 I36:J95">
    <cfRule type="expression" dxfId="118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4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556</v>
      </c>
    </row>
    <row r="3" spans="1:18" x14ac:dyDescent="0.2">
      <c r="A3" s="22" t="s">
        <v>16</v>
      </c>
    </row>
    <row r="5" spans="1:18" x14ac:dyDescent="0.2">
      <c r="Q5" s="178" t="s">
        <v>358</v>
      </c>
      <c r="R5" s="179"/>
    </row>
    <row r="6" spans="1:18" x14ac:dyDescent="0.2">
      <c r="Q6" s="339" t="s">
        <v>403</v>
      </c>
      <c r="R6" s="214" t="s">
        <v>286</v>
      </c>
    </row>
    <row r="24" spans="2:11" x14ac:dyDescent="0.2">
      <c r="B24" s="45" t="s">
        <v>49</v>
      </c>
      <c r="C24" s="46"/>
      <c r="D24" s="46"/>
      <c r="E24" s="46"/>
      <c r="F24" s="46"/>
    </row>
    <row r="25" spans="2:11" x14ac:dyDescent="0.2">
      <c r="B25" s="45" t="s">
        <v>50</v>
      </c>
      <c r="C25" s="46"/>
      <c r="D25" s="46"/>
      <c r="E25" s="46"/>
      <c r="F25" s="46"/>
      <c r="H25" s="570">
        <v>0.95</v>
      </c>
      <c r="I25" s="570"/>
    </row>
    <row r="26" spans="2:11" x14ac:dyDescent="0.2">
      <c r="J26" s="576"/>
      <c r="K26" s="576"/>
    </row>
    <row r="27" spans="2:11" x14ac:dyDescent="0.2">
      <c r="B27" s="47"/>
      <c r="C27" s="47" t="s">
        <v>51</v>
      </c>
      <c r="D27" s="47" t="s">
        <v>52</v>
      </c>
      <c r="E27" s="47" t="s">
        <v>53</v>
      </c>
      <c r="F27" s="47" t="s">
        <v>54</v>
      </c>
      <c r="G27" s="47" t="s">
        <v>55</v>
      </c>
      <c r="H27" s="571" t="s">
        <v>56</v>
      </c>
      <c r="I27" s="571"/>
      <c r="J27" s="577"/>
      <c r="K27" s="577"/>
    </row>
    <row r="28" spans="2:11" x14ac:dyDescent="0.2">
      <c r="B28" s="48" t="s">
        <v>1</v>
      </c>
      <c r="C28" s="48" t="s">
        <v>3</v>
      </c>
      <c r="D28" s="48" t="s">
        <v>0</v>
      </c>
      <c r="E28" s="48" t="s">
        <v>3</v>
      </c>
      <c r="F28" s="49" t="s">
        <v>57</v>
      </c>
      <c r="G28" s="50" t="s">
        <v>58</v>
      </c>
      <c r="H28" s="50" t="s">
        <v>59</v>
      </c>
      <c r="I28" s="50" t="s">
        <v>37</v>
      </c>
      <c r="J28" s="91"/>
      <c r="K28" s="91"/>
    </row>
    <row r="29" spans="2:11" x14ac:dyDescent="0.2">
      <c r="B29" s="127">
        <v>42005</v>
      </c>
      <c r="C29" s="128">
        <v>2.9940000000000002</v>
      </c>
      <c r="D29" s="59" t="e">
        <v>#N/A</v>
      </c>
      <c r="E29" s="59" t="e">
        <v>#N/A</v>
      </c>
      <c r="F29" s="61" t="e">
        <v>#N/A</v>
      </c>
      <c r="G29" s="60" t="e">
        <v>#N/A</v>
      </c>
      <c r="H29" s="59" t="e">
        <f t="shared" ref="H29:H76" si="0">$E29*EXP((+NORMSINV((1-$H$25)/2)*$F29*SQRT($G29/252)))</f>
        <v>#N/A</v>
      </c>
      <c r="I29" s="59" t="e">
        <f t="shared" ref="I29:I76" si="1">$E29*EXP(-NORMSINV((1-$H$25)/2)*$F29*SQRT($G29/252))</f>
        <v>#N/A</v>
      </c>
      <c r="J29" s="91"/>
      <c r="K29" s="91"/>
    </row>
    <row r="30" spans="2:11" x14ac:dyDescent="0.2">
      <c r="B30" s="55">
        <v>42036</v>
      </c>
      <c r="C30" s="128">
        <v>2.8730000000000002</v>
      </c>
      <c r="D30" s="59" t="e">
        <v>#N/A</v>
      </c>
      <c r="E30" s="51" t="e">
        <v>#N/A</v>
      </c>
      <c r="F30" s="62" t="e">
        <v>#N/A</v>
      </c>
      <c r="G30" s="52" t="e">
        <v>#N/A</v>
      </c>
      <c r="H30" s="51" t="e">
        <f t="shared" si="0"/>
        <v>#N/A</v>
      </c>
      <c r="I30" s="51" t="e">
        <f t="shared" si="1"/>
        <v>#N/A</v>
      </c>
      <c r="J30" s="91"/>
      <c r="K30" s="91"/>
    </row>
    <row r="31" spans="2:11" x14ac:dyDescent="0.2">
      <c r="B31" s="55">
        <v>42064</v>
      </c>
      <c r="C31" s="128">
        <v>2.831</v>
      </c>
      <c r="D31" s="59" t="e">
        <v>#N/A</v>
      </c>
      <c r="E31" s="51" t="e">
        <v>#N/A</v>
      </c>
      <c r="F31" s="62" t="e">
        <v>#N/A</v>
      </c>
      <c r="G31" s="52" t="e">
        <v>#N/A</v>
      </c>
      <c r="H31" s="51" t="e">
        <f t="shared" si="0"/>
        <v>#N/A</v>
      </c>
      <c r="I31" s="51" t="e">
        <f t="shared" si="1"/>
        <v>#N/A</v>
      </c>
      <c r="J31" s="91"/>
      <c r="K31" s="91"/>
    </row>
    <row r="32" spans="2:11" x14ac:dyDescent="0.2">
      <c r="B32" s="55">
        <v>42095</v>
      </c>
      <c r="C32" s="128">
        <v>2.61</v>
      </c>
      <c r="D32" s="59" t="e">
        <v>#N/A</v>
      </c>
      <c r="E32" s="51" t="e">
        <v>#N/A</v>
      </c>
      <c r="F32" s="62" t="e">
        <v>#N/A</v>
      </c>
      <c r="G32" s="52" t="e">
        <v>#N/A</v>
      </c>
      <c r="H32" s="51" t="e">
        <f t="shared" si="0"/>
        <v>#N/A</v>
      </c>
      <c r="I32" s="51" t="e">
        <f t="shared" si="1"/>
        <v>#N/A</v>
      </c>
      <c r="J32" s="91"/>
      <c r="K32" s="91"/>
    </row>
    <row r="33" spans="2:11" x14ac:dyDescent="0.2">
      <c r="B33" s="55">
        <v>42125</v>
      </c>
      <c r="C33" s="128">
        <v>2.8490000000000002</v>
      </c>
      <c r="D33" s="59" t="e">
        <v>#N/A</v>
      </c>
      <c r="E33" s="51" t="e">
        <v>#N/A</v>
      </c>
      <c r="F33" s="62" t="e">
        <v>#N/A</v>
      </c>
      <c r="G33" s="52" t="e">
        <v>#N/A</v>
      </c>
      <c r="H33" s="51" t="e">
        <f t="shared" si="0"/>
        <v>#N/A</v>
      </c>
      <c r="I33" s="51" t="e">
        <f t="shared" si="1"/>
        <v>#N/A</v>
      </c>
      <c r="J33" s="91"/>
      <c r="K33" s="91"/>
    </row>
    <row r="34" spans="2:11" x14ac:dyDescent="0.2">
      <c r="B34" s="55">
        <v>42156</v>
      </c>
      <c r="C34" s="128">
        <v>2.7839999999999998</v>
      </c>
      <c r="D34" s="59" t="e">
        <v>#N/A</v>
      </c>
      <c r="E34" s="51" t="e">
        <v>#N/A</v>
      </c>
      <c r="F34" s="62" t="e">
        <v>#N/A</v>
      </c>
      <c r="G34" s="52" t="e">
        <v>#N/A</v>
      </c>
      <c r="H34" s="51" t="e">
        <f t="shared" si="0"/>
        <v>#N/A</v>
      </c>
      <c r="I34" s="51" t="e">
        <f t="shared" si="1"/>
        <v>#N/A</v>
      </c>
      <c r="J34" s="91"/>
      <c r="K34" s="91"/>
    </row>
    <row r="35" spans="2:11" x14ac:dyDescent="0.2">
      <c r="B35" s="55">
        <v>42186</v>
      </c>
      <c r="C35" s="128">
        <v>2.839</v>
      </c>
      <c r="D35" s="59" t="e">
        <v>#N/A</v>
      </c>
      <c r="E35" s="51" t="e">
        <v>#N/A</v>
      </c>
      <c r="F35" s="62" t="e">
        <v>#N/A</v>
      </c>
      <c r="G35" s="52" t="e">
        <v>#N/A</v>
      </c>
      <c r="H35" s="51" t="e">
        <f t="shared" si="0"/>
        <v>#N/A</v>
      </c>
      <c r="I35" s="51" t="e">
        <f t="shared" si="1"/>
        <v>#N/A</v>
      </c>
      <c r="J35" s="91"/>
      <c r="K35" s="91"/>
    </row>
    <row r="36" spans="2:11" x14ac:dyDescent="0.2">
      <c r="B36" s="55">
        <v>42217</v>
      </c>
      <c r="C36" s="128">
        <v>2.774</v>
      </c>
      <c r="D36" s="59" t="e">
        <v>#N/A</v>
      </c>
      <c r="E36" s="51" t="e">
        <v>#N/A</v>
      </c>
      <c r="F36" s="62" t="e">
        <v>#N/A</v>
      </c>
      <c r="G36" s="52" t="e">
        <v>#N/A</v>
      </c>
      <c r="H36" s="51" t="e">
        <f t="shared" si="0"/>
        <v>#N/A</v>
      </c>
      <c r="I36" s="51" t="e">
        <f t="shared" si="1"/>
        <v>#N/A</v>
      </c>
      <c r="J36" s="91"/>
      <c r="K36" s="91"/>
    </row>
    <row r="37" spans="2:11" x14ac:dyDescent="0.2">
      <c r="B37" s="55">
        <v>42248</v>
      </c>
      <c r="C37" s="128">
        <v>2.66</v>
      </c>
      <c r="D37" s="59" t="e">
        <v>#N/A</v>
      </c>
      <c r="E37" s="51" t="e">
        <v>#N/A</v>
      </c>
      <c r="F37" s="62" t="e">
        <v>#N/A</v>
      </c>
      <c r="G37" s="52" t="e">
        <v>#N/A</v>
      </c>
      <c r="H37" s="51" t="e">
        <f t="shared" si="0"/>
        <v>#N/A</v>
      </c>
      <c r="I37" s="51" t="e">
        <f t="shared" si="1"/>
        <v>#N/A</v>
      </c>
      <c r="J37" s="91"/>
      <c r="K37" s="91"/>
    </row>
    <row r="38" spans="2:11" x14ac:dyDescent="0.2">
      <c r="B38" s="55">
        <v>42278</v>
      </c>
      <c r="C38" s="128">
        <v>2.3410000000000002</v>
      </c>
      <c r="D38" s="59" t="e">
        <v>#N/A</v>
      </c>
      <c r="E38" s="51" t="e">
        <v>#N/A</v>
      </c>
      <c r="F38" s="62" t="e">
        <v>#N/A</v>
      </c>
      <c r="G38" s="52" t="e">
        <v>#N/A</v>
      </c>
      <c r="H38" s="51" t="e">
        <f t="shared" si="0"/>
        <v>#N/A</v>
      </c>
      <c r="I38" s="51" t="e">
        <f t="shared" si="1"/>
        <v>#N/A</v>
      </c>
      <c r="J38" s="91"/>
      <c r="K38" s="91"/>
    </row>
    <row r="39" spans="2:11" x14ac:dyDescent="0.2">
      <c r="B39" s="55">
        <v>42309</v>
      </c>
      <c r="C39" s="128">
        <v>2.093</v>
      </c>
      <c r="D39" s="59" t="e">
        <v>#N/A</v>
      </c>
      <c r="E39" s="51" t="e">
        <v>#N/A</v>
      </c>
      <c r="F39" s="62" t="e">
        <v>#N/A</v>
      </c>
      <c r="G39" s="52" t="e">
        <v>#N/A</v>
      </c>
      <c r="H39" s="51" t="e">
        <f t="shared" si="0"/>
        <v>#N/A</v>
      </c>
      <c r="I39" s="51" t="e">
        <f t="shared" si="1"/>
        <v>#N/A</v>
      </c>
      <c r="J39" s="91"/>
      <c r="K39" s="91"/>
    </row>
    <row r="40" spans="2:11" x14ac:dyDescent="0.2">
      <c r="B40" s="55">
        <v>42339</v>
      </c>
      <c r="C40" s="128">
        <v>1.93</v>
      </c>
      <c r="D40" s="59" t="e">
        <v>#N/A</v>
      </c>
      <c r="E40" s="51" t="e">
        <v>#N/A</v>
      </c>
      <c r="F40" s="62" t="e">
        <v>#N/A</v>
      </c>
      <c r="G40" s="52" t="e">
        <v>#N/A</v>
      </c>
      <c r="H40" s="51" t="e">
        <f t="shared" si="0"/>
        <v>#N/A</v>
      </c>
      <c r="I40" s="51" t="e">
        <f t="shared" si="1"/>
        <v>#N/A</v>
      </c>
      <c r="J40" s="91"/>
      <c r="K40" s="91"/>
    </row>
    <row r="41" spans="2:11" x14ac:dyDescent="0.2">
      <c r="B41" s="55">
        <v>42370</v>
      </c>
      <c r="C41" s="128">
        <v>2.2829999999999999</v>
      </c>
      <c r="D41" s="59" t="e">
        <v>#N/A</v>
      </c>
      <c r="E41" s="59" t="e">
        <v>#N/A</v>
      </c>
      <c r="F41" s="61" t="e">
        <v>#N/A</v>
      </c>
      <c r="G41" s="60" t="e">
        <v>#N/A</v>
      </c>
      <c r="H41" s="59" t="e">
        <f t="shared" si="0"/>
        <v>#N/A</v>
      </c>
      <c r="I41" s="59" t="e">
        <f t="shared" si="1"/>
        <v>#N/A</v>
      </c>
      <c r="J41" s="91"/>
      <c r="K41" s="91"/>
    </row>
    <row r="42" spans="2:11" x14ac:dyDescent="0.2">
      <c r="B42" s="55">
        <v>42401</v>
      </c>
      <c r="C42" s="128">
        <v>1.9890000000000001</v>
      </c>
      <c r="D42" s="59" t="e">
        <v>#N/A</v>
      </c>
      <c r="E42" s="51" t="e">
        <v>#N/A</v>
      </c>
      <c r="F42" s="62" t="e">
        <v>#N/A</v>
      </c>
      <c r="G42" s="52" t="e">
        <v>#N/A</v>
      </c>
      <c r="H42" s="51" t="e">
        <f t="shared" si="0"/>
        <v>#N/A</v>
      </c>
      <c r="I42" s="51" t="e">
        <f t="shared" si="1"/>
        <v>#N/A</v>
      </c>
      <c r="J42" s="91"/>
      <c r="K42" s="91"/>
    </row>
    <row r="43" spans="2:11" x14ac:dyDescent="0.2">
      <c r="B43" s="55">
        <v>42430</v>
      </c>
      <c r="C43" s="128">
        <v>1.7290000000000001</v>
      </c>
      <c r="D43" s="59" t="e">
        <v>#N/A</v>
      </c>
      <c r="E43" s="51" t="e">
        <v>#N/A</v>
      </c>
      <c r="F43" s="62" t="e">
        <v>#N/A</v>
      </c>
      <c r="G43" s="52" t="e">
        <v>#N/A</v>
      </c>
      <c r="H43" s="51" t="e">
        <f t="shared" si="0"/>
        <v>#N/A</v>
      </c>
      <c r="I43" s="51" t="e">
        <f t="shared" si="1"/>
        <v>#N/A</v>
      </c>
      <c r="J43" s="91"/>
      <c r="K43" s="91"/>
    </row>
    <row r="44" spans="2:11" x14ac:dyDescent="0.2">
      <c r="B44" s="55">
        <v>42461</v>
      </c>
      <c r="C44" s="128">
        <v>1.917</v>
      </c>
      <c r="D44" s="59" t="e">
        <v>#N/A</v>
      </c>
      <c r="E44" s="51" t="e">
        <v>#N/A</v>
      </c>
      <c r="F44" s="62" t="e">
        <v>#N/A</v>
      </c>
      <c r="G44" s="52" t="e">
        <v>#N/A</v>
      </c>
      <c r="H44" s="51" t="e">
        <f t="shared" si="0"/>
        <v>#N/A</v>
      </c>
      <c r="I44" s="51" t="e">
        <f t="shared" si="1"/>
        <v>#N/A</v>
      </c>
      <c r="J44" s="91"/>
      <c r="K44" s="91"/>
    </row>
    <row r="45" spans="2:11" x14ac:dyDescent="0.2">
      <c r="B45" s="55">
        <v>42491</v>
      </c>
      <c r="C45" s="128">
        <v>1.9219999999999999</v>
      </c>
      <c r="D45" s="59" t="e">
        <v>#N/A</v>
      </c>
      <c r="E45" s="51" t="e">
        <v>#N/A</v>
      </c>
      <c r="F45" s="62" t="e">
        <v>#N/A</v>
      </c>
      <c r="G45" s="52" t="e">
        <v>#N/A</v>
      </c>
      <c r="H45" s="51" t="e">
        <f t="shared" si="0"/>
        <v>#N/A</v>
      </c>
      <c r="I45" s="51" t="e">
        <f t="shared" si="1"/>
        <v>#N/A</v>
      </c>
      <c r="J45" s="91"/>
      <c r="K45" s="91"/>
    </row>
    <row r="46" spans="2:11" x14ac:dyDescent="0.2">
      <c r="B46" s="55">
        <v>42522</v>
      </c>
      <c r="C46" s="128">
        <v>2.5870000000000002</v>
      </c>
      <c r="D46" s="59" t="e">
        <v>#N/A</v>
      </c>
      <c r="E46" s="51" t="e">
        <v>#N/A</v>
      </c>
      <c r="F46" s="62" t="e">
        <v>#N/A</v>
      </c>
      <c r="G46" s="52" t="e">
        <v>#N/A</v>
      </c>
      <c r="H46" s="51" t="e">
        <f t="shared" si="0"/>
        <v>#N/A</v>
      </c>
      <c r="I46" s="51" t="e">
        <f t="shared" si="1"/>
        <v>#N/A</v>
      </c>
      <c r="J46" s="91"/>
      <c r="K46" s="91"/>
    </row>
    <row r="47" spans="2:11" x14ac:dyDescent="0.2">
      <c r="B47" s="55">
        <v>42552</v>
      </c>
      <c r="C47" s="128">
        <v>2.8220000000000001</v>
      </c>
      <c r="D47" s="59" t="e">
        <v>#N/A</v>
      </c>
      <c r="E47" s="51" t="e">
        <v>#N/A</v>
      </c>
      <c r="F47" s="62" t="e">
        <v>#N/A</v>
      </c>
      <c r="G47" s="52" t="e">
        <v>#N/A</v>
      </c>
      <c r="H47" s="51" t="e">
        <f t="shared" si="0"/>
        <v>#N/A</v>
      </c>
      <c r="I47" s="51" t="e">
        <f t="shared" si="1"/>
        <v>#N/A</v>
      </c>
      <c r="J47" s="91"/>
      <c r="K47" s="91"/>
    </row>
    <row r="48" spans="2:11" x14ac:dyDescent="0.2">
      <c r="B48" s="55">
        <v>42583</v>
      </c>
      <c r="C48" s="128">
        <v>2.8220000000000001</v>
      </c>
      <c r="D48" s="59" t="e">
        <v>#N/A</v>
      </c>
      <c r="E48" s="51" t="e">
        <v>#N/A</v>
      </c>
      <c r="F48" s="62" t="e">
        <v>#N/A</v>
      </c>
      <c r="G48" s="52" t="e">
        <v>#N/A</v>
      </c>
      <c r="H48" s="51" t="e">
        <f t="shared" si="0"/>
        <v>#N/A</v>
      </c>
      <c r="I48" s="51" t="e">
        <f t="shared" si="1"/>
        <v>#N/A</v>
      </c>
      <c r="J48" s="91"/>
      <c r="K48" s="91"/>
    </row>
    <row r="49" spans="2:11" x14ac:dyDescent="0.2">
      <c r="B49" s="55">
        <v>42614</v>
      </c>
      <c r="C49" s="128">
        <v>2.992</v>
      </c>
      <c r="D49" s="59" t="e">
        <v>#N/A</v>
      </c>
      <c r="E49" s="51" t="e">
        <v>#N/A</v>
      </c>
      <c r="F49" s="62" t="e">
        <v>#N/A</v>
      </c>
      <c r="G49" s="52" t="e">
        <v>#N/A</v>
      </c>
      <c r="H49" s="51" t="e">
        <f t="shared" si="0"/>
        <v>#N/A</v>
      </c>
      <c r="I49" s="51" t="e">
        <f t="shared" si="1"/>
        <v>#N/A</v>
      </c>
      <c r="J49" s="91"/>
      <c r="K49" s="91"/>
    </row>
    <row r="50" spans="2:11" x14ac:dyDescent="0.2">
      <c r="B50" s="55">
        <v>42644</v>
      </c>
      <c r="C50" s="128">
        <v>2.9769999999999999</v>
      </c>
      <c r="D50" s="59" t="e">
        <v>#N/A</v>
      </c>
      <c r="E50" s="51" t="e">
        <v>#N/A</v>
      </c>
      <c r="F50" s="62" t="e">
        <v>#N/A</v>
      </c>
      <c r="G50" s="52" t="e">
        <v>#N/A</v>
      </c>
      <c r="H50" s="51" t="e">
        <f t="shared" si="0"/>
        <v>#N/A</v>
      </c>
      <c r="I50" s="51" t="e">
        <f t="shared" si="1"/>
        <v>#N/A</v>
      </c>
      <c r="J50" s="91"/>
      <c r="K50" s="91"/>
    </row>
    <row r="51" spans="2:11" x14ac:dyDescent="0.2">
      <c r="B51" s="55">
        <v>42675</v>
      </c>
      <c r="C51" s="128">
        <v>2.548</v>
      </c>
      <c r="D51" s="59" t="e">
        <v>#N/A</v>
      </c>
      <c r="E51" s="51" t="e">
        <v>#N/A</v>
      </c>
      <c r="F51" s="62" t="e">
        <v>#N/A</v>
      </c>
      <c r="G51" s="52" t="e">
        <v>#N/A</v>
      </c>
      <c r="H51" s="51" t="e">
        <f t="shared" si="0"/>
        <v>#N/A</v>
      </c>
      <c r="I51" s="51" t="e">
        <f t="shared" si="1"/>
        <v>#N/A</v>
      </c>
      <c r="J51" s="91"/>
      <c r="K51" s="91"/>
    </row>
    <row r="52" spans="2:11" x14ac:dyDescent="0.2">
      <c r="B52" s="55">
        <v>42705</v>
      </c>
      <c r="C52" s="128">
        <v>3.5910000000000002</v>
      </c>
      <c r="D52" s="59" t="e">
        <v>#N/A</v>
      </c>
      <c r="E52" s="51" t="e">
        <v>#N/A</v>
      </c>
      <c r="F52" s="62" t="e">
        <v>#N/A</v>
      </c>
      <c r="G52" s="52" t="e">
        <v>#N/A</v>
      </c>
      <c r="H52" s="51" t="e">
        <f t="shared" si="0"/>
        <v>#N/A</v>
      </c>
      <c r="I52" s="51" t="e">
        <f t="shared" si="1"/>
        <v>#N/A</v>
      </c>
      <c r="J52" s="91"/>
      <c r="K52" s="91"/>
    </row>
    <row r="53" spans="2:11" x14ac:dyDescent="0.2">
      <c r="B53" s="55">
        <v>42736</v>
      </c>
      <c r="C53" s="128">
        <v>3.3039999999999998</v>
      </c>
      <c r="D53" s="59" t="e">
        <v>#N/A</v>
      </c>
      <c r="E53" s="59" t="e">
        <v>#N/A</v>
      </c>
      <c r="F53" s="61" t="e">
        <v>#N/A</v>
      </c>
      <c r="G53" s="60" t="e">
        <v>#N/A</v>
      </c>
      <c r="H53" s="59" t="e">
        <f t="shared" si="0"/>
        <v>#N/A</v>
      </c>
      <c r="I53" s="59" t="e">
        <f t="shared" si="1"/>
        <v>#N/A</v>
      </c>
      <c r="J53" s="91"/>
      <c r="K53" s="91"/>
    </row>
    <row r="54" spans="2:11" x14ac:dyDescent="0.2">
      <c r="B54" s="55">
        <v>42767</v>
      </c>
      <c r="C54" s="128">
        <v>2.8519999999999999</v>
      </c>
      <c r="D54" s="59" t="e">
        <v>#N/A</v>
      </c>
      <c r="E54" s="51" t="e">
        <v>#N/A</v>
      </c>
      <c r="F54" s="62" t="e">
        <v>#N/A</v>
      </c>
      <c r="G54" s="52" t="e">
        <v>#N/A</v>
      </c>
      <c r="H54" s="51" t="e">
        <f t="shared" si="0"/>
        <v>#N/A</v>
      </c>
      <c r="I54" s="51" t="e">
        <f t="shared" si="1"/>
        <v>#N/A</v>
      </c>
      <c r="J54" s="91"/>
      <c r="K54" s="91"/>
    </row>
    <row r="55" spans="2:11" x14ac:dyDescent="0.2">
      <c r="B55" s="55">
        <v>42795</v>
      </c>
      <c r="C55" s="128">
        <v>2.88</v>
      </c>
      <c r="D55" s="59" t="e">
        <v>#N/A</v>
      </c>
      <c r="E55" s="51" t="e">
        <v>#N/A</v>
      </c>
      <c r="F55" s="62" t="e">
        <v>#N/A</v>
      </c>
      <c r="G55" s="52" t="e">
        <v>#N/A</v>
      </c>
      <c r="H55" s="51" t="e">
        <f t="shared" si="0"/>
        <v>#N/A</v>
      </c>
      <c r="I55" s="51" t="e">
        <f t="shared" si="1"/>
        <v>#N/A</v>
      </c>
      <c r="J55" s="91"/>
      <c r="K55" s="91"/>
    </row>
    <row r="56" spans="2:11" x14ac:dyDescent="0.2">
      <c r="B56" s="55">
        <v>42826</v>
      </c>
      <c r="C56" s="128">
        <v>3.1030000000000002</v>
      </c>
      <c r="D56" s="59" t="e">
        <v>#N/A</v>
      </c>
      <c r="E56" s="51" t="e">
        <v>#N/A</v>
      </c>
      <c r="F56" s="62" t="e">
        <v>#N/A</v>
      </c>
      <c r="G56" s="52" t="e">
        <v>#N/A</v>
      </c>
      <c r="H56" s="51" t="e">
        <f t="shared" si="0"/>
        <v>#N/A</v>
      </c>
      <c r="I56" s="51" t="e">
        <f t="shared" si="1"/>
        <v>#N/A</v>
      </c>
      <c r="J56" s="91"/>
      <c r="K56" s="91"/>
    </row>
    <row r="57" spans="2:11" x14ac:dyDescent="0.2">
      <c r="B57" s="55">
        <v>42856</v>
      </c>
      <c r="C57" s="128">
        <v>3.15</v>
      </c>
      <c r="D57" s="59" t="e">
        <v>#N/A</v>
      </c>
      <c r="E57" s="51" t="e">
        <v>#N/A</v>
      </c>
      <c r="F57" s="62" t="e">
        <v>#N/A</v>
      </c>
      <c r="G57" s="52" t="e">
        <v>#N/A</v>
      </c>
      <c r="H57" s="51" t="e">
        <f t="shared" si="0"/>
        <v>#N/A</v>
      </c>
      <c r="I57" s="51" t="e">
        <f t="shared" si="1"/>
        <v>#N/A</v>
      </c>
      <c r="J57" s="91"/>
      <c r="K57" s="91"/>
    </row>
    <row r="58" spans="2:11" x14ac:dyDescent="0.2">
      <c r="B58" s="55">
        <v>42887</v>
      </c>
      <c r="C58" s="128">
        <v>2.9750000000000001</v>
      </c>
      <c r="D58" s="59" t="e">
        <v>#N/A</v>
      </c>
      <c r="E58" s="51" t="e">
        <v>#N/A</v>
      </c>
      <c r="F58" s="62" t="e">
        <v>#N/A</v>
      </c>
      <c r="G58" s="52" t="e">
        <v>#N/A</v>
      </c>
      <c r="H58" s="51" t="e">
        <f t="shared" si="0"/>
        <v>#N/A</v>
      </c>
      <c r="I58" s="51" t="e">
        <f t="shared" si="1"/>
        <v>#N/A</v>
      </c>
      <c r="J58" s="91"/>
      <c r="K58" s="91"/>
    </row>
    <row r="59" spans="2:11" x14ac:dyDescent="0.2">
      <c r="B59" s="55">
        <v>42917</v>
      </c>
      <c r="C59" s="128">
        <v>2.984</v>
      </c>
      <c r="D59" s="59" t="e">
        <v>#N/A</v>
      </c>
      <c r="E59" s="51" t="e">
        <v>#N/A</v>
      </c>
      <c r="F59" s="62" t="e">
        <v>#N/A</v>
      </c>
      <c r="G59" s="52" t="e">
        <v>#N/A</v>
      </c>
      <c r="H59" s="51" t="e">
        <f t="shared" si="0"/>
        <v>#N/A</v>
      </c>
      <c r="I59" s="51" t="e">
        <f t="shared" si="1"/>
        <v>#N/A</v>
      </c>
      <c r="J59" s="91"/>
      <c r="K59" s="91"/>
    </row>
    <row r="60" spans="2:11" x14ac:dyDescent="0.2">
      <c r="B60" s="55">
        <v>42948</v>
      </c>
      <c r="C60" s="128">
        <v>2.9</v>
      </c>
      <c r="D60" s="59" t="e">
        <v>#N/A</v>
      </c>
      <c r="E60" s="51" t="e">
        <v>#N/A</v>
      </c>
      <c r="F60" s="62" t="e">
        <v>#N/A</v>
      </c>
      <c r="G60" s="52" t="e">
        <v>#N/A</v>
      </c>
      <c r="H60" s="51" t="e">
        <f t="shared" si="0"/>
        <v>#N/A</v>
      </c>
      <c r="I60" s="51" t="e">
        <f t="shared" si="1"/>
        <v>#N/A</v>
      </c>
      <c r="J60" s="91"/>
      <c r="K60" s="91"/>
    </row>
    <row r="61" spans="2:11" x14ac:dyDescent="0.2">
      <c r="B61" s="55">
        <v>42979</v>
      </c>
      <c r="C61" s="128">
        <v>2.976</v>
      </c>
      <c r="D61" s="59" t="e">
        <v>#N/A</v>
      </c>
      <c r="E61" s="51" t="e">
        <v>#N/A</v>
      </c>
      <c r="F61" s="62" t="e">
        <v>#N/A</v>
      </c>
      <c r="G61" s="52" t="e">
        <v>#N/A</v>
      </c>
      <c r="H61" s="51" t="e">
        <f t="shared" si="0"/>
        <v>#N/A</v>
      </c>
      <c r="I61" s="51" t="e">
        <f t="shared" si="1"/>
        <v>#N/A</v>
      </c>
      <c r="J61" s="91"/>
      <c r="K61" s="91"/>
    </row>
    <row r="62" spans="2:11" x14ac:dyDescent="0.2">
      <c r="B62" s="55">
        <v>43009</v>
      </c>
      <c r="C62" s="128">
        <v>2.879</v>
      </c>
      <c r="D62" s="59" t="e">
        <v>#N/A</v>
      </c>
      <c r="E62" s="51" t="e">
        <v>#N/A</v>
      </c>
      <c r="F62" s="62" t="e">
        <v>#N/A</v>
      </c>
      <c r="G62" s="52" t="e">
        <v>#N/A</v>
      </c>
      <c r="H62" s="51" t="e">
        <f t="shared" si="0"/>
        <v>#N/A</v>
      </c>
      <c r="I62" s="51" t="e">
        <f t="shared" si="1"/>
        <v>#N/A</v>
      </c>
      <c r="J62" s="91"/>
      <c r="K62" s="91"/>
    </row>
    <row r="63" spans="2:11" x14ac:dyDescent="0.2">
      <c r="B63" s="55">
        <v>43040</v>
      </c>
      <c r="C63" s="128">
        <v>3.0139999999999998</v>
      </c>
      <c r="D63" s="59" t="e">
        <v>#N/A</v>
      </c>
      <c r="E63" s="51" t="e">
        <v>#N/A</v>
      </c>
      <c r="F63" s="62" t="e">
        <v>#N/A</v>
      </c>
      <c r="G63" s="52" t="e">
        <v>#N/A</v>
      </c>
      <c r="H63" s="51" t="e">
        <f t="shared" si="0"/>
        <v>#N/A</v>
      </c>
      <c r="I63" s="51" t="e">
        <f t="shared" si="1"/>
        <v>#N/A</v>
      </c>
      <c r="J63" s="91"/>
      <c r="K63" s="91"/>
    </row>
    <row r="64" spans="2:11" x14ac:dyDescent="0.2">
      <c r="B64" s="55">
        <v>43070</v>
      </c>
      <c r="C64" s="128">
        <v>2.8210000000000002</v>
      </c>
      <c r="D64" s="59" t="e">
        <v>#N/A</v>
      </c>
      <c r="E64" s="51" t="e">
        <v>#N/A</v>
      </c>
      <c r="F64" s="62" t="e">
        <v>#N/A</v>
      </c>
      <c r="G64" s="52" t="e">
        <v>#N/A</v>
      </c>
      <c r="H64" s="51" t="e">
        <f t="shared" si="0"/>
        <v>#N/A</v>
      </c>
      <c r="I64" s="51" t="e">
        <f t="shared" si="1"/>
        <v>#N/A</v>
      </c>
      <c r="J64" s="91"/>
      <c r="K64" s="91"/>
    </row>
    <row r="65" spans="2:11" x14ac:dyDescent="0.2">
      <c r="B65" s="55">
        <v>43101</v>
      </c>
      <c r="C65" s="128">
        <v>3.69</v>
      </c>
      <c r="D65" s="59" t="e">
        <v>#N/A</v>
      </c>
      <c r="E65" s="59" t="e">
        <v>#N/A</v>
      </c>
      <c r="F65" s="61" t="e">
        <v>#N/A</v>
      </c>
      <c r="G65" s="60" t="e">
        <v>#N/A</v>
      </c>
      <c r="H65" s="59" t="e">
        <f t="shared" si="0"/>
        <v>#N/A</v>
      </c>
      <c r="I65" s="59" t="e">
        <f t="shared" si="1"/>
        <v>#N/A</v>
      </c>
      <c r="J65" s="91"/>
      <c r="K65" s="91"/>
    </row>
    <row r="66" spans="2:11" x14ac:dyDescent="0.2">
      <c r="B66" s="55">
        <v>43132</v>
      </c>
      <c r="C66" s="128">
        <v>2.67</v>
      </c>
      <c r="D66" s="59" t="e">
        <v>#N/A</v>
      </c>
      <c r="E66" s="51" t="e">
        <v>#N/A</v>
      </c>
      <c r="F66" s="62" t="e">
        <v>#N/A</v>
      </c>
      <c r="G66" s="52" t="e">
        <v>#N/A</v>
      </c>
      <c r="H66" s="51" t="e">
        <f t="shared" si="0"/>
        <v>#N/A</v>
      </c>
      <c r="I66" s="51" t="e">
        <f t="shared" si="1"/>
        <v>#N/A</v>
      </c>
      <c r="J66" s="91"/>
      <c r="K66" s="91"/>
    </row>
    <row r="67" spans="2:11" x14ac:dyDescent="0.2">
      <c r="B67" s="55">
        <v>43160</v>
      </c>
      <c r="C67" s="128">
        <v>2.6930000000000001</v>
      </c>
      <c r="D67" s="59" t="e">
        <v>#N/A</v>
      </c>
      <c r="E67" s="51" t="e">
        <v>#N/A</v>
      </c>
      <c r="F67" s="62" t="e">
        <v>#N/A</v>
      </c>
      <c r="G67" s="52" t="e">
        <v>#N/A</v>
      </c>
      <c r="H67" s="51" t="e">
        <f t="shared" si="0"/>
        <v>#N/A</v>
      </c>
      <c r="I67" s="51" t="e">
        <f t="shared" si="1"/>
        <v>#N/A</v>
      </c>
      <c r="J67" s="91"/>
      <c r="K67" s="91"/>
    </row>
    <row r="68" spans="2:11" x14ac:dyDescent="0.2">
      <c r="B68" s="55">
        <v>43191</v>
      </c>
      <c r="C68" s="128">
        <v>2.7959999999999998</v>
      </c>
      <c r="D68" s="59" t="e">
        <v>#N/A</v>
      </c>
      <c r="E68" s="51" t="e">
        <v>#N/A</v>
      </c>
      <c r="F68" s="62" t="e">
        <v>#N/A</v>
      </c>
      <c r="G68" s="52" t="e">
        <v>#N/A</v>
      </c>
      <c r="H68" s="51" t="e">
        <f t="shared" si="0"/>
        <v>#N/A</v>
      </c>
      <c r="I68" s="51" t="e">
        <f t="shared" si="1"/>
        <v>#N/A</v>
      </c>
      <c r="J68" s="91"/>
      <c r="K68" s="91"/>
    </row>
    <row r="69" spans="2:11" x14ac:dyDescent="0.2">
      <c r="B69" s="55">
        <v>43221</v>
      </c>
      <c r="C69" s="128">
        <v>2.8</v>
      </c>
      <c r="D69" s="59" t="e">
        <v>#N/A</v>
      </c>
      <c r="E69" s="51" t="e">
        <v>#N/A</v>
      </c>
      <c r="F69" s="62" t="e">
        <v>#N/A</v>
      </c>
      <c r="G69" s="52" t="e">
        <v>#N/A</v>
      </c>
      <c r="H69" s="51" t="e">
        <f t="shared" si="0"/>
        <v>#N/A</v>
      </c>
      <c r="I69" s="51" t="e">
        <f t="shared" si="1"/>
        <v>#N/A</v>
      </c>
      <c r="J69" s="91"/>
      <c r="K69" s="91"/>
    </row>
    <row r="70" spans="2:11" x14ac:dyDescent="0.2">
      <c r="B70" s="55">
        <v>43252</v>
      </c>
      <c r="C70" s="128">
        <v>2.9670000000000001</v>
      </c>
      <c r="D70" s="59" t="e">
        <v>#N/A</v>
      </c>
      <c r="E70" s="51" t="e">
        <v>#N/A</v>
      </c>
      <c r="F70" s="62" t="e">
        <v>#N/A</v>
      </c>
      <c r="G70" s="52" t="e">
        <v>#N/A</v>
      </c>
      <c r="H70" s="51" t="e">
        <f t="shared" si="0"/>
        <v>#N/A</v>
      </c>
      <c r="I70" s="51" t="e">
        <f t="shared" si="1"/>
        <v>#N/A</v>
      </c>
      <c r="J70" s="91"/>
      <c r="K70" s="91"/>
    </row>
    <row r="71" spans="2:11" x14ac:dyDescent="0.2">
      <c r="B71" s="55">
        <v>43282</v>
      </c>
      <c r="C71" s="128">
        <v>2.8330000000000002</v>
      </c>
      <c r="D71" s="59" t="e">
        <v>#N/A</v>
      </c>
      <c r="E71" s="51" t="e">
        <v>#N/A</v>
      </c>
      <c r="F71" s="62" t="e">
        <v>#N/A</v>
      </c>
      <c r="G71" s="52" t="e">
        <v>#N/A</v>
      </c>
      <c r="H71" s="51" t="e">
        <f t="shared" si="0"/>
        <v>#N/A</v>
      </c>
      <c r="I71" s="51" t="e">
        <f t="shared" si="1"/>
        <v>#N/A</v>
      </c>
      <c r="J71" s="91"/>
      <c r="K71" s="91"/>
    </row>
    <row r="72" spans="2:11" x14ac:dyDescent="0.2">
      <c r="B72" s="55">
        <v>43313</v>
      </c>
      <c r="C72" s="128">
        <v>2.9609999999999999</v>
      </c>
      <c r="D72" s="59" t="e">
        <v>#N/A</v>
      </c>
      <c r="E72" s="51" t="e">
        <v>#N/A</v>
      </c>
      <c r="F72" s="62" t="e">
        <v>#N/A</v>
      </c>
      <c r="G72" s="52" t="e">
        <v>#N/A</v>
      </c>
      <c r="H72" s="51" t="e">
        <f t="shared" si="0"/>
        <v>#N/A</v>
      </c>
      <c r="I72" s="51" t="e">
        <f t="shared" si="1"/>
        <v>#N/A</v>
      </c>
      <c r="J72" s="91"/>
      <c r="K72" s="91"/>
    </row>
    <row r="73" spans="2:11" x14ac:dyDescent="0.2">
      <c r="B73" s="55">
        <v>43344</v>
      </c>
      <c r="C73" s="128">
        <v>2.9950000000000001</v>
      </c>
      <c r="D73" s="59" t="e">
        <v>#N/A</v>
      </c>
      <c r="E73" s="51" t="e">
        <v>#N/A</v>
      </c>
      <c r="F73" s="62" t="e">
        <v>#N/A</v>
      </c>
      <c r="G73" s="52" t="e">
        <v>#N/A</v>
      </c>
      <c r="H73" s="51" t="e">
        <f t="shared" si="0"/>
        <v>#N/A</v>
      </c>
      <c r="I73" s="51" t="e">
        <f t="shared" si="1"/>
        <v>#N/A</v>
      </c>
      <c r="J73" s="91"/>
      <c r="K73" s="91"/>
    </row>
    <row r="74" spans="2:11" x14ac:dyDescent="0.2">
      <c r="B74" s="55">
        <v>43374</v>
      </c>
      <c r="C74" s="128">
        <v>3.2759999999999998</v>
      </c>
      <c r="D74" s="59" t="e">
        <v>#N/A</v>
      </c>
      <c r="E74" s="51" t="e">
        <v>#N/A</v>
      </c>
      <c r="F74" s="62" t="e">
        <v>#N/A</v>
      </c>
      <c r="G74" s="52" t="e">
        <v>#N/A</v>
      </c>
      <c r="H74" s="51" t="e">
        <f t="shared" si="0"/>
        <v>#N/A</v>
      </c>
      <c r="I74" s="51" t="e">
        <f t="shared" si="1"/>
        <v>#N/A</v>
      </c>
      <c r="J74" s="91"/>
      <c r="K74" s="91"/>
    </row>
    <row r="75" spans="2:11" x14ac:dyDescent="0.2">
      <c r="B75" s="55">
        <v>43405</v>
      </c>
      <c r="C75" s="128">
        <v>4.0910000000000002</v>
      </c>
      <c r="D75" s="59" t="e">
        <v>#N/A</v>
      </c>
      <c r="E75" s="51" t="e">
        <v>#N/A</v>
      </c>
      <c r="F75" s="62" t="e">
        <v>#N/A</v>
      </c>
      <c r="G75" s="52" t="e">
        <v>#N/A</v>
      </c>
      <c r="H75" s="51" t="e">
        <f t="shared" si="0"/>
        <v>#N/A</v>
      </c>
      <c r="I75" s="51" t="e">
        <f t="shared" si="1"/>
        <v>#N/A</v>
      </c>
      <c r="J75" s="91"/>
      <c r="K75" s="91"/>
    </row>
    <row r="76" spans="2:11" x14ac:dyDescent="0.2">
      <c r="B76" s="55">
        <v>43435</v>
      </c>
      <c r="C76" s="128">
        <v>4.0410000000000004</v>
      </c>
      <c r="D76" s="59" t="e">
        <v>#N/A</v>
      </c>
      <c r="E76" s="51" t="e">
        <v>#N/A</v>
      </c>
      <c r="F76" s="62" t="e">
        <v>#N/A</v>
      </c>
      <c r="G76" s="52" t="e">
        <v>#N/A</v>
      </c>
      <c r="H76" s="51" t="e">
        <f t="shared" si="0"/>
        <v>#N/A</v>
      </c>
      <c r="I76" s="51" t="e">
        <f t="shared" si="1"/>
        <v>#N/A</v>
      </c>
      <c r="J76" s="91"/>
      <c r="K76" s="91"/>
    </row>
    <row r="77" spans="2:11" x14ac:dyDescent="0.2">
      <c r="B77" s="99">
        <v>43466</v>
      </c>
      <c r="C77" s="98">
        <v>3.109</v>
      </c>
      <c r="D77" s="98" t="e">
        <v>#N/A</v>
      </c>
      <c r="E77" s="98" t="e">
        <v>#N/A</v>
      </c>
      <c r="F77" s="100" t="e">
        <v>#N/A</v>
      </c>
      <c r="G77" s="101" t="e">
        <v>#N/A</v>
      </c>
      <c r="H77" s="98" t="e">
        <f t="shared" ref="H77:H112" si="2">$E77*EXP((+NORMSINV((1-$H$25)/2)*$F77*SQRT($G77/252)))</f>
        <v>#N/A</v>
      </c>
      <c r="I77" s="98" t="e">
        <f t="shared" ref="I77:I112" si="3">$E77*EXP(-NORMSINV((1-$H$25)/2)*$F77*SQRT($G77/252))</f>
        <v>#N/A</v>
      </c>
      <c r="J77" s="51" t="e">
        <f>$E77*EXP((-1.959963985*$F77*SQRT($G77/252)))</f>
        <v>#N/A</v>
      </c>
      <c r="K77" s="51" t="e">
        <f>$E77*EXP((1.959963985*$F77*SQRT($G77/252)))</f>
        <v>#N/A</v>
      </c>
    </row>
    <row r="78" spans="2:11" x14ac:dyDescent="0.2">
      <c r="B78" s="99">
        <v>43497</v>
      </c>
      <c r="C78" s="98">
        <v>2.6909999999999998</v>
      </c>
      <c r="D78" s="102" t="e">
        <v>#N/A</v>
      </c>
      <c r="E78" s="102" t="e">
        <v>#N/A</v>
      </c>
      <c r="F78" s="103" t="e">
        <v>#N/A</v>
      </c>
      <c r="G78" s="104" t="e">
        <v>#N/A</v>
      </c>
      <c r="H78" s="51" t="e">
        <f t="shared" si="2"/>
        <v>#N/A</v>
      </c>
      <c r="I78" s="51" t="e">
        <f t="shared" si="3"/>
        <v>#N/A</v>
      </c>
      <c r="J78" s="51" t="e">
        <f t="shared" ref="J78:J112" si="4">$E78*EXP((-1.959963985*$F78*SQRT($G78/252)))</f>
        <v>#N/A</v>
      </c>
      <c r="K78" s="51" t="e">
        <f t="shared" ref="K78:K112" si="5">$E78*EXP((1.959963985*$F78*SQRT($G78/252)))</f>
        <v>#N/A</v>
      </c>
    </row>
    <row r="79" spans="2:11" x14ac:dyDescent="0.2">
      <c r="B79" s="99">
        <v>43525</v>
      </c>
      <c r="C79" s="98">
        <v>2.948</v>
      </c>
      <c r="D79" s="102" t="e">
        <v>#N/A</v>
      </c>
      <c r="E79" s="102" t="e">
        <v>#N/A</v>
      </c>
      <c r="F79" s="103" t="e">
        <v>#N/A</v>
      </c>
      <c r="G79" s="104" t="e">
        <v>#N/A</v>
      </c>
      <c r="H79" s="51" t="e">
        <f t="shared" si="2"/>
        <v>#N/A</v>
      </c>
      <c r="I79" s="51" t="e">
        <f t="shared" si="3"/>
        <v>#N/A</v>
      </c>
      <c r="J79" s="51" t="e">
        <f t="shared" si="4"/>
        <v>#N/A</v>
      </c>
      <c r="K79" s="51" t="e">
        <f t="shared" si="5"/>
        <v>#N/A</v>
      </c>
    </row>
    <row r="80" spans="2:11" x14ac:dyDescent="0.2">
      <c r="B80" s="99">
        <v>43556</v>
      </c>
      <c r="C80" s="98">
        <v>2.6469999999999998</v>
      </c>
      <c r="D80" s="102" t="e">
        <v>#N/A</v>
      </c>
      <c r="E80" s="102" t="e">
        <v>#N/A</v>
      </c>
      <c r="F80" s="103" t="e">
        <v>#N/A</v>
      </c>
      <c r="G80" s="104" t="e">
        <v>#N/A</v>
      </c>
      <c r="H80" s="51" t="e">
        <f t="shared" si="2"/>
        <v>#N/A</v>
      </c>
      <c r="I80" s="51" t="e">
        <f t="shared" si="3"/>
        <v>#N/A</v>
      </c>
      <c r="J80" s="51" t="e">
        <f t="shared" si="4"/>
        <v>#N/A</v>
      </c>
      <c r="K80" s="51" t="e">
        <f t="shared" si="5"/>
        <v>#N/A</v>
      </c>
    </row>
    <row r="81" spans="2:11" x14ac:dyDescent="0.2">
      <c r="B81" s="99">
        <v>43586</v>
      </c>
      <c r="C81" s="98">
        <v>2.6379999999999999</v>
      </c>
      <c r="D81" s="102" t="e">
        <v>#N/A</v>
      </c>
      <c r="E81" s="102" t="e">
        <v>#N/A</v>
      </c>
      <c r="F81" s="103" t="e">
        <v>#N/A</v>
      </c>
      <c r="G81" s="104" t="e">
        <v>#N/A</v>
      </c>
      <c r="H81" s="51" t="e">
        <f t="shared" si="2"/>
        <v>#N/A</v>
      </c>
      <c r="I81" s="51" t="e">
        <f t="shared" si="3"/>
        <v>#N/A</v>
      </c>
      <c r="J81" s="51" t="e">
        <f t="shared" si="4"/>
        <v>#N/A</v>
      </c>
      <c r="K81" s="51" t="e">
        <f t="shared" si="5"/>
        <v>#N/A</v>
      </c>
    </row>
    <row r="82" spans="2:11" x14ac:dyDescent="0.2">
      <c r="B82" s="99">
        <v>43617</v>
      </c>
      <c r="C82" s="98">
        <v>2.399</v>
      </c>
      <c r="D82" s="102" t="e">
        <v>#N/A</v>
      </c>
      <c r="E82" s="102" t="e">
        <v>#N/A</v>
      </c>
      <c r="F82" s="103" t="e">
        <v>#N/A</v>
      </c>
      <c r="G82" s="104" t="e">
        <v>#N/A</v>
      </c>
      <c r="H82" s="51" t="e">
        <f t="shared" si="2"/>
        <v>#N/A</v>
      </c>
      <c r="I82" s="51" t="e">
        <f t="shared" si="3"/>
        <v>#N/A</v>
      </c>
      <c r="J82" s="51" t="e">
        <f t="shared" si="4"/>
        <v>#N/A</v>
      </c>
      <c r="K82" s="51" t="e">
        <f t="shared" si="5"/>
        <v>#N/A</v>
      </c>
    </row>
    <row r="83" spans="2:11" x14ac:dyDescent="0.2">
      <c r="B83" s="99">
        <v>43647</v>
      </c>
      <c r="C83" s="98">
        <v>2.3660000000000001</v>
      </c>
      <c r="D83" s="102" t="e">
        <v>#N/A</v>
      </c>
      <c r="E83" s="102" t="e">
        <v>#N/A</v>
      </c>
      <c r="F83" s="103" t="e">
        <v>#N/A</v>
      </c>
      <c r="G83" s="104" t="e">
        <v>#N/A</v>
      </c>
      <c r="H83" s="51" t="e">
        <f t="shared" si="2"/>
        <v>#N/A</v>
      </c>
      <c r="I83" s="51" t="e">
        <f t="shared" si="3"/>
        <v>#N/A</v>
      </c>
      <c r="J83" s="51" t="e">
        <f t="shared" si="4"/>
        <v>#N/A</v>
      </c>
      <c r="K83" s="51" t="e">
        <f t="shared" si="5"/>
        <v>#N/A</v>
      </c>
    </row>
    <row r="84" spans="2:11" x14ac:dyDescent="0.2">
      <c r="B84" s="99">
        <v>43678</v>
      </c>
      <c r="C84" s="98">
        <v>2.2210000000000001</v>
      </c>
      <c r="D84" s="102" t="e">
        <v>#N/A</v>
      </c>
      <c r="E84" s="102" t="e">
        <v>#N/A</v>
      </c>
      <c r="F84" s="103" t="e">
        <v>#N/A</v>
      </c>
      <c r="G84" s="104" t="e">
        <v>#N/A</v>
      </c>
      <c r="H84" s="51" t="e">
        <f t="shared" si="2"/>
        <v>#N/A</v>
      </c>
      <c r="I84" s="51" t="e">
        <f t="shared" si="3"/>
        <v>#N/A</v>
      </c>
      <c r="J84" s="51" t="e">
        <f t="shared" si="4"/>
        <v>#N/A</v>
      </c>
      <c r="K84" s="51" t="e">
        <f t="shared" si="5"/>
        <v>#N/A</v>
      </c>
    </row>
    <row r="85" spans="2:11" x14ac:dyDescent="0.2">
      <c r="B85" s="99">
        <v>43709</v>
      </c>
      <c r="C85" s="98">
        <v>2.5590000000000002</v>
      </c>
      <c r="D85" s="102" t="e">
        <v>#N/A</v>
      </c>
      <c r="E85" s="102" t="e">
        <v>#N/A</v>
      </c>
      <c r="F85" s="103" t="e">
        <v>#N/A</v>
      </c>
      <c r="G85" s="104" t="e">
        <v>#N/A</v>
      </c>
      <c r="H85" s="51" t="e">
        <f t="shared" si="2"/>
        <v>#N/A</v>
      </c>
      <c r="I85" s="51" t="e">
        <f t="shared" si="3"/>
        <v>#N/A</v>
      </c>
      <c r="J85" s="51" t="e">
        <f t="shared" si="4"/>
        <v>#N/A</v>
      </c>
      <c r="K85" s="51" t="e">
        <f t="shared" si="5"/>
        <v>#N/A</v>
      </c>
    </row>
    <row r="86" spans="2:11" x14ac:dyDescent="0.2">
      <c r="B86" s="99">
        <v>43739</v>
      </c>
      <c r="C86" s="98">
        <v>2.331</v>
      </c>
      <c r="D86" s="102" t="e">
        <v>#N/A</v>
      </c>
      <c r="E86" s="102" t="e">
        <v>#N/A</v>
      </c>
      <c r="F86" s="103" t="e">
        <v>#N/A</v>
      </c>
      <c r="G86" s="104" t="e">
        <v>#N/A</v>
      </c>
      <c r="H86" s="51" t="e">
        <f t="shared" si="2"/>
        <v>#N/A</v>
      </c>
      <c r="I86" s="51" t="e">
        <f t="shared" si="3"/>
        <v>#N/A</v>
      </c>
      <c r="J86" s="51" t="e">
        <f t="shared" si="4"/>
        <v>#N/A</v>
      </c>
      <c r="K86" s="51" t="e">
        <f t="shared" si="5"/>
        <v>#N/A</v>
      </c>
    </row>
    <row r="87" spans="2:11" x14ac:dyDescent="0.2">
      <c r="B87" s="99">
        <v>43770</v>
      </c>
      <c r="C87" s="98">
        <v>2.653</v>
      </c>
      <c r="D87" s="102" t="e">
        <v>#N/A</v>
      </c>
      <c r="E87" s="102" t="e">
        <v>#N/A</v>
      </c>
      <c r="F87" s="103" t="e">
        <v>#N/A</v>
      </c>
      <c r="G87" s="104" t="e">
        <v>#N/A</v>
      </c>
      <c r="H87" s="51" t="e">
        <f t="shared" si="2"/>
        <v>#N/A</v>
      </c>
      <c r="I87" s="51" t="e">
        <f t="shared" si="3"/>
        <v>#N/A</v>
      </c>
      <c r="J87" s="51" t="e">
        <f t="shared" si="4"/>
        <v>#N/A</v>
      </c>
      <c r="K87" s="51" t="e">
        <f t="shared" si="5"/>
        <v>#N/A</v>
      </c>
    </row>
    <row r="88" spans="2:11" x14ac:dyDescent="0.2">
      <c r="B88" s="99">
        <v>43800</v>
      </c>
      <c r="C88" s="98">
        <v>2.2189999999999999</v>
      </c>
      <c r="D88" s="102" t="e">
        <v>#N/A</v>
      </c>
      <c r="E88" s="102" t="e">
        <v>#N/A</v>
      </c>
      <c r="F88" s="103" t="e">
        <v>#N/A</v>
      </c>
      <c r="G88" s="104" t="e">
        <v>#N/A</v>
      </c>
      <c r="H88" s="51" t="e">
        <f t="shared" si="2"/>
        <v>#N/A</v>
      </c>
      <c r="I88" s="51" t="e">
        <f t="shared" si="3"/>
        <v>#N/A</v>
      </c>
      <c r="J88" s="51" t="e">
        <f t="shared" si="4"/>
        <v>#N/A</v>
      </c>
      <c r="K88" s="51" t="e">
        <f t="shared" si="5"/>
        <v>#N/A</v>
      </c>
    </row>
    <row r="89" spans="2:11" x14ac:dyDescent="0.2">
      <c r="B89" s="99">
        <v>43831</v>
      </c>
      <c r="C89" s="98">
        <v>2.02</v>
      </c>
      <c r="D89" s="102" t="e">
        <v>#N/A</v>
      </c>
      <c r="E89" s="102" t="e">
        <v>#N/A</v>
      </c>
      <c r="F89" s="103" t="e">
        <v>#N/A</v>
      </c>
      <c r="G89" s="104" t="e">
        <v>#N/A</v>
      </c>
      <c r="H89" s="51" t="e">
        <f t="shared" si="2"/>
        <v>#N/A</v>
      </c>
      <c r="I89" s="51" t="e">
        <f t="shared" si="3"/>
        <v>#N/A</v>
      </c>
      <c r="J89" s="51" t="e">
        <f t="shared" si="4"/>
        <v>#N/A</v>
      </c>
      <c r="K89" s="51" t="e">
        <f t="shared" si="5"/>
        <v>#N/A</v>
      </c>
    </row>
    <row r="90" spans="2:11" x14ac:dyDescent="0.2">
      <c r="B90" s="99">
        <v>43862</v>
      </c>
      <c r="C90" s="98">
        <v>1.91</v>
      </c>
      <c r="D90" s="102" t="e">
        <v>#N/A</v>
      </c>
      <c r="E90" s="102" t="e">
        <v>#N/A</v>
      </c>
      <c r="F90" s="103" t="e">
        <v>#N/A</v>
      </c>
      <c r="G90" s="104" t="e">
        <v>#N/A</v>
      </c>
      <c r="H90" s="51" t="e">
        <f t="shared" si="2"/>
        <v>#N/A</v>
      </c>
      <c r="I90" s="51" t="e">
        <f t="shared" si="3"/>
        <v>#N/A</v>
      </c>
      <c r="J90" s="51" t="e">
        <f t="shared" si="4"/>
        <v>#N/A</v>
      </c>
      <c r="K90" s="51" t="e">
        <f t="shared" si="5"/>
        <v>#N/A</v>
      </c>
    </row>
    <row r="91" spans="2:11" x14ac:dyDescent="0.2">
      <c r="B91" s="99">
        <v>43891</v>
      </c>
      <c r="C91" s="98">
        <v>1.79</v>
      </c>
      <c r="D91" s="102" t="e">
        <v>#N/A</v>
      </c>
      <c r="E91" s="102" t="e">
        <v>#N/A</v>
      </c>
      <c r="F91" s="103" t="e">
        <v>#N/A</v>
      </c>
      <c r="G91" s="104" t="e">
        <v>#N/A</v>
      </c>
      <c r="H91" s="51" t="e">
        <f t="shared" si="2"/>
        <v>#N/A</v>
      </c>
      <c r="I91" s="51" t="e">
        <f t="shared" si="3"/>
        <v>#N/A</v>
      </c>
      <c r="J91" s="51" t="e">
        <f t="shared" si="4"/>
        <v>#N/A</v>
      </c>
      <c r="K91" s="51" t="e">
        <f t="shared" si="5"/>
        <v>#N/A</v>
      </c>
    </row>
    <row r="92" spans="2:11" x14ac:dyDescent="0.2">
      <c r="B92" s="99">
        <v>43922</v>
      </c>
      <c r="C92" s="98">
        <v>1.74</v>
      </c>
      <c r="D92" s="102" t="e">
        <v>#N/A</v>
      </c>
      <c r="E92" s="102" t="e">
        <v>#N/A</v>
      </c>
      <c r="F92" s="103" t="e">
        <v>#N/A</v>
      </c>
      <c r="G92" s="104" t="e">
        <v>#N/A</v>
      </c>
      <c r="H92" s="51" t="e">
        <f t="shared" si="2"/>
        <v>#N/A</v>
      </c>
      <c r="I92" s="51" t="e">
        <f t="shared" si="3"/>
        <v>#N/A</v>
      </c>
      <c r="J92" s="51" t="e">
        <f t="shared" si="4"/>
        <v>#N/A</v>
      </c>
      <c r="K92" s="51" t="e">
        <f t="shared" si="5"/>
        <v>#N/A</v>
      </c>
    </row>
    <row r="93" spans="2:11" x14ac:dyDescent="0.2">
      <c r="B93" s="99">
        <v>43952</v>
      </c>
      <c r="C93" s="98">
        <v>1.748</v>
      </c>
      <c r="D93" s="102" t="e">
        <v>#N/A</v>
      </c>
      <c r="E93" s="102" t="e">
        <v>#N/A</v>
      </c>
      <c r="F93" s="103" t="e">
        <v>#N/A</v>
      </c>
      <c r="G93" s="104" t="e">
        <v>#N/A</v>
      </c>
      <c r="H93" s="51" t="e">
        <f t="shared" si="2"/>
        <v>#N/A</v>
      </c>
      <c r="I93" s="51" t="e">
        <f t="shared" si="3"/>
        <v>#N/A</v>
      </c>
      <c r="J93" s="51" t="e">
        <f t="shared" si="4"/>
        <v>#N/A</v>
      </c>
      <c r="K93" s="51" t="e">
        <f t="shared" si="5"/>
        <v>#N/A</v>
      </c>
    </row>
    <row r="94" spans="2:11" x14ac:dyDescent="0.2">
      <c r="B94" s="99">
        <v>43983</v>
      </c>
      <c r="C94" s="98">
        <v>1.631</v>
      </c>
      <c r="D94" s="102" t="e">
        <v>#N/A</v>
      </c>
      <c r="E94" s="102" t="e">
        <v>#N/A</v>
      </c>
      <c r="F94" s="103" t="e">
        <v>#N/A</v>
      </c>
      <c r="G94" s="104" t="e">
        <v>#N/A</v>
      </c>
      <c r="H94" s="51" t="e">
        <f t="shared" si="2"/>
        <v>#N/A</v>
      </c>
      <c r="I94" s="51" t="e">
        <f t="shared" si="3"/>
        <v>#N/A</v>
      </c>
      <c r="J94" s="51" t="e">
        <f t="shared" si="4"/>
        <v>#N/A</v>
      </c>
      <c r="K94" s="51" t="e">
        <f t="shared" si="5"/>
        <v>#N/A</v>
      </c>
    </row>
    <row r="95" spans="2:11" x14ac:dyDescent="0.2">
      <c r="B95" s="99">
        <v>44013</v>
      </c>
      <c r="C95" s="98">
        <v>1.7669999999999999</v>
      </c>
      <c r="D95" s="102">
        <v>1.7669999999999999</v>
      </c>
      <c r="E95" s="102" t="e">
        <v>#N/A</v>
      </c>
      <c r="F95" s="103" t="e">
        <v>#N/A</v>
      </c>
      <c r="G95" s="104" t="e">
        <v>#N/A</v>
      </c>
      <c r="H95" s="51" t="e">
        <f t="shared" si="2"/>
        <v>#N/A</v>
      </c>
      <c r="I95" s="51" t="e">
        <f t="shared" si="3"/>
        <v>#N/A</v>
      </c>
      <c r="J95" s="51" t="e">
        <f t="shared" si="4"/>
        <v>#N/A</v>
      </c>
      <c r="K95" s="51" t="e">
        <f t="shared" si="5"/>
        <v>#N/A</v>
      </c>
    </row>
    <row r="96" spans="2:11" x14ac:dyDescent="0.2">
      <c r="B96" s="99">
        <v>44044</v>
      </c>
      <c r="C96" s="98" t="e">
        <v>#N/A</v>
      </c>
      <c r="D96" s="102">
        <v>1.863397</v>
      </c>
      <c r="E96" s="102" t="e">
        <v>#N/A</v>
      </c>
      <c r="F96" s="103" t="e">
        <v>#N/A</v>
      </c>
      <c r="G96" s="104" t="e">
        <v>#N/A</v>
      </c>
      <c r="H96" s="51" t="e">
        <f t="shared" si="2"/>
        <v>#N/A</v>
      </c>
      <c r="I96" s="51" t="e">
        <f t="shared" si="3"/>
        <v>#N/A</v>
      </c>
      <c r="J96" s="51" t="e">
        <f t="shared" si="4"/>
        <v>#N/A</v>
      </c>
      <c r="K96" s="51" t="e">
        <f t="shared" si="5"/>
        <v>#N/A</v>
      </c>
    </row>
    <row r="97" spans="2:11" x14ac:dyDescent="0.2">
      <c r="B97" s="99">
        <v>44075</v>
      </c>
      <c r="C97" s="98" t="e">
        <v>#N/A</v>
      </c>
      <c r="D97" s="102">
        <v>2.1114169999999999</v>
      </c>
      <c r="E97" s="102">
        <v>2.0897999999999994</v>
      </c>
      <c r="F97" s="103">
        <v>0.64386497499999995</v>
      </c>
      <c r="G97" s="104">
        <v>14</v>
      </c>
      <c r="H97" s="51">
        <f t="shared" si="2"/>
        <v>1.5521225643927206</v>
      </c>
      <c r="I97" s="51">
        <f t="shared" si="3"/>
        <v>2.8137365825286627</v>
      </c>
      <c r="J97" s="51">
        <f t="shared" si="4"/>
        <v>1.5521225642843801</v>
      </c>
      <c r="K97" s="51">
        <f t="shared" si="5"/>
        <v>2.8137365827250655</v>
      </c>
    </row>
    <row r="98" spans="2:11" x14ac:dyDescent="0.2">
      <c r="B98" s="99">
        <v>44105</v>
      </c>
      <c r="C98" s="98" t="e">
        <v>#N/A</v>
      </c>
      <c r="D98" s="102">
        <v>2.248062</v>
      </c>
      <c r="E98" s="102">
        <v>2.2331999999999996</v>
      </c>
      <c r="F98" s="103">
        <v>0.59703744999999997</v>
      </c>
      <c r="G98" s="104">
        <v>35</v>
      </c>
      <c r="H98" s="51">
        <f t="shared" si="2"/>
        <v>1.4438861815309796</v>
      </c>
      <c r="I98" s="51">
        <f t="shared" si="3"/>
        <v>3.4539995629793996</v>
      </c>
      <c r="J98" s="51">
        <f t="shared" si="4"/>
        <v>1.4438861813832136</v>
      </c>
      <c r="K98" s="51">
        <f t="shared" si="5"/>
        <v>3.4539995633328795</v>
      </c>
    </row>
    <row r="99" spans="2:11" x14ac:dyDescent="0.2">
      <c r="B99" s="99">
        <v>44136</v>
      </c>
      <c r="C99" s="98" t="e">
        <v>#N/A</v>
      </c>
      <c r="D99" s="102">
        <v>2.646096</v>
      </c>
      <c r="E99" s="102">
        <v>2.6055999999999999</v>
      </c>
      <c r="F99" s="103">
        <v>0.49795670000000003</v>
      </c>
      <c r="G99" s="104">
        <v>57</v>
      </c>
      <c r="H99" s="51">
        <f t="shared" si="2"/>
        <v>1.6380282480423272</v>
      </c>
      <c r="I99" s="51">
        <f t="shared" si="3"/>
        <v>4.1447095726914265</v>
      </c>
      <c r="J99" s="51">
        <f t="shared" si="4"/>
        <v>1.6380282478639014</v>
      </c>
      <c r="K99" s="51">
        <f t="shared" si="5"/>
        <v>4.1447095731428982</v>
      </c>
    </row>
    <row r="100" spans="2:11" x14ac:dyDescent="0.2">
      <c r="B100" s="99">
        <v>44166</v>
      </c>
      <c r="C100" s="98" t="e">
        <v>#N/A</v>
      </c>
      <c r="D100" s="102">
        <v>2.9440629999999999</v>
      </c>
      <c r="E100" s="102">
        <v>2.9319999999999999</v>
      </c>
      <c r="F100" s="103">
        <v>0.472916475</v>
      </c>
      <c r="G100" s="104">
        <v>77</v>
      </c>
      <c r="H100" s="51">
        <f t="shared" si="2"/>
        <v>1.7564978009371408</v>
      </c>
      <c r="I100" s="51">
        <f t="shared" si="3"/>
        <v>4.8941843225840991</v>
      </c>
      <c r="J100" s="51">
        <f t="shared" si="4"/>
        <v>1.7564978007259455</v>
      </c>
      <c r="K100" s="51">
        <f t="shared" si="5"/>
        <v>4.894184323172559</v>
      </c>
    </row>
    <row r="101" spans="2:11" x14ac:dyDescent="0.2">
      <c r="B101" s="99">
        <v>44197</v>
      </c>
      <c r="C101" s="98" t="e">
        <v>#N/A</v>
      </c>
      <c r="D101" s="102">
        <v>3.1221320000000001</v>
      </c>
      <c r="E101" s="102">
        <v>3.0407999999999999</v>
      </c>
      <c r="F101" s="103">
        <v>0.52043551904761909</v>
      </c>
      <c r="G101" s="104">
        <v>99</v>
      </c>
      <c r="H101" s="51">
        <f t="shared" si="2"/>
        <v>1.6044482797688902</v>
      </c>
      <c r="I101" s="51">
        <f t="shared" si="3"/>
        <v>5.7630182017035096</v>
      </c>
      <c r="J101" s="51">
        <f t="shared" si="4"/>
        <v>1.6044482795281676</v>
      </c>
      <c r="K101" s="51">
        <f t="shared" si="5"/>
        <v>5.763018202568162</v>
      </c>
    </row>
    <row r="102" spans="2:11" x14ac:dyDescent="0.2">
      <c r="B102" s="99">
        <v>44228</v>
      </c>
      <c r="C102" s="98" t="e">
        <v>#N/A</v>
      </c>
      <c r="D102" s="102">
        <v>3.140333</v>
      </c>
      <c r="E102" s="102">
        <v>3.0010000000000003</v>
      </c>
      <c r="F102" s="103">
        <v>0.55302593214285711</v>
      </c>
      <c r="G102" s="104">
        <v>118</v>
      </c>
      <c r="H102" s="51">
        <f t="shared" si="2"/>
        <v>1.4293720874863989</v>
      </c>
      <c r="I102" s="51">
        <f t="shared" si="3"/>
        <v>6.3006694190015793</v>
      </c>
      <c r="J102" s="51">
        <f t="shared" si="4"/>
        <v>1.4293720872376054</v>
      </c>
      <c r="K102" s="51">
        <f t="shared" si="5"/>
        <v>6.3006694200982594</v>
      </c>
    </row>
    <row r="103" spans="2:11" x14ac:dyDescent="0.2">
      <c r="B103" s="99">
        <v>44256</v>
      </c>
      <c r="C103" s="98" t="e">
        <v>#N/A</v>
      </c>
      <c r="D103" s="102">
        <v>3.1188150000000001</v>
      </c>
      <c r="E103" s="102">
        <v>2.8893999999999997</v>
      </c>
      <c r="F103" s="103">
        <v>0.55415130714285721</v>
      </c>
      <c r="G103" s="104">
        <v>137</v>
      </c>
      <c r="H103" s="51">
        <f t="shared" si="2"/>
        <v>1.2972232261311663</v>
      </c>
      <c r="I103" s="51">
        <f t="shared" si="3"/>
        <v>6.4357715710186039</v>
      </c>
      <c r="J103" s="51">
        <f t="shared" si="4"/>
        <v>1.2972232258873795</v>
      </c>
      <c r="K103" s="51">
        <f t="shared" si="5"/>
        <v>6.4357715722280773</v>
      </c>
    </row>
    <row r="104" spans="2:11" x14ac:dyDescent="0.2">
      <c r="B104" s="99">
        <v>44287</v>
      </c>
      <c r="C104" s="98" t="e">
        <v>#N/A</v>
      </c>
      <c r="D104" s="102">
        <v>3.0077910000000001</v>
      </c>
      <c r="E104" s="102">
        <v>2.6260000000000003</v>
      </c>
      <c r="F104" s="103">
        <v>0.36983224999999992</v>
      </c>
      <c r="G104" s="104">
        <v>160</v>
      </c>
      <c r="H104" s="51">
        <f t="shared" si="2"/>
        <v>1.4738546559833292</v>
      </c>
      <c r="I104" s="51">
        <f t="shared" si="3"/>
        <v>4.6788032809104898</v>
      </c>
      <c r="J104" s="51">
        <f t="shared" si="4"/>
        <v>1.473854655783561</v>
      </c>
      <c r="K104" s="51">
        <f t="shared" si="5"/>
        <v>4.6788032815446599</v>
      </c>
    </row>
    <row r="105" spans="2:11" x14ac:dyDescent="0.2">
      <c r="B105" s="99">
        <v>44317</v>
      </c>
      <c r="C105" s="98" t="e">
        <v>#N/A</v>
      </c>
      <c r="D105" s="102">
        <v>2.9973190000000001</v>
      </c>
      <c r="E105" s="102">
        <v>2.5919999999999996</v>
      </c>
      <c r="F105" s="103">
        <v>0.32189230714285716</v>
      </c>
      <c r="G105" s="104">
        <v>181</v>
      </c>
      <c r="H105" s="51">
        <f t="shared" si="2"/>
        <v>1.5185336139402821</v>
      </c>
      <c r="I105" s="51">
        <f t="shared" si="3"/>
        <v>4.4243103598918481</v>
      </c>
      <c r="J105" s="51">
        <f t="shared" si="4"/>
        <v>1.5185336137497445</v>
      </c>
      <c r="K105" s="51">
        <f t="shared" si="5"/>
        <v>4.424310360446988</v>
      </c>
    </row>
    <row r="106" spans="2:11" x14ac:dyDescent="0.2">
      <c r="B106" s="99">
        <v>44348</v>
      </c>
      <c r="C106" s="98" t="e">
        <v>#N/A</v>
      </c>
      <c r="D106" s="102">
        <v>3.097172</v>
      </c>
      <c r="E106" s="102">
        <v>2.6261999999999999</v>
      </c>
      <c r="F106" s="103">
        <v>0.30115025000000001</v>
      </c>
      <c r="G106" s="104">
        <v>201</v>
      </c>
      <c r="H106" s="51">
        <f t="shared" si="2"/>
        <v>1.5502158285465018</v>
      </c>
      <c r="I106" s="51">
        <f t="shared" si="3"/>
        <v>4.4490104622829376</v>
      </c>
      <c r="J106" s="51">
        <f t="shared" si="4"/>
        <v>1.550215828354732</v>
      </c>
      <c r="K106" s="51">
        <f t="shared" si="5"/>
        <v>4.4490104628333036</v>
      </c>
    </row>
    <row r="107" spans="2:11" x14ac:dyDescent="0.2">
      <c r="B107" s="99">
        <v>44378</v>
      </c>
      <c r="C107" s="98" t="e">
        <v>#N/A</v>
      </c>
      <c r="D107" s="102">
        <v>3.0944229999999999</v>
      </c>
      <c r="E107" s="102">
        <v>2.6675999999999997</v>
      </c>
      <c r="F107" s="103">
        <v>0.29399762499999998</v>
      </c>
      <c r="G107" s="104">
        <v>223</v>
      </c>
      <c r="H107" s="51">
        <f t="shared" si="2"/>
        <v>1.5513465470337562</v>
      </c>
      <c r="I107" s="51">
        <f t="shared" si="3"/>
        <v>4.5870407057702742</v>
      </c>
      <c r="J107" s="51">
        <f t="shared" si="4"/>
        <v>1.5513465468364174</v>
      </c>
      <c r="K107" s="51">
        <f t="shared" si="5"/>
        <v>4.5870407063537675</v>
      </c>
    </row>
    <row r="108" spans="2:11" x14ac:dyDescent="0.2">
      <c r="B108" s="99">
        <v>44409</v>
      </c>
      <c r="C108" s="98" t="e">
        <v>#N/A</v>
      </c>
      <c r="D108" s="102">
        <v>3.1428400000000001</v>
      </c>
      <c r="E108" s="102">
        <v>2.6762000000000001</v>
      </c>
      <c r="F108" s="103">
        <v>0.29138562500000004</v>
      </c>
      <c r="G108" s="104">
        <v>244</v>
      </c>
      <c r="H108" s="51">
        <f t="shared" si="2"/>
        <v>1.5256656737126781</v>
      </c>
      <c r="I108" s="51">
        <f t="shared" si="3"/>
        <v>4.6943747659808714</v>
      </c>
      <c r="J108" s="51">
        <f t="shared" si="4"/>
        <v>1.5256656735114775</v>
      </c>
      <c r="K108" s="51">
        <f t="shared" si="5"/>
        <v>4.6943747665999522</v>
      </c>
    </row>
    <row r="109" spans="2:11" x14ac:dyDescent="0.2">
      <c r="B109" s="99">
        <v>44440</v>
      </c>
      <c r="C109" s="98" t="e">
        <v>#N/A</v>
      </c>
      <c r="D109" s="102">
        <v>3.1822029999999999</v>
      </c>
      <c r="E109" s="102">
        <v>2.6620000000000004</v>
      </c>
      <c r="F109" s="103">
        <v>0.28944482500000002</v>
      </c>
      <c r="G109" s="104">
        <v>266</v>
      </c>
      <c r="H109" s="51">
        <f t="shared" si="2"/>
        <v>1.4862124506708272</v>
      </c>
      <c r="I109" s="51">
        <f t="shared" si="3"/>
        <v>4.7679885852130397</v>
      </c>
      <c r="J109" s="51">
        <f t="shared" si="4"/>
        <v>1.4862124504675471</v>
      </c>
      <c r="K109" s="51">
        <f t="shared" si="5"/>
        <v>4.7679885858651918</v>
      </c>
    </row>
    <row r="110" spans="2:11" x14ac:dyDescent="0.2">
      <c r="B110" s="99">
        <v>44470</v>
      </c>
      <c r="C110" s="98" t="e">
        <v>#N/A</v>
      </c>
      <c r="D110" s="102">
        <v>3.2027420000000002</v>
      </c>
      <c r="E110" s="102">
        <v>2.6808000000000001</v>
      </c>
      <c r="F110" s="103">
        <v>0.2916078464285714</v>
      </c>
      <c r="G110" s="104">
        <v>287</v>
      </c>
      <c r="H110" s="51">
        <f t="shared" si="2"/>
        <v>1.4567006516569907</v>
      </c>
      <c r="I110" s="51">
        <f t="shared" si="3"/>
        <v>4.9335384259114408</v>
      </c>
      <c r="J110" s="51">
        <f t="shared" si="4"/>
        <v>1.4567006514484855</v>
      </c>
      <c r="K110" s="51">
        <f t="shared" si="5"/>
        <v>4.9335384266176048</v>
      </c>
    </row>
    <row r="111" spans="2:11" x14ac:dyDescent="0.2">
      <c r="B111" s="99">
        <v>44501</v>
      </c>
      <c r="C111" s="98" t="e">
        <v>#N/A</v>
      </c>
      <c r="D111" s="102">
        <v>3.2334040000000002</v>
      </c>
      <c r="E111" s="102">
        <v>2.7263999999999999</v>
      </c>
      <c r="F111" s="103">
        <v>0.30103524285714289</v>
      </c>
      <c r="G111" s="104">
        <v>308</v>
      </c>
      <c r="H111" s="51">
        <f t="shared" si="2"/>
        <v>1.4200503901699508</v>
      </c>
      <c r="I111" s="51">
        <f t="shared" si="3"/>
        <v>5.2345022482690862</v>
      </c>
      <c r="J111" s="51">
        <f t="shared" si="4"/>
        <v>1.4200503899525789</v>
      </c>
      <c r="K111" s="51">
        <f t="shared" si="5"/>
        <v>5.2345022490703483</v>
      </c>
    </row>
    <row r="112" spans="2:11" x14ac:dyDescent="0.2">
      <c r="B112" s="105">
        <v>44531</v>
      </c>
      <c r="C112" s="98" t="e">
        <v>#N/A</v>
      </c>
      <c r="D112" s="106">
        <v>3.2839290000000001</v>
      </c>
      <c r="E112" s="106">
        <v>2.8527999999999998</v>
      </c>
      <c r="F112" s="107">
        <v>0.32041891428571428</v>
      </c>
      <c r="G112" s="74">
        <v>329</v>
      </c>
      <c r="H112" s="53">
        <f t="shared" si="2"/>
        <v>1.391986080156038</v>
      </c>
      <c r="I112" s="53">
        <f t="shared" si="3"/>
        <v>5.8466589257039834</v>
      </c>
      <c r="J112" s="51">
        <f t="shared" si="4"/>
        <v>1.3919860799216379</v>
      </c>
      <c r="K112" s="51">
        <f t="shared" si="5"/>
        <v>5.8466589266885167</v>
      </c>
    </row>
    <row r="113" spans="2:13" x14ac:dyDescent="0.2">
      <c r="B113" s="32" t="s">
        <v>559</v>
      </c>
    </row>
    <row r="114" spans="2:13" ht="12.75" customHeight="1" x14ac:dyDescent="0.2">
      <c r="B114" s="572" t="s">
        <v>555</v>
      </c>
      <c r="C114" s="572"/>
      <c r="D114" s="572"/>
      <c r="E114" s="572"/>
      <c r="F114" s="572"/>
      <c r="G114" s="572"/>
      <c r="H114" s="572"/>
      <c r="I114" s="572"/>
      <c r="J114" s="572"/>
      <c r="K114" s="572"/>
      <c r="L114" s="572"/>
      <c r="M114" s="572"/>
    </row>
    <row r="115" spans="2:13" x14ac:dyDescent="0.2">
      <c r="B115" s="572"/>
      <c r="C115" s="572"/>
      <c r="D115" s="572"/>
      <c r="E115" s="572"/>
      <c r="F115" s="572"/>
      <c r="G115" s="572"/>
      <c r="H115" s="572"/>
      <c r="I115" s="572"/>
      <c r="J115" s="572"/>
      <c r="K115" s="572"/>
      <c r="L115" s="572"/>
      <c r="M115" s="572"/>
    </row>
    <row r="116" spans="2:13" x14ac:dyDescent="0.2">
      <c r="B116" s="371"/>
      <c r="C116" s="371"/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</row>
    <row r="121" spans="2:13" ht="15.75" x14ac:dyDescent="0.25">
      <c r="B121" s="54" t="s">
        <v>60</v>
      </c>
    </row>
    <row r="132" spans="2:2" x14ac:dyDescent="0.2">
      <c r="B132" s="57"/>
    </row>
    <row r="133" spans="2:2" x14ac:dyDescent="0.2">
      <c r="B133" t="str">
        <f>(100*$H$25)&amp;"% NYMEX futures upper confidence interval"</f>
        <v>95% NYMEX futures upper confidence interval</v>
      </c>
    </row>
    <row r="134" spans="2:2" x14ac:dyDescent="0.2">
      <c r="B134" t="str">
        <f>(100*$H$25)&amp;"% NYMEX futures lower confidence interval"</f>
        <v>95% NYMEX futures lower confidence interval</v>
      </c>
    </row>
  </sheetData>
  <mergeCells count="5">
    <mergeCell ref="H25:I25"/>
    <mergeCell ref="H27:I27"/>
    <mergeCell ref="J26:K26"/>
    <mergeCell ref="J27:K27"/>
    <mergeCell ref="B114:M115"/>
  </mergeCells>
  <phoneticPr fontId="26" type="noConversion"/>
  <conditionalFormatting sqref="C77:K112">
    <cfRule type="expression" dxfId="117" priority="10" stopIfTrue="1">
      <formula>ISNA(C77)</formula>
    </cfRule>
  </conditionalFormatting>
  <conditionalFormatting sqref="C77:G112">
    <cfRule type="expression" dxfId="116" priority="9" stopIfTrue="1">
      <formula>ISNA(C77)</formula>
    </cfRule>
  </conditionalFormatting>
  <conditionalFormatting sqref="H77:I77">
    <cfRule type="expression" dxfId="115" priority="8" stopIfTrue="1">
      <formula>ISNA(H77)</formula>
    </cfRule>
  </conditionalFormatting>
  <conditionalFormatting sqref="E41:I52">
    <cfRule type="expression" dxfId="114" priority="5" stopIfTrue="1">
      <formula>ISNA(E41)</formula>
    </cfRule>
  </conditionalFormatting>
  <conditionalFormatting sqref="C30:C76">
    <cfRule type="expression" dxfId="113" priority="1" stopIfTrue="1">
      <formula>ISNA(C30)</formula>
    </cfRule>
  </conditionalFormatting>
  <conditionalFormatting sqref="C29:I29 E30:I40">
    <cfRule type="expression" dxfId="112" priority="7" stopIfTrue="1">
      <formula>ISNA(C29)</formula>
    </cfRule>
  </conditionalFormatting>
  <conditionalFormatting sqref="C29">
    <cfRule type="expression" dxfId="111" priority="6" stopIfTrue="1">
      <formula>ISNA(C29)</formula>
    </cfRule>
  </conditionalFormatting>
  <conditionalFormatting sqref="E65:I76">
    <cfRule type="expression" dxfId="110" priority="3" stopIfTrue="1">
      <formula>ISNA(E65)</formula>
    </cfRule>
  </conditionalFormatting>
  <conditionalFormatting sqref="E53:I64">
    <cfRule type="expression" dxfId="109" priority="4" stopIfTrue="1">
      <formula>ISNA(E53)</formula>
    </cfRule>
  </conditionalFormatting>
  <conditionalFormatting sqref="C30:D76">
    <cfRule type="expression" dxfId="108" priority="2" stopIfTrue="1">
      <formula>ISNA(C30)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 H25:I25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workbookViewId="0"/>
  </sheetViews>
  <sheetFormatPr defaultColWidth="9.140625" defaultRowHeight="15" x14ac:dyDescent="0.25"/>
  <cols>
    <col min="1" max="1" width="7.140625" style="129" customWidth="1"/>
    <col min="2" max="2" width="9.140625" style="129"/>
    <col min="3" max="3" width="14.85546875" style="129" customWidth="1"/>
    <col min="4" max="14" width="9.140625" style="129"/>
    <col min="15" max="16" width="9.140625" style="131"/>
    <col min="17" max="17" width="25.85546875" style="129" customWidth="1"/>
    <col min="18" max="18" width="10.5703125" style="129" customWidth="1"/>
    <col min="19" max="27" width="9.140625" style="129"/>
    <col min="28" max="29" width="9.140625" style="131"/>
    <col min="30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R3" s="135"/>
    </row>
    <row r="4" spans="1:18" x14ac:dyDescent="0.25">
      <c r="A4" s="324"/>
      <c r="B4" s="325"/>
      <c r="C4" s="325"/>
      <c r="D4" s="325"/>
      <c r="E4" s="325"/>
      <c r="F4" s="325"/>
      <c r="G4" s="325"/>
      <c r="H4" s="325"/>
      <c r="I4" s="325"/>
      <c r="J4" s="325"/>
      <c r="R4" s="135"/>
    </row>
    <row r="5" spans="1:18" x14ac:dyDescent="0.25">
      <c r="A5" s="326"/>
      <c r="B5" s="325"/>
      <c r="C5" s="325"/>
      <c r="D5" s="325"/>
      <c r="E5" s="325"/>
      <c r="F5" s="325"/>
      <c r="G5" s="325"/>
      <c r="H5" s="325"/>
      <c r="I5" s="325"/>
      <c r="J5" s="325"/>
      <c r="Q5" s="178" t="s">
        <v>358</v>
      </c>
      <c r="R5" s="179"/>
    </row>
    <row r="6" spans="1:18" x14ac:dyDescent="0.25">
      <c r="A6" s="325"/>
      <c r="B6" s="325"/>
      <c r="C6" s="325"/>
      <c r="D6" s="325"/>
      <c r="E6" s="325"/>
      <c r="F6" s="325"/>
      <c r="G6" s="325"/>
      <c r="H6" s="325"/>
      <c r="I6" s="325"/>
      <c r="J6" s="325"/>
      <c r="Q6" s="455" t="s">
        <v>402</v>
      </c>
      <c r="R6" s="456" t="s">
        <v>287</v>
      </c>
    </row>
    <row r="7" spans="1:18" x14ac:dyDescent="0.25">
      <c r="A7" s="325"/>
      <c r="B7" s="325"/>
      <c r="C7" s="325"/>
      <c r="D7" s="325"/>
      <c r="E7" s="325"/>
      <c r="F7" s="325"/>
      <c r="G7" s="325"/>
      <c r="H7" s="325"/>
      <c r="I7" s="325"/>
      <c r="J7" s="325"/>
      <c r="Q7" s="457" t="s">
        <v>403</v>
      </c>
      <c r="R7" s="458" t="s">
        <v>289</v>
      </c>
    </row>
    <row r="8" spans="1:18" x14ac:dyDescent="0.25">
      <c r="A8" s="325"/>
      <c r="B8" s="325"/>
      <c r="C8" s="325"/>
      <c r="D8" s="325"/>
      <c r="E8" s="325"/>
      <c r="F8" s="325"/>
      <c r="G8" s="325"/>
      <c r="H8" s="325"/>
      <c r="I8" s="325"/>
      <c r="J8" s="325"/>
    </row>
    <row r="9" spans="1:18" x14ac:dyDescent="0.25">
      <c r="A9" s="325"/>
      <c r="B9" s="325"/>
      <c r="C9" s="325"/>
      <c r="D9" s="325"/>
      <c r="E9" s="325"/>
      <c r="F9" s="325"/>
      <c r="G9" s="325"/>
      <c r="H9" s="325"/>
      <c r="I9" s="325"/>
      <c r="J9" s="325"/>
    </row>
    <row r="10" spans="1:18" x14ac:dyDescent="0.25">
      <c r="A10" s="325"/>
      <c r="B10" s="325"/>
      <c r="C10" s="325"/>
      <c r="D10" s="325"/>
      <c r="E10" s="325"/>
      <c r="F10" s="325"/>
      <c r="G10" s="325"/>
      <c r="H10" s="325"/>
      <c r="I10" s="325"/>
      <c r="J10" s="325"/>
    </row>
    <row r="11" spans="1:18" x14ac:dyDescent="0.25">
      <c r="A11" s="325"/>
      <c r="B11" s="325"/>
      <c r="C11" s="325"/>
      <c r="D11" s="325"/>
      <c r="E11" s="325"/>
      <c r="F11" s="325"/>
      <c r="G11" s="325"/>
      <c r="H11" s="325"/>
      <c r="I11" s="325"/>
      <c r="J11" s="325"/>
    </row>
    <row r="12" spans="1:18" x14ac:dyDescent="0.25">
      <c r="A12" s="325"/>
      <c r="B12" s="325"/>
      <c r="C12" s="325"/>
      <c r="D12" s="325"/>
      <c r="E12" s="325"/>
      <c r="F12" s="325"/>
      <c r="G12" s="325"/>
      <c r="H12" s="325"/>
      <c r="I12" s="325"/>
      <c r="J12" s="325"/>
    </row>
    <row r="13" spans="1:18" x14ac:dyDescent="0.25">
      <c r="A13" s="325"/>
      <c r="B13" s="325"/>
      <c r="C13" s="325"/>
      <c r="D13" s="325"/>
      <c r="E13" s="325"/>
      <c r="F13" s="325"/>
      <c r="G13" s="325"/>
      <c r="H13" s="325"/>
      <c r="I13" s="325"/>
      <c r="J13" s="325"/>
    </row>
    <row r="14" spans="1:18" x14ac:dyDescent="0.25">
      <c r="A14" s="325"/>
      <c r="B14" s="325"/>
      <c r="C14" s="325"/>
      <c r="D14" s="325"/>
      <c r="E14" s="325"/>
      <c r="F14" s="325"/>
      <c r="G14" s="325"/>
      <c r="H14" s="325"/>
      <c r="I14" s="325"/>
      <c r="J14" s="325"/>
    </row>
    <row r="15" spans="1:18" x14ac:dyDescent="0.25">
      <c r="A15" s="325"/>
      <c r="B15" s="325"/>
      <c r="C15" s="325"/>
      <c r="D15" s="325"/>
      <c r="E15" s="325"/>
      <c r="F15" s="325"/>
      <c r="G15" s="325"/>
      <c r="H15" s="325"/>
      <c r="I15" s="325"/>
      <c r="J15" s="325"/>
    </row>
    <row r="16" spans="1:18" x14ac:dyDescent="0.25">
      <c r="A16" s="325"/>
      <c r="B16" s="325"/>
      <c r="C16" s="325"/>
      <c r="D16" s="325"/>
      <c r="E16" s="325"/>
      <c r="F16" s="325"/>
      <c r="G16" s="325"/>
      <c r="H16" s="325"/>
      <c r="I16" s="325"/>
      <c r="J16" s="325"/>
    </row>
    <row r="17" spans="1:29" x14ac:dyDescent="0.25">
      <c r="A17" s="325"/>
      <c r="B17" s="325"/>
      <c r="C17" s="325"/>
      <c r="D17" s="325"/>
      <c r="E17" s="325"/>
      <c r="F17" s="325"/>
      <c r="G17" s="325"/>
      <c r="H17" s="325"/>
      <c r="I17" s="325"/>
      <c r="J17" s="325"/>
    </row>
    <row r="18" spans="1:29" x14ac:dyDescent="0.25">
      <c r="A18" s="325"/>
      <c r="B18" s="325"/>
      <c r="C18" s="325"/>
      <c r="D18" s="325"/>
      <c r="E18" s="325"/>
      <c r="F18" s="325"/>
      <c r="G18" s="325"/>
      <c r="H18" s="325"/>
      <c r="I18" s="325"/>
      <c r="J18" s="325"/>
    </row>
    <row r="19" spans="1:29" x14ac:dyDescent="0.25">
      <c r="A19" s="325"/>
      <c r="B19" s="325"/>
      <c r="C19" s="325"/>
      <c r="D19" s="325"/>
      <c r="E19" s="325"/>
      <c r="F19" s="325"/>
      <c r="G19" s="325"/>
      <c r="H19" s="325"/>
      <c r="I19" s="325"/>
      <c r="J19" s="325"/>
    </row>
    <row r="20" spans="1:29" x14ac:dyDescent="0.25">
      <c r="A20" s="325"/>
      <c r="B20" s="325"/>
      <c r="C20" s="325"/>
      <c r="D20" s="325"/>
      <c r="E20" s="325"/>
      <c r="F20" s="325"/>
      <c r="G20" s="325"/>
      <c r="H20" s="325"/>
      <c r="I20" s="325"/>
      <c r="J20" s="325"/>
    </row>
    <row r="21" spans="1:29" x14ac:dyDescent="0.25">
      <c r="A21" s="325"/>
      <c r="B21" s="325"/>
      <c r="C21" s="325"/>
      <c r="D21" s="325"/>
      <c r="E21" s="325"/>
      <c r="F21" s="325"/>
      <c r="G21" s="325"/>
      <c r="H21" s="325"/>
      <c r="I21" s="325"/>
      <c r="J21" s="325"/>
    </row>
    <row r="22" spans="1:29" x14ac:dyDescent="0.25">
      <c r="A22" s="325"/>
      <c r="B22" s="325"/>
      <c r="C22" s="325"/>
      <c r="D22" s="325"/>
      <c r="E22" s="325"/>
      <c r="F22" s="325"/>
      <c r="G22" s="325"/>
      <c r="H22" s="325"/>
      <c r="I22" s="325"/>
      <c r="J22" s="325"/>
    </row>
    <row r="23" spans="1:29" x14ac:dyDescent="0.25">
      <c r="A23" s="325"/>
      <c r="B23" s="325"/>
      <c r="C23" s="325"/>
      <c r="D23" s="325"/>
      <c r="E23" s="325"/>
      <c r="F23" s="325"/>
      <c r="G23" s="325"/>
      <c r="H23" s="325"/>
      <c r="I23" s="325"/>
      <c r="J23" s="325"/>
    </row>
    <row r="24" spans="1:29" x14ac:dyDescent="0.25">
      <c r="B24"/>
      <c r="C24"/>
      <c r="D24" s="575"/>
      <c r="E24" s="575"/>
      <c r="F24" s="575"/>
      <c r="G24" s="575"/>
      <c r="H24" s="575"/>
      <c r="I24" s="32"/>
      <c r="J24" s="575"/>
      <c r="K24" s="575"/>
      <c r="L24" s="575"/>
      <c r="M24" s="575"/>
    </row>
    <row r="25" spans="1:29" s="391" customFormat="1" x14ac:dyDescent="0.25">
      <c r="D25" s="435" t="s">
        <v>518</v>
      </c>
      <c r="E25" s="435" t="s">
        <v>290</v>
      </c>
      <c r="F25" s="465" t="s">
        <v>519</v>
      </c>
      <c r="G25" s="465" t="s">
        <v>476</v>
      </c>
      <c r="H25" s="435"/>
      <c r="I25" s="436" t="s">
        <v>516</v>
      </c>
      <c r="J25" s="435" t="s">
        <v>236</v>
      </c>
      <c r="K25" s="465" t="s">
        <v>517</v>
      </c>
      <c r="L25" s="465" t="s">
        <v>476</v>
      </c>
      <c r="O25" s="454"/>
      <c r="P25" s="454"/>
      <c r="AB25" s="454"/>
      <c r="AC25" s="454"/>
    </row>
    <row r="26" spans="1:29" x14ac:dyDescent="0.25">
      <c r="B26" s="129">
        <f t="shared" ref="B26:B73" si="0">YEAR(C26)</f>
        <v>2016</v>
      </c>
      <c r="C26" s="132">
        <v>42370</v>
      </c>
      <c r="D26" s="133">
        <v>8.2799999999999994</v>
      </c>
      <c r="E26" s="139" t="e">
        <v>#N/A</v>
      </c>
      <c r="F26" s="138"/>
      <c r="G26" s="537">
        <v>8.2799999999999994</v>
      </c>
      <c r="H26" s="136"/>
      <c r="I26" s="133">
        <v>2.3720370000000002</v>
      </c>
      <c r="J26" s="139" t="e">
        <v>#N/A</v>
      </c>
      <c r="K26" s="138"/>
      <c r="L26" s="138">
        <v>2.3720370000000002</v>
      </c>
      <c r="M26" s="138"/>
    </row>
    <row r="27" spans="1:29" x14ac:dyDescent="0.25">
      <c r="B27" s="129">
        <f t="shared" si="0"/>
        <v>2016</v>
      </c>
      <c r="C27" s="132">
        <v>42401</v>
      </c>
      <c r="D27" s="133">
        <v>8.36</v>
      </c>
      <c r="E27" s="139" t="e">
        <v>#N/A</v>
      </c>
      <c r="F27" s="147">
        <f t="shared" ref="F27:F36" si="1">AVERAGEIF($B$26:$B$97,B27,$G$26:$G$97)</f>
        <v>12.17</v>
      </c>
      <c r="G27" s="138">
        <v>8.36</v>
      </c>
      <c r="H27" s="136"/>
      <c r="I27" s="133">
        <v>2.0665710000000002</v>
      </c>
      <c r="J27" s="139" t="e">
        <v>#N/A</v>
      </c>
      <c r="K27" s="147">
        <f t="shared" ref="K27:K36" si="2">AVERAGEIF($B$26:$B$97,B27,$L$26:$L$97)</f>
        <v>2.6129984166666667</v>
      </c>
      <c r="L27" s="138">
        <v>2.0665710000000002</v>
      </c>
      <c r="M27" s="136"/>
    </row>
    <row r="28" spans="1:29" x14ac:dyDescent="0.25">
      <c r="B28" s="129">
        <f t="shared" si="0"/>
        <v>2016</v>
      </c>
      <c r="C28" s="132">
        <v>42430</v>
      </c>
      <c r="D28" s="133">
        <v>9.19</v>
      </c>
      <c r="E28" s="139" t="e">
        <v>#N/A</v>
      </c>
      <c r="F28" s="147">
        <f t="shared" si="1"/>
        <v>12.17</v>
      </c>
      <c r="G28" s="138">
        <v>9.19</v>
      </c>
      <c r="H28" s="136"/>
      <c r="I28" s="133">
        <v>1.7964310000000001</v>
      </c>
      <c r="J28" s="139" t="e">
        <v>#N/A</v>
      </c>
      <c r="K28" s="147">
        <f t="shared" si="2"/>
        <v>2.6129984166666667</v>
      </c>
      <c r="L28" s="138">
        <v>1.7964310000000001</v>
      </c>
      <c r="M28" s="136"/>
    </row>
    <row r="29" spans="1:29" x14ac:dyDescent="0.25">
      <c r="B29" s="129">
        <f t="shared" si="0"/>
        <v>2016</v>
      </c>
      <c r="C29" s="132">
        <v>42461</v>
      </c>
      <c r="D29" s="133">
        <v>9.65</v>
      </c>
      <c r="E29" s="139" t="e">
        <v>#N/A</v>
      </c>
      <c r="F29" s="147">
        <f t="shared" si="1"/>
        <v>12.17</v>
      </c>
      <c r="G29" s="138">
        <v>9.65</v>
      </c>
      <c r="H29" s="136"/>
      <c r="I29" s="133">
        <v>1.991763</v>
      </c>
      <c r="J29" s="139" t="e">
        <v>#N/A</v>
      </c>
      <c r="K29" s="138">
        <f t="shared" si="2"/>
        <v>2.6129984166666667</v>
      </c>
      <c r="L29" s="138">
        <v>1.991763</v>
      </c>
      <c r="M29" s="136"/>
    </row>
    <row r="30" spans="1:29" x14ac:dyDescent="0.25">
      <c r="B30" s="129">
        <f t="shared" si="0"/>
        <v>2016</v>
      </c>
      <c r="C30" s="132">
        <v>42491</v>
      </c>
      <c r="D30" s="133">
        <v>11.62</v>
      </c>
      <c r="E30" s="139" t="e">
        <v>#N/A</v>
      </c>
      <c r="F30" s="147">
        <f t="shared" si="1"/>
        <v>12.17</v>
      </c>
      <c r="G30" s="138">
        <v>11.62</v>
      </c>
      <c r="H30" s="136"/>
      <c r="I30" s="133">
        <v>1.996958</v>
      </c>
      <c r="J30" s="139" t="e">
        <v>#N/A</v>
      </c>
      <c r="K30" s="138">
        <f t="shared" si="2"/>
        <v>2.6129984166666667</v>
      </c>
      <c r="L30" s="138">
        <v>1.996958</v>
      </c>
      <c r="M30" s="136"/>
    </row>
    <row r="31" spans="1:29" x14ac:dyDescent="0.25">
      <c r="B31" s="129">
        <f t="shared" si="0"/>
        <v>2016</v>
      </c>
      <c r="C31" s="132">
        <v>42522</v>
      </c>
      <c r="D31" s="133">
        <v>14.43</v>
      </c>
      <c r="E31" s="139" t="e">
        <v>#N/A</v>
      </c>
      <c r="F31" s="147">
        <f t="shared" si="1"/>
        <v>12.17</v>
      </c>
      <c r="G31" s="138">
        <v>14.43</v>
      </c>
      <c r="H31" s="136"/>
      <c r="I31" s="133">
        <v>2.6878929999999999</v>
      </c>
      <c r="J31" s="139" t="e">
        <v>#N/A</v>
      </c>
      <c r="K31" s="138">
        <f t="shared" si="2"/>
        <v>2.6129984166666667</v>
      </c>
      <c r="L31" s="138">
        <v>2.6878929999999999</v>
      </c>
      <c r="M31" s="136"/>
    </row>
    <row r="32" spans="1:29" x14ac:dyDescent="0.25">
      <c r="B32" s="129">
        <f t="shared" si="0"/>
        <v>2016</v>
      </c>
      <c r="C32" s="132">
        <v>42552</v>
      </c>
      <c r="D32" s="133">
        <v>16.559999999999999</v>
      </c>
      <c r="E32" s="139" t="e">
        <v>#N/A</v>
      </c>
      <c r="F32" s="147">
        <f t="shared" si="1"/>
        <v>12.17</v>
      </c>
      <c r="G32" s="138">
        <v>16.559999999999999</v>
      </c>
      <c r="H32" s="136"/>
      <c r="I32" s="133">
        <v>2.9320580000000001</v>
      </c>
      <c r="J32" s="139" t="e">
        <v>#N/A</v>
      </c>
      <c r="K32" s="138">
        <f t="shared" si="2"/>
        <v>2.6129984166666667</v>
      </c>
      <c r="L32" s="138">
        <v>2.9320580000000001</v>
      </c>
      <c r="M32" s="136"/>
    </row>
    <row r="33" spans="2:13" x14ac:dyDescent="0.25">
      <c r="B33" s="129">
        <f t="shared" si="0"/>
        <v>2016</v>
      </c>
      <c r="C33" s="132">
        <v>42583</v>
      </c>
      <c r="D33" s="133">
        <v>17.600000000000001</v>
      </c>
      <c r="E33" s="139" t="e">
        <v>#N/A</v>
      </c>
      <c r="F33" s="147">
        <f t="shared" si="1"/>
        <v>12.17</v>
      </c>
      <c r="G33" s="138">
        <v>17.600000000000001</v>
      </c>
      <c r="H33" s="136"/>
      <c r="I33" s="133">
        <v>2.9320580000000001</v>
      </c>
      <c r="J33" s="139" t="e">
        <v>#N/A</v>
      </c>
      <c r="K33" s="138">
        <f t="shared" si="2"/>
        <v>2.6129984166666667</v>
      </c>
      <c r="L33" s="138">
        <v>2.9320580000000001</v>
      </c>
      <c r="M33" s="136"/>
    </row>
    <row r="34" spans="2:13" x14ac:dyDescent="0.25">
      <c r="B34" s="129">
        <f t="shared" si="0"/>
        <v>2016</v>
      </c>
      <c r="C34" s="132">
        <v>42614</v>
      </c>
      <c r="D34" s="133">
        <v>16.78</v>
      </c>
      <c r="E34" s="139" t="e">
        <v>#N/A</v>
      </c>
      <c r="F34" s="147">
        <f t="shared" si="1"/>
        <v>12.17</v>
      </c>
      <c r="G34" s="138">
        <v>16.78</v>
      </c>
      <c r="H34" s="136"/>
      <c r="I34" s="133">
        <v>3.1086879999999999</v>
      </c>
      <c r="J34" s="139" t="e">
        <v>#N/A</v>
      </c>
      <c r="K34" s="138">
        <f t="shared" si="2"/>
        <v>2.6129984166666667</v>
      </c>
      <c r="L34" s="138">
        <v>3.1086879999999999</v>
      </c>
      <c r="M34" s="136"/>
    </row>
    <row r="35" spans="2:13" x14ac:dyDescent="0.25">
      <c r="B35" s="129">
        <f t="shared" si="0"/>
        <v>2016</v>
      </c>
      <c r="C35" s="132">
        <v>42644</v>
      </c>
      <c r="D35" s="133">
        <v>13.74</v>
      </c>
      <c r="E35" s="139" t="e">
        <v>#N/A</v>
      </c>
      <c r="F35" s="147">
        <f t="shared" si="1"/>
        <v>12.17</v>
      </c>
      <c r="G35" s="138">
        <v>13.74</v>
      </c>
      <c r="H35" s="136"/>
      <c r="I35" s="133">
        <v>3.0931030000000002</v>
      </c>
      <c r="J35" s="139" t="e">
        <v>#N/A</v>
      </c>
      <c r="K35" s="138">
        <f t="shared" si="2"/>
        <v>2.6129984166666667</v>
      </c>
      <c r="L35" s="138">
        <v>3.0931030000000002</v>
      </c>
      <c r="M35" s="136"/>
    </row>
    <row r="36" spans="2:13" x14ac:dyDescent="0.25">
      <c r="B36" s="129">
        <f t="shared" si="0"/>
        <v>2016</v>
      </c>
      <c r="C36" s="132">
        <v>42675</v>
      </c>
      <c r="D36" s="133">
        <v>10.77</v>
      </c>
      <c r="E36" s="139" t="e">
        <v>#N/A</v>
      </c>
      <c r="F36" s="147">
        <f t="shared" si="1"/>
        <v>12.17</v>
      </c>
      <c r="G36" s="138">
        <v>10.77</v>
      </c>
      <c r="H36" s="136"/>
      <c r="I36" s="133">
        <v>2.6473719999999998</v>
      </c>
      <c r="J36" s="139" t="e">
        <v>#N/A</v>
      </c>
      <c r="K36" s="147">
        <f t="shared" si="2"/>
        <v>2.6129984166666667</v>
      </c>
      <c r="L36" s="138">
        <v>2.6473719999999998</v>
      </c>
      <c r="M36" s="136"/>
    </row>
    <row r="37" spans="2:13" x14ac:dyDescent="0.25">
      <c r="B37" s="129">
        <f t="shared" si="0"/>
        <v>2016</v>
      </c>
      <c r="C37" s="132">
        <v>42705</v>
      </c>
      <c r="D37" s="133">
        <v>9.06</v>
      </c>
      <c r="E37" s="139" t="e">
        <v>#N/A</v>
      </c>
      <c r="F37" s="138"/>
      <c r="G37" s="138">
        <v>9.06</v>
      </c>
      <c r="H37" s="136"/>
      <c r="I37" s="133">
        <v>3.7310490000000001</v>
      </c>
      <c r="J37" s="139" t="e">
        <v>#N/A</v>
      </c>
      <c r="K37" s="138"/>
      <c r="L37" s="138">
        <v>3.7310490000000001</v>
      </c>
      <c r="M37" s="136"/>
    </row>
    <row r="38" spans="2:13" x14ac:dyDescent="0.25">
      <c r="B38" s="129">
        <f t="shared" si="0"/>
        <v>2017</v>
      </c>
      <c r="C38" s="132">
        <v>42736</v>
      </c>
      <c r="D38" s="133">
        <v>9.32</v>
      </c>
      <c r="E38" s="139" t="e">
        <v>#N/A</v>
      </c>
      <c r="F38" s="138"/>
      <c r="G38" s="138">
        <v>9.32</v>
      </c>
      <c r="H38" s="136"/>
      <c r="I38" s="133">
        <v>3.4262480000000002</v>
      </c>
      <c r="J38" s="139" t="e">
        <v>#N/A</v>
      </c>
      <c r="K38" s="138"/>
      <c r="L38" s="138">
        <v>3.4262480000000002</v>
      </c>
      <c r="M38" s="136"/>
    </row>
    <row r="39" spans="2:13" x14ac:dyDescent="0.25">
      <c r="B39" s="129">
        <f t="shared" si="0"/>
        <v>2017</v>
      </c>
      <c r="C39" s="132">
        <v>42767</v>
      </c>
      <c r="D39" s="133">
        <v>10.01</v>
      </c>
      <c r="E39" s="139" t="e">
        <v>#N/A</v>
      </c>
      <c r="F39" s="147">
        <f t="shared" ref="F39" si="3">AVERAGEIF($B$26:$B$97,B39,$G$26:$G$97)</f>
        <v>12.971666666666666</v>
      </c>
      <c r="G39" s="138">
        <v>10.01</v>
      </c>
      <c r="H39" s="136"/>
      <c r="I39" s="133">
        <v>2.9575239999999998</v>
      </c>
      <c r="J39" s="139" t="e">
        <v>#N/A</v>
      </c>
      <c r="K39" s="147">
        <f t="shared" ref="K39" si="4">AVERAGEIF($B$26:$B$97,B39,$L$26:$L$97)</f>
        <v>3.0970005</v>
      </c>
      <c r="L39" s="138">
        <v>2.9575239999999998</v>
      </c>
      <c r="M39" s="136"/>
    </row>
    <row r="40" spans="2:13" x14ac:dyDescent="0.25">
      <c r="B40" s="129">
        <f t="shared" si="0"/>
        <v>2017</v>
      </c>
      <c r="C40" s="132">
        <v>42795</v>
      </c>
      <c r="D40" s="133">
        <v>9.86</v>
      </c>
      <c r="E40" s="139" t="e">
        <v>#N/A</v>
      </c>
      <c r="F40" s="138">
        <f t="shared" ref="F40:F48" si="5">AVERAGEIF($B$26:$B$97,B40,$G$26:$G$97)</f>
        <v>12.971666666666666</v>
      </c>
      <c r="G40" s="138">
        <v>9.86</v>
      </c>
      <c r="H40" s="136"/>
      <c r="I40" s="133">
        <v>2.9865599999999999</v>
      </c>
      <c r="J40" s="139" t="e">
        <v>#N/A</v>
      </c>
      <c r="K40" s="138">
        <f t="shared" ref="K40:K48" si="6">AVERAGEIF($B$26:$B$97,B40,$L$26:$L$97)</f>
        <v>3.0970005</v>
      </c>
      <c r="L40" s="138">
        <v>2.9865599999999999</v>
      </c>
      <c r="M40" s="136"/>
    </row>
    <row r="41" spans="2:13" x14ac:dyDescent="0.25">
      <c r="B41" s="129">
        <f t="shared" si="0"/>
        <v>2017</v>
      </c>
      <c r="C41" s="132">
        <v>42826</v>
      </c>
      <c r="D41" s="133">
        <v>11.34</v>
      </c>
      <c r="E41" s="139" t="e">
        <v>#N/A</v>
      </c>
      <c r="F41" s="138">
        <f t="shared" si="5"/>
        <v>12.971666666666666</v>
      </c>
      <c r="G41" s="138">
        <v>11.34</v>
      </c>
      <c r="H41" s="136"/>
      <c r="I41" s="133">
        <v>3.2178110000000002</v>
      </c>
      <c r="J41" s="139" t="e">
        <v>#N/A</v>
      </c>
      <c r="K41" s="138">
        <f t="shared" si="6"/>
        <v>3.0970005</v>
      </c>
      <c r="L41" s="138">
        <v>3.2178110000000002</v>
      </c>
      <c r="M41" s="136"/>
    </row>
    <row r="42" spans="2:13" x14ac:dyDescent="0.25">
      <c r="B42" s="129">
        <f t="shared" si="0"/>
        <v>2017</v>
      </c>
      <c r="C42" s="132">
        <v>42856</v>
      </c>
      <c r="D42" s="133">
        <v>13.25</v>
      </c>
      <c r="E42" s="139" t="e">
        <v>#N/A</v>
      </c>
      <c r="F42" s="138">
        <f t="shared" si="5"/>
        <v>12.971666666666666</v>
      </c>
      <c r="G42" s="138">
        <v>13.25</v>
      </c>
      <c r="H42" s="136"/>
      <c r="I42" s="133">
        <v>3.2665500000000001</v>
      </c>
      <c r="J42" s="139" t="e">
        <v>#N/A</v>
      </c>
      <c r="K42" s="138">
        <f t="shared" si="6"/>
        <v>3.0970005</v>
      </c>
      <c r="L42" s="138">
        <v>3.2665500000000001</v>
      </c>
      <c r="M42" s="136"/>
    </row>
    <row r="43" spans="2:13" x14ac:dyDescent="0.25">
      <c r="B43" s="129">
        <f t="shared" si="0"/>
        <v>2017</v>
      </c>
      <c r="C43" s="132">
        <v>42887</v>
      </c>
      <c r="D43" s="133">
        <v>16.059999999999999</v>
      </c>
      <c r="E43" s="139" t="e">
        <v>#N/A</v>
      </c>
      <c r="F43" s="138">
        <f t="shared" si="5"/>
        <v>12.971666666666666</v>
      </c>
      <c r="G43" s="138">
        <v>16.059999999999999</v>
      </c>
      <c r="H43" s="136"/>
      <c r="I43" s="133">
        <v>3.0850749999999998</v>
      </c>
      <c r="J43" s="139" t="e">
        <v>#N/A</v>
      </c>
      <c r="K43" s="138">
        <f t="shared" si="6"/>
        <v>3.0970005</v>
      </c>
      <c r="L43" s="138">
        <v>3.0850749999999998</v>
      </c>
      <c r="M43" s="136"/>
    </row>
    <row r="44" spans="2:13" x14ac:dyDescent="0.25">
      <c r="B44" s="129">
        <f t="shared" si="0"/>
        <v>2017</v>
      </c>
      <c r="C44" s="132">
        <v>42917</v>
      </c>
      <c r="D44" s="133">
        <v>17.86</v>
      </c>
      <c r="E44" s="139" t="e">
        <v>#N/A</v>
      </c>
      <c r="F44" s="138">
        <f t="shared" si="5"/>
        <v>12.971666666666666</v>
      </c>
      <c r="G44" s="138">
        <v>17.86</v>
      </c>
      <c r="H44" s="136"/>
      <c r="I44" s="133">
        <v>3.094408</v>
      </c>
      <c r="J44" s="139" t="e">
        <v>#N/A</v>
      </c>
      <c r="K44" s="138">
        <f t="shared" si="6"/>
        <v>3.0970005</v>
      </c>
      <c r="L44" s="138">
        <v>3.094408</v>
      </c>
      <c r="M44" s="136"/>
    </row>
    <row r="45" spans="2:13" x14ac:dyDescent="0.25">
      <c r="B45" s="129">
        <f t="shared" si="0"/>
        <v>2017</v>
      </c>
      <c r="C45" s="132">
        <v>42948</v>
      </c>
      <c r="D45" s="133">
        <v>18.22</v>
      </c>
      <c r="E45" s="139" t="e">
        <v>#N/A</v>
      </c>
      <c r="F45" s="138">
        <f t="shared" si="5"/>
        <v>12.971666666666666</v>
      </c>
      <c r="G45" s="138">
        <v>18.22</v>
      </c>
      <c r="H45" s="136"/>
      <c r="I45" s="133">
        <v>3.0072999999999999</v>
      </c>
      <c r="J45" s="139" t="e">
        <v>#N/A</v>
      </c>
      <c r="K45" s="138">
        <f t="shared" si="6"/>
        <v>3.0970005</v>
      </c>
      <c r="L45" s="138">
        <v>3.0072999999999999</v>
      </c>
      <c r="M45" s="136"/>
    </row>
    <row r="46" spans="2:13" x14ac:dyDescent="0.25">
      <c r="B46" s="129">
        <f t="shared" si="0"/>
        <v>2017</v>
      </c>
      <c r="C46" s="132">
        <v>42979</v>
      </c>
      <c r="D46" s="133">
        <v>16.920000000000002</v>
      </c>
      <c r="E46" s="139" t="e">
        <v>#N/A</v>
      </c>
      <c r="F46" s="138">
        <f t="shared" si="5"/>
        <v>12.971666666666666</v>
      </c>
      <c r="G46" s="138">
        <v>16.920000000000002</v>
      </c>
      <c r="H46" s="136"/>
      <c r="I46" s="133">
        <v>3.086112</v>
      </c>
      <c r="J46" s="139" t="e">
        <v>#N/A</v>
      </c>
      <c r="K46" s="138">
        <f t="shared" si="6"/>
        <v>3.0970005</v>
      </c>
      <c r="L46" s="138">
        <v>3.086112</v>
      </c>
      <c r="M46" s="136"/>
    </row>
    <row r="47" spans="2:13" x14ac:dyDescent="0.25">
      <c r="B47" s="129">
        <f t="shared" si="0"/>
        <v>2017</v>
      </c>
      <c r="C47" s="132">
        <v>43009</v>
      </c>
      <c r="D47" s="133">
        <v>13.39</v>
      </c>
      <c r="E47" s="139" t="e">
        <v>#N/A</v>
      </c>
      <c r="F47" s="138">
        <f t="shared" si="5"/>
        <v>12.971666666666666</v>
      </c>
      <c r="G47" s="138">
        <v>13.39</v>
      </c>
      <c r="H47" s="136"/>
      <c r="I47" s="133">
        <v>2.9855230000000001</v>
      </c>
      <c r="J47" s="139" t="e">
        <v>#N/A</v>
      </c>
      <c r="K47" s="138">
        <f t="shared" si="6"/>
        <v>3.0970005</v>
      </c>
      <c r="L47" s="138">
        <v>2.9855230000000001</v>
      </c>
      <c r="M47" s="136"/>
    </row>
    <row r="48" spans="2:13" x14ac:dyDescent="0.25">
      <c r="B48" s="129">
        <f t="shared" si="0"/>
        <v>2017</v>
      </c>
      <c r="C48" s="132">
        <v>43040</v>
      </c>
      <c r="D48" s="133">
        <v>10.14</v>
      </c>
      <c r="E48" s="139" t="e">
        <v>#N/A</v>
      </c>
      <c r="F48" s="147">
        <f t="shared" si="5"/>
        <v>12.971666666666666</v>
      </c>
      <c r="G48" s="138">
        <v>10.14</v>
      </c>
      <c r="H48" s="136"/>
      <c r="I48" s="133">
        <v>3.125518</v>
      </c>
      <c r="J48" s="139" t="e">
        <v>#N/A</v>
      </c>
      <c r="K48" s="147">
        <f t="shared" si="6"/>
        <v>3.0970005</v>
      </c>
      <c r="L48" s="138">
        <v>3.125518</v>
      </c>
      <c r="M48" s="136"/>
    </row>
    <row r="49" spans="2:13" x14ac:dyDescent="0.25">
      <c r="B49" s="129">
        <f t="shared" si="0"/>
        <v>2017</v>
      </c>
      <c r="C49" s="132">
        <v>43070</v>
      </c>
      <c r="D49" s="133">
        <v>9.2899999999999991</v>
      </c>
      <c r="E49" s="139" t="e">
        <v>#N/A</v>
      </c>
      <c r="F49" s="138"/>
      <c r="G49" s="138">
        <v>9.2899999999999991</v>
      </c>
      <c r="H49" s="136"/>
      <c r="I49" s="133">
        <v>2.9253770000000001</v>
      </c>
      <c r="J49" s="139" t="e">
        <v>#N/A</v>
      </c>
      <c r="K49" s="138"/>
      <c r="L49" s="138">
        <v>2.9253770000000001</v>
      </c>
      <c r="M49" s="136"/>
    </row>
    <row r="50" spans="2:13" x14ac:dyDescent="0.25">
      <c r="B50" s="129">
        <f t="shared" si="0"/>
        <v>2018</v>
      </c>
      <c r="C50" s="132">
        <v>43101</v>
      </c>
      <c r="D50" s="133">
        <v>8.9</v>
      </c>
      <c r="E50" s="139" t="e">
        <v>#N/A</v>
      </c>
      <c r="F50" s="138"/>
      <c r="G50" s="138">
        <v>8.9</v>
      </c>
      <c r="H50" s="136"/>
      <c r="I50" s="133">
        <v>3.8302200000000002</v>
      </c>
      <c r="J50" s="139" t="e">
        <v>#N/A</v>
      </c>
      <c r="K50" s="138"/>
      <c r="L50" s="138">
        <v>3.8302200000000002</v>
      </c>
      <c r="M50" s="136"/>
    </row>
    <row r="51" spans="2:13" x14ac:dyDescent="0.25">
      <c r="B51" s="129">
        <f t="shared" si="0"/>
        <v>2018</v>
      </c>
      <c r="C51" s="132">
        <v>43132</v>
      </c>
      <c r="D51" s="133">
        <v>9.6300000000000008</v>
      </c>
      <c r="E51" s="139" t="e">
        <v>#N/A</v>
      </c>
      <c r="F51" s="147">
        <f t="shared" ref="F51" si="7">AVERAGEIF($B$26:$B$97,B51,$G$26:$G$97)</f>
        <v>12.767499999999998</v>
      </c>
      <c r="G51" s="138">
        <v>9.6300000000000008</v>
      </c>
      <c r="H51" s="136"/>
      <c r="I51" s="133">
        <v>2.7714599999999998</v>
      </c>
      <c r="J51" s="139" t="e">
        <v>#N/A</v>
      </c>
      <c r="K51" s="147">
        <f t="shared" ref="K51" si="8">AVERAGEIF($B$26:$B$97,B51,$L$26:$L$97)</f>
        <v>3.2708244999999998</v>
      </c>
      <c r="L51" s="138">
        <v>2.7714599999999998</v>
      </c>
      <c r="M51" s="136"/>
    </row>
    <row r="52" spans="2:13" x14ac:dyDescent="0.25">
      <c r="B52" s="129">
        <f t="shared" si="0"/>
        <v>2018</v>
      </c>
      <c r="C52" s="132">
        <v>43160</v>
      </c>
      <c r="D52" s="133">
        <v>9.76</v>
      </c>
      <c r="E52" s="139" t="e">
        <v>#N/A</v>
      </c>
      <c r="F52" s="138">
        <f t="shared" ref="F52:F60" si="9">AVERAGEIF($B$26:$B$97,B52,$G$26:$G$97)</f>
        <v>12.767499999999998</v>
      </c>
      <c r="G52" s="138">
        <v>9.76</v>
      </c>
      <c r="H52" s="136"/>
      <c r="I52" s="133">
        <v>2.795334</v>
      </c>
      <c r="J52" s="139" t="e">
        <v>#N/A</v>
      </c>
      <c r="K52" s="138">
        <f t="shared" ref="K52:K60" si="10">AVERAGEIF($B$26:$B$97,B52,$L$26:$L$97)</f>
        <v>3.2708244999999998</v>
      </c>
      <c r="L52" s="138">
        <v>2.795334</v>
      </c>
      <c r="M52" s="136"/>
    </row>
    <row r="53" spans="2:13" x14ac:dyDescent="0.25">
      <c r="B53" s="129">
        <f t="shared" si="0"/>
        <v>2018</v>
      </c>
      <c r="C53" s="132">
        <v>43191</v>
      </c>
      <c r="D53" s="133">
        <v>10.050000000000001</v>
      </c>
      <c r="E53" s="139" t="e">
        <v>#N/A</v>
      </c>
      <c r="F53" s="138">
        <f t="shared" si="9"/>
        <v>12.767499999999998</v>
      </c>
      <c r="G53" s="138">
        <v>10.050000000000001</v>
      </c>
      <c r="H53" s="136"/>
      <c r="I53" s="133">
        <v>2.9022480000000002</v>
      </c>
      <c r="J53" s="139" t="e">
        <v>#N/A</v>
      </c>
      <c r="K53" s="138">
        <f t="shared" si="10"/>
        <v>3.2708244999999998</v>
      </c>
      <c r="L53" s="138">
        <v>2.9022480000000002</v>
      </c>
      <c r="M53" s="136"/>
    </row>
    <row r="54" spans="2:13" x14ac:dyDescent="0.25">
      <c r="B54" s="129">
        <f t="shared" si="0"/>
        <v>2018</v>
      </c>
      <c r="C54" s="132">
        <v>43221</v>
      </c>
      <c r="D54" s="133">
        <v>13.52</v>
      </c>
      <c r="E54" s="139" t="e">
        <v>#N/A</v>
      </c>
      <c r="F54" s="138">
        <f t="shared" si="9"/>
        <v>12.767499999999998</v>
      </c>
      <c r="G54" s="138">
        <v>13.52</v>
      </c>
      <c r="H54" s="136"/>
      <c r="I54" s="133">
        <v>2.9064000000000001</v>
      </c>
      <c r="J54" s="139" t="e">
        <v>#N/A</v>
      </c>
      <c r="K54" s="138">
        <f t="shared" si="10"/>
        <v>3.2708244999999998</v>
      </c>
      <c r="L54" s="138">
        <v>2.9064000000000001</v>
      </c>
      <c r="M54" s="136"/>
    </row>
    <row r="55" spans="2:13" x14ac:dyDescent="0.25">
      <c r="B55" s="129">
        <f t="shared" si="0"/>
        <v>2018</v>
      </c>
      <c r="C55" s="132">
        <v>43252</v>
      </c>
      <c r="D55" s="133">
        <v>16.47</v>
      </c>
      <c r="E55" s="139" t="e">
        <v>#N/A</v>
      </c>
      <c r="F55" s="138">
        <f t="shared" si="9"/>
        <v>12.767499999999998</v>
      </c>
      <c r="G55" s="138">
        <v>16.47</v>
      </c>
      <c r="H55" s="136"/>
      <c r="I55" s="133">
        <v>3.0797460000000001</v>
      </c>
      <c r="J55" s="139" t="e">
        <v>#N/A</v>
      </c>
      <c r="K55" s="138">
        <f t="shared" si="10"/>
        <v>3.2708244999999998</v>
      </c>
      <c r="L55" s="138">
        <v>3.0797460000000001</v>
      </c>
      <c r="M55" s="136"/>
    </row>
    <row r="56" spans="2:13" x14ac:dyDescent="0.25">
      <c r="B56" s="129">
        <f t="shared" si="0"/>
        <v>2018</v>
      </c>
      <c r="C56" s="132">
        <v>43282</v>
      </c>
      <c r="D56" s="133">
        <v>17.84</v>
      </c>
      <c r="E56" s="139" t="e">
        <v>#N/A</v>
      </c>
      <c r="F56" s="138">
        <f t="shared" si="9"/>
        <v>12.767499999999998</v>
      </c>
      <c r="G56" s="138">
        <v>17.84</v>
      </c>
      <c r="H56" s="136"/>
      <c r="I56" s="133">
        <v>2.9406539999999999</v>
      </c>
      <c r="J56" s="139" t="e">
        <v>#N/A</v>
      </c>
      <c r="K56" s="138">
        <f t="shared" si="10"/>
        <v>3.2708244999999998</v>
      </c>
      <c r="L56" s="138">
        <v>2.9406539999999999</v>
      </c>
      <c r="M56" s="136"/>
    </row>
    <row r="57" spans="2:13" x14ac:dyDescent="0.25">
      <c r="B57" s="129">
        <f t="shared" si="0"/>
        <v>2018</v>
      </c>
      <c r="C57" s="132">
        <v>43313</v>
      </c>
      <c r="D57" s="133">
        <v>18.559999999999999</v>
      </c>
      <c r="E57" s="139" t="e">
        <v>#N/A</v>
      </c>
      <c r="F57" s="138">
        <f t="shared" si="9"/>
        <v>12.767499999999998</v>
      </c>
      <c r="G57" s="138">
        <v>18.559999999999999</v>
      </c>
      <c r="H57" s="136"/>
      <c r="I57" s="133">
        <v>3.073518</v>
      </c>
      <c r="J57" s="139" t="e">
        <v>#N/A</v>
      </c>
      <c r="K57" s="138">
        <f t="shared" si="10"/>
        <v>3.2708244999999998</v>
      </c>
      <c r="L57" s="138">
        <v>3.073518</v>
      </c>
      <c r="M57" s="136"/>
    </row>
    <row r="58" spans="2:13" x14ac:dyDescent="0.25">
      <c r="B58" s="129">
        <f t="shared" si="0"/>
        <v>2018</v>
      </c>
      <c r="C58" s="132">
        <v>43344</v>
      </c>
      <c r="D58" s="133">
        <v>17.23</v>
      </c>
      <c r="E58" s="139" t="e">
        <v>#N/A</v>
      </c>
      <c r="F58" s="138">
        <f t="shared" si="9"/>
        <v>12.767499999999998</v>
      </c>
      <c r="G58" s="138">
        <v>17.23</v>
      </c>
      <c r="H58" s="136"/>
      <c r="I58" s="133">
        <v>3.1088100000000001</v>
      </c>
      <c r="J58" s="139" t="e">
        <v>#N/A</v>
      </c>
      <c r="K58" s="138">
        <f t="shared" si="10"/>
        <v>3.2708244999999998</v>
      </c>
      <c r="L58" s="138">
        <v>3.1088100000000001</v>
      </c>
      <c r="M58" s="136"/>
    </row>
    <row r="59" spans="2:13" x14ac:dyDescent="0.25">
      <c r="B59" s="129">
        <f t="shared" si="0"/>
        <v>2018</v>
      </c>
      <c r="C59" s="132">
        <v>43374</v>
      </c>
      <c r="D59" s="133">
        <v>12.23</v>
      </c>
      <c r="E59" s="139" t="e">
        <v>#N/A</v>
      </c>
      <c r="F59" s="138">
        <f t="shared" si="9"/>
        <v>12.767499999999998</v>
      </c>
      <c r="G59" s="138">
        <v>12.23</v>
      </c>
      <c r="H59" s="136"/>
      <c r="I59" s="133">
        <v>3.4004880000000002</v>
      </c>
      <c r="J59" s="139" t="e">
        <v>#N/A</v>
      </c>
      <c r="K59" s="138">
        <f t="shared" si="10"/>
        <v>3.2708244999999998</v>
      </c>
      <c r="L59" s="138">
        <v>3.4004880000000002</v>
      </c>
      <c r="M59" s="136"/>
    </row>
    <row r="60" spans="2:13" x14ac:dyDescent="0.25">
      <c r="B60" s="129">
        <f t="shared" si="0"/>
        <v>2018</v>
      </c>
      <c r="C60" s="132">
        <v>43405</v>
      </c>
      <c r="D60" s="133">
        <v>9.41</v>
      </c>
      <c r="E60" s="139" t="e">
        <v>#N/A</v>
      </c>
      <c r="F60" s="147">
        <f t="shared" si="9"/>
        <v>12.767499999999998</v>
      </c>
      <c r="G60" s="138">
        <v>9.41</v>
      </c>
      <c r="H60" s="136"/>
      <c r="I60" s="133">
        <v>4.2464579999999996</v>
      </c>
      <c r="J60" s="139" t="e">
        <v>#N/A</v>
      </c>
      <c r="K60" s="147">
        <f t="shared" si="10"/>
        <v>3.2708244999999998</v>
      </c>
      <c r="L60" s="138">
        <v>4.2464579999999996</v>
      </c>
      <c r="M60" s="136"/>
    </row>
    <row r="61" spans="2:13" x14ac:dyDescent="0.25">
      <c r="B61" s="129">
        <f t="shared" si="0"/>
        <v>2018</v>
      </c>
      <c r="C61" s="132">
        <v>43435</v>
      </c>
      <c r="D61" s="133">
        <v>9.61</v>
      </c>
      <c r="E61" s="139" t="e">
        <v>#N/A</v>
      </c>
      <c r="F61" s="138"/>
      <c r="G61" s="138">
        <v>9.61</v>
      </c>
      <c r="H61" s="136"/>
      <c r="I61" s="133">
        <v>4.1945579999999998</v>
      </c>
      <c r="J61" s="139" t="e">
        <v>#N/A</v>
      </c>
      <c r="K61" s="138"/>
      <c r="L61" s="138">
        <v>4.1945579999999998</v>
      </c>
      <c r="M61" s="136"/>
    </row>
    <row r="62" spans="2:13" x14ac:dyDescent="0.25">
      <c r="B62" s="129">
        <f t="shared" si="0"/>
        <v>2019</v>
      </c>
      <c r="C62" s="132">
        <v>43466</v>
      </c>
      <c r="D62" s="133">
        <v>9.4499999999999993</v>
      </c>
      <c r="E62" s="139" t="e">
        <v>#N/A</v>
      </c>
      <c r="F62" s="138"/>
      <c r="G62" s="138">
        <v>9.4499999999999993</v>
      </c>
      <c r="H62" s="136"/>
      <c r="I62" s="133">
        <v>3.2271420000000002</v>
      </c>
      <c r="J62" s="139" t="e">
        <v>#N/A</v>
      </c>
      <c r="K62" s="138"/>
      <c r="L62" s="138">
        <v>3.2271420000000002</v>
      </c>
      <c r="M62" s="136"/>
    </row>
    <row r="63" spans="2:13" x14ac:dyDescent="0.25">
      <c r="B63" s="129">
        <f t="shared" si="0"/>
        <v>2019</v>
      </c>
      <c r="C63" s="132">
        <v>43497</v>
      </c>
      <c r="D63" s="133">
        <v>9.4700000000000006</v>
      </c>
      <c r="E63" s="139" t="e">
        <v>#N/A</v>
      </c>
      <c r="F63" s="138">
        <f t="shared" ref="F63:F72" si="11">AVERAGEIF($B$26:$B$97,B63,$G$26:$G$97)</f>
        <v>12.808333333333332</v>
      </c>
      <c r="G63" s="138">
        <v>9.4700000000000006</v>
      </c>
      <c r="H63" s="136"/>
      <c r="I63" s="133">
        <v>2.7932579999999998</v>
      </c>
      <c r="J63" s="139" t="e">
        <v>#N/A</v>
      </c>
      <c r="K63" s="147">
        <f t="shared" ref="K63" si="12">AVERAGEIF($B$26:$B$97,B63,$L$26:$L$97)</f>
        <v>2.6625565000000004</v>
      </c>
      <c r="L63" s="138">
        <v>2.7932579999999998</v>
      </c>
      <c r="M63" s="136"/>
    </row>
    <row r="64" spans="2:13" x14ac:dyDescent="0.25">
      <c r="B64" s="129">
        <f t="shared" si="0"/>
        <v>2019</v>
      </c>
      <c r="C64" s="132">
        <v>43525</v>
      </c>
      <c r="D64" s="133">
        <v>9.49</v>
      </c>
      <c r="E64" s="139" t="e">
        <v>#N/A</v>
      </c>
      <c r="F64" s="138">
        <f t="shared" si="11"/>
        <v>12.808333333333332</v>
      </c>
      <c r="G64" s="138">
        <v>9.49</v>
      </c>
      <c r="H64" s="136"/>
      <c r="I64" s="133">
        <v>3.0600239999999999</v>
      </c>
      <c r="J64" s="139" t="e">
        <v>#N/A</v>
      </c>
      <c r="K64" s="138">
        <f t="shared" ref="K64:K72" si="13">AVERAGEIF($B$26:$B$97,B64,$L$26:$L$97)</f>
        <v>2.6625565000000004</v>
      </c>
      <c r="L64" s="138">
        <v>3.0600239999999999</v>
      </c>
      <c r="M64" s="136"/>
    </row>
    <row r="65" spans="2:13" x14ac:dyDescent="0.25">
      <c r="B65" s="129">
        <f t="shared" si="0"/>
        <v>2019</v>
      </c>
      <c r="C65" s="132">
        <v>43556</v>
      </c>
      <c r="D65" s="133">
        <v>10.94</v>
      </c>
      <c r="E65" s="139" t="e">
        <v>#N/A</v>
      </c>
      <c r="F65" s="148">
        <f t="shared" si="11"/>
        <v>12.808333333333332</v>
      </c>
      <c r="G65" s="138">
        <v>10.94</v>
      </c>
      <c r="H65" s="136"/>
      <c r="I65" s="133">
        <v>2.7475860000000001</v>
      </c>
      <c r="J65" s="139" t="e">
        <v>#N/A</v>
      </c>
      <c r="K65" s="138">
        <f t="shared" si="13"/>
        <v>2.6625565000000004</v>
      </c>
      <c r="L65" s="138">
        <v>2.7475860000000001</v>
      </c>
      <c r="M65" s="136"/>
    </row>
    <row r="66" spans="2:13" x14ac:dyDescent="0.25">
      <c r="B66" s="129">
        <f t="shared" si="0"/>
        <v>2019</v>
      </c>
      <c r="C66" s="132">
        <v>43586</v>
      </c>
      <c r="D66" s="133">
        <v>12.88</v>
      </c>
      <c r="E66" s="139" t="e">
        <v>#N/A</v>
      </c>
      <c r="F66" s="148">
        <f t="shared" si="11"/>
        <v>12.808333333333332</v>
      </c>
      <c r="G66" s="138">
        <v>12.88</v>
      </c>
      <c r="H66" s="136"/>
      <c r="I66" s="133">
        <v>2.7382439999999999</v>
      </c>
      <c r="J66" s="139" t="e">
        <v>#N/A</v>
      </c>
      <c r="K66" s="138">
        <f t="shared" si="13"/>
        <v>2.6625565000000004</v>
      </c>
      <c r="L66" s="138">
        <v>2.7382439999999999</v>
      </c>
      <c r="M66" s="136"/>
    </row>
    <row r="67" spans="2:13" x14ac:dyDescent="0.25">
      <c r="B67" s="129">
        <f t="shared" si="0"/>
        <v>2019</v>
      </c>
      <c r="C67" s="132">
        <v>43617</v>
      </c>
      <c r="D67" s="133">
        <v>15.72</v>
      </c>
      <c r="E67" s="139" t="e">
        <v>#N/A</v>
      </c>
      <c r="F67" s="148">
        <f t="shared" si="11"/>
        <v>12.808333333333332</v>
      </c>
      <c r="G67" s="138">
        <v>15.72</v>
      </c>
      <c r="H67" s="136"/>
      <c r="I67" s="133">
        <v>2.4901620000000002</v>
      </c>
      <c r="J67" s="139" t="e">
        <v>#N/A</v>
      </c>
      <c r="K67" s="138">
        <f t="shared" si="13"/>
        <v>2.6625565000000004</v>
      </c>
      <c r="L67" s="138">
        <v>2.4901620000000002</v>
      </c>
      <c r="M67" s="136"/>
    </row>
    <row r="68" spans="2:13" x14ac:dyDescent="0.25">
      <c r="B68" s="129">
        <f t="shared" si="0"/>
        <v>2019</v>
      </c>
      <c r="C68" s="132">
        <v>43647</v>
      </c>
      <c r="D68" s="133">
        <v>17.940000000000001</v>
      </c>
      <c r="E68" s="139" t="e">
        <v>#N/A</v>
      </c>
      <c r="F68" s="148">
        <f t="shared" si="11"/>
        <v>12.808333333333332</v>
      </c>
      <c r="G68" s="138">
        <v>17.940000000000001</v>
      </c>
      <c r="H68" s="136"/>
      <c r="I68" s="133">
        <v>2.455908</v>
      </c>
      <c r="J68" s="139" t="e">
        <v>#N/A</v>
      </c>
      <c r="K68" s="138">
        <f t="shared" si="13"/>
        <v>2.6625565000000004</v>
      </c>
      <c r="L68" s="138">
        <v>2.455908</v>
      </c>
      <c r="M68" s="136"/>
    </row>
    <row r="69" spans="2:13" x14ac:dyDescent="0.25">
      <c r="B69" s="129">
        <f t="shared" si="0"/>
        <v>2019</v>
      </c>
      <c r="C69" s="132">
        <v>43678</v>
      </c>
      <c r="D69" s="133">
        <v>18.579999999999998</v>
      </c>
      <c r="E69" s="139" t="e">
        <v>#N/A</v>
      </c>
      <c r="F69" s="148">
        <f t="shared" si="11"/>
        <v>12.808333333333332</v>
      </c>
      <c r="G69" s="138">
        <v>18.579999999999998</v>
      </c>
      <c r="H69" s="136"/>
      <c r="I69" s="133">
        <v>2.3053979999999998</v>
      </c>
      <c r="J69" s="139" t="e">
        <v>#N/A</v>
      </c>
      <c r="K69" s="138">
        <f t="shared" si="13"/>
        <v>2.6625565000000004</v>
      </c>
      <c r="L69" s="138">
        <v>2.3053979999999998</v>
      </c>
      <c r="M69" s="136"/>
    </row>
    <row r="70" spans="2:13" x14ac:dyDescent="0.25">
      <c r="B70" s="129">
        <f t="shared" si="0"/>
        <v>2019</v>
      </c>
      <c r="C70" s="132">
        <v>43709</v>
      </c>
      <c r="D70" s="133">
        <v>17.809999999999999</v>
      </c>
      <c r="E70" s="139" t="e">
        <v>#N/A</v>
      </c>
      <c r="F70" s="148">
        <f t="shared" si="11"/>
        <v>12.808333333333332</v>
      </c>
      <c r="G70" s="138">
        <v>17.809999999999999</v>
      </c>
      <c r="H70" s="136"/>
      <c r="I70" s="133">
        <v>2.6562420000000002</v>
      </c>
      <c r="J70" s="139" t="e">
        <v>#N/A</v>
      </c>
      <c r="K70" s="138">
        <f t="shared" si="13"/>
        <v>2.6625565000000004</v>
      </c>
      <c r="L70" s="138">
        <v>2.6562420000000002</v>
      </c>
      <c r="M70" s="136"/>
    </row>
    <row r="71" spans="2:13" x14ac:dyDescent="0.25">
      <c r="B71" s="129">
        <f t="shared" si="0"/>
        <v>2019</v>
      </c>
      <c r="C71" s="132">
        <v>43739</v>
      </c>
      <c r="D71" s="133">
        <v>12.62</v>
      </c>
      <c r="E71" s="139" t="e">
        <v>#N/A</v>
      </c>
      <c r="F71" s="148">
        <f t="shared" si="11"/>
        <v>12.808333333333332</v>
      </c>
      <c r="G71" s="138">
        <v>12.62</v>
      </c>
      <c r="H71" s="136"/>
      <c r="I71" s="133">
        <v>2.419578</v>
      </c>
      <c r="J71" s="139" t="e">
        <v>#N/A</v>
      </c>
      <c r="K71" s="138">
        <f t="shared" si="13"/>
        <v>2.6625565000000004</v>
      </c>
      <c r="L71" s="138">
        <v>2.419578</v>
      </c>
      <c r="M71" s="136"/>
    </row>
    <row r="72" spans="2:13" x14ac:dyDescent="0.25">
      <c r="B72" s="129">
        <f t="shared" si="0"/>
        <v>2019</v>
      </c>
      <c r="C72" s="132">
        <v>43770</v>
      </c>
      <c r="D72" s="133">
        <v>9.42</v>
      </c>
      <c r="E72" s="139" t="e">
        <v>#N/A</v>
      </c>
      <c r="F72" s="138">
        <f t="shared" si="11"/>
        <v>12.808333333333332</v>
      </c>
      <c r="G72" s="138">
        <v>9.42</v>
      </c>
      <c r="H72" s="136"/>
      <c r="I72" s="133">
        <v>2.7538140000000002</v>
      </c>
      <c r="J72" s="139" t="e">
        <v>#N/A</v>
      </c>
      <c r="K72" s="147">
        <f t="shared" si="13"/>
        <v>2.6625565000000004</v>
      </c>
      <c r="L72" s="138">
        <v>2.7538140000000002</v>
      </c>
      <c r="M72" s="136"/>
    </row>
    <row r="73" spans="2:13" x14ac:dyDescent="0.25">
      <c r="B73" s="129">
        <f t="shared" si="0"/>
        <v>2019</v>
      </c>
      <c r="C73" s="132">
        <v>43800</v>
      </c>
      <c r="D73" s="133">
        <v>9.3800000000000008</v>
      </c>
      <c r="E73" s="139" t="e">
        <v>#N/A</v>
      </c>
      <c r="F73" s="138"/>
      <c r="G73" s="138">
        <v>9.3800000000000008</v>
      </c>
      <c r="H73" s="136"/>
      <c r="I73" s="133">
        <v>2.3033220000000001</v>
      </c>
      <c r="J73" s="139" t="e">
        <v>#N/A</v>
      </c>
      <c r="K73" s="138"/>
      <c r="L73" s="138">
        <v>2.3033220000000001</v>
      </c>
      <c r="M73" s="136"/>
    </row>
    <row r="74" spans="2:13" x14ac:dyDescent="0.25">
      <c r="B74" s="129">
        <f t="shared" ref="B74:B97" si="14">YEAR(C74)</f>
        <v>2020</v>
      </c>
      <c r="C74" s="132">
        <v>43831</v>
      </c>
      <c r="D74" s="133">
        <v>9.52</v>
      </c>
      <c r="E74" s="139" t="e">
        <v>#N/A</v>
      </c>
      <c r="F74" s="138"/>
      <c r="G74" s="138">
        <v>9.52</v>
      </c>
      <c r="H74" s="136"/>
      <c r="I74" s="133">
        <v>2.0967600000000002</v>
      </c>
      <c r="J74" s="139" t="e">
        <v>#N/A</v>
      </c>
      <c r="K74" s="138"/>
      <c r="L74" s="138">
        <v>2.0967600000000002</v>
      </c>
      <c r="M74" s="136"/>
    </row>
    <row r="75" spans="2:13" x14ac:dyDescent="0.25">
      <c r="B75" s="129">
        <f t="shared" si="14"/>
        <v>2020</v>
      </c>
      <c r="C75" s="132">
        <v>43862</v>
      </c>
      <c r="D75" s="133">
        <v>9.26</v>
      </c>
      <c r="E75" s="139" t="e">
        <v>#N/A</v>
      </c>
      <c r="F75" s="138">
        <f t="shared" ref="F75" si="15">AVERAGEIF($B$26:$B$97,B75,$G$26:$G$97)</f>
        <v>12.101859416666668</v>
      </c>
      <c r="G75" s="138">
        <v>9.26</v>
      </c>
      <c r="H75" s="136"/>
      <c r="I75" s="133">
        <v>1.98258</v>
      </c>
      <c r="J75" s="139" t="e">
        <v>#N/A</v>
      </c>
      <c r="K75" s="147">
        <f t="shared" ref="K75" si="16">AVERAGEIF($B$26:$B$97,B75,$L$26:$L$97)</f>
        <v>2.1122467500000002</v>
      </c>
      <c r="L75" s="138">
        <v>1.98258</v>
      </c>
      <c r="M75" s="136"/>
    </row>
    <row r="76" spans="2:13" x14ac:dyDescent="0.25">
      <c r="B76" s="129">
        <f t="shared" si="14"/>
        <v>2020</v>
      </c>
      <c r="C76" s="132">
        <v>43891</v>
      </c>
      <c r="D76" s="133">
        <v>9.86</v>
      </c>
      <c r="E76" s="139" t="e">
        <v>#N/A</v>
      </c>
      <c r="F76" s="138">
        <f t="shared" ref="F76:F84" si="17">AVERAGEIF($B$26:$B$97,B76,$G$26:$G$97)</f>
        <v>12.101859416666668</v>
      </c>
      <c r="G76" s="138">
        <v>9.86</v>
      </c>
      <c r="H76" s="136"/>
      <c r="I76" s="133">
        <v>1.85802</v>
      </c>
      <c r="J76" s="139" t="e">
        <v>#N/A</v>
      </c>
      <c r="K76" s="138">
        <f t="shared" ref="K76:K84" si="18">AVERAGEIF($B$26:$B$97,B76,$L$26:$L$97)</f>
        <v>2.1122467500000002</v>
      </c>
      <c r="L76" s="138">
        <v>1.85802</v>
      </c>
      <c r="M76" s="136"/>
    </row>
    <row r="77" spans="2:13" x14ac:dyDescent="0.25">
      <c r="B77" s="129">
        <f t="shared" si="14"/>
        <v>2020</v>
      </c>
      <c r="C77" s="132">
        <v>43922</v>
      </c>
      <c r="D77" s="133">
        <v>10.68</v>
      </c>
      <c r="E77" s="139" t="e">
        <v>#N/A</v>
      </c>
      <c r="F77" s="138">
        <f t="shared" si="17"/>
        <v>12.101859416666668</v>
      </c>
      <c r="G77" s="138">
        <v>10.68</v>
      </c>
      <c r="H77" s="136"/>
      <c r="I77" s="133">
        <v>1.8061199999999999</v>
      </c>
      <c r="J77" s="139" t="e">
        <v>#N/A</v>
      </c>
      <c r="K77" s="138">
        <f t="shared" si="18"/>
        <v>2.1122467500000002</v>
      </c>
      <c r="L77" s="138">
        <v>1.8061199999999999</v>
      </c>
      <c r="M77" s="136"/>
    </row>
    <row r="78" spans="2:13" x14ac:dyDescent="0.25">
      <c r="B78" s="129">
        <f t="shared" si="14"/>
        <v>2020</v>
      </c>
      <c r="C78" s="132">
        <v>43952</v>
      </c>
      <c r="D78" s="133">
        <v>11.85</v>
      </c>
      <c r="E78" s="139" t="e">
        <v>#N/A</v>
      </c>
      <c r="F78" s="138">
        <f t="shared" si="17"/>
        <v>12.101859416666668</v>
      </c>
      <c r="G78" s="138">
        <v>11.85</v>
      </c>
      <c r="H78" s="136"/>
      <c r="I78" s="133">
        <v>1.814424</v>
      </c>
      <c r="J78" s="139" t="e">
        <v>#N/A</v>
      </c>
      <c r="K78" s="138">
        <f t="shared" si="18"/>
        <v>2.1122467500000002</v>
      </c>
      <c r="L78" s="138">
        <v>1.814424</v>
      </c>
      <c r="M78" s="136"/>
    </row>
    <row r="79" spans="2:13" x14ac:dyDescent="0.25">
      <c r="B79" s="129">
        <f t="shared" si="14"/>
        <v>2020</v>
      </c>
      <c r="C79" s="132">
        <v>43983</v>
      </c>
      <c r="D79" s="133">
        <v>14.613720000000001</v>
      </c>
      <c r="E79" s="139" t="e">
        <v>#N/A</v>
      </c>
      <c r="F79" s="138">
        <f t="shared" si="17"/>
        <v>12.101859416666668</v>
      </c>
      <c r="G79" s="138">
        <v>14.613720000000001</v>
      </c>
      <c r="H79" s="136"/>
      <c r="I79" s="133">
        <v>1.6929780000000001</v>
      </c>
      <c r="J79" s="139" t="e">
        <v>#N/A</v>
      </c>
      <c r="K79" s="138">
        <f t="shared" si="18"/>
        <v>2.1122467500000002</v>
      </c>
      <c r="L79" s="138">
        <v>1.6929780000000001</v>
      </c>
      <c r="M79" s="136"/>
    </row>
    <row r="80" spans="2:13" x14ac:dyDescent="0.25">
      <c r="B80" s="129">
        <f t="shared" si="14"/>
        <v>2020</v>
      </c>
      <c r="C80" s="132">
        <v>44013</v>
      </c>
      <c r="D80" s="133">
        <v>16.085660000000001</v>
      </c>
      <c r="E80" s="139">
        <v>16.085660000000001</v>
      </c>
      <c r="F80" s="138">
        <f t="shared" si="17"/>
        <v>12.101859416666668</v>
      </c>
      <c r="G80" s="138">
        <v>16.085660000000001</v>
      </c>
      <c r="H80" s="136"/>
      <c r="I80" s="133">
        <v>1.8341460000000001</v>
      </c>
      <c r="J80" s="139">
        <v>1.8341460000000001</v>
      </c>
      <c r="K80" s="138">
        <f t="shared" si="18"/>
        <v>2.1122467500000002</v>
      </c>
      <c r="L80" s="138">
        <v>1.8341460000000001</v>
      </c>
      <c r="M80" s="136"/>
    </row>
    <row r="81" spans="2:13" x14ac:dyDescent="0.25">
      <c r="B81" s="129">
        <f t="shared" si="14"/>
        <v>2020</v>
      </c>
      <c r="C81" s="132">
        <v>44044</v>
      </c>
      <c r="D81" s="133" t="e">
        <v>#N/A</v>
      </c>
      <c r="E81" s="139">
        <v>16.67482</v>
      </c>
      <c r="F81" s="138">
        <f t="shared" si="17"/>
        <v>12.101859416666668</v>
      </c>
      <c r="G81" s="138">
        <v>16.67482</v>
      </c>
      <c r="H81" s="136"/>
      <c r="I81" s="133" t="e">
        <v>#N/A</v>
      </c>
      <c r="J81" s="139">
        <v>1.934207</v>
      </c>
      <c r="K81" s="138">
        <f t="shared" si="18"/>
        <v>2.1122467500000002</v>
      </c>
      <c r="L81" s="138">
        <v>1.934207</v>
      </c>
      <c r="M81" s="136"/>
    </row>
    <row r="82" spans="2:13" x14ac:dyDescent="0.25">
      <c r="B82" s="129">
        <f t="shared" si="14"/>
        <v>2020</v>
      </c>
      <c r="C82" s="132">
        <v>44075</v>
      </c>
      <c r="D82" s="133" t="e">
        <v>#N/A</v>
      </c>
      <c r="E82" s="139">
        <v>15.67906</v>
      </c>
      <c r="F82" s="138">
        <f t="shared" si="17"/>
        <v>12.101859416666668</v>
      </c>
      <c r="G82" s="138">
        <v>15.67906</v>
      </c>
      <c r="H82" s="136"/>
      <c r="I82" s="133" t="e">
        <v>#N/A</v>
      </c>
      <c r="J82" s="139">
        <v>2.1916509999999998</v>
      </c>
      <c r="K82" s="138">
        <f t="shared" si="18"/>
        <v>2.1122467500000002</v>
      </c>
      <c r="L82" s="138">
        <v>2.1916509999999998</v>
      </c>
      <c r="M82" s="136"/>
    </row>
    <row r="83" spans="2:13" x14ac:dyDescent="0.25">
      <c r="B83" s="129">
        <f t="shared" si="14"/>
        <v>2020</v>
      </c>
      <c r="C83" s="132">
        <v>44105</v>
      </c>
      <c r="D83" s="133" t="e">
        <v>#N/A</v>
      </c>
      <c r="E83" s="139">
        <v>12.30246</v>
      </c>
      <c r="F83" s="138">
        <f t="shared" si="17"/>
        <v>12.101859416666668</v>
      </c>
      <c r="G83" s="138">
        <v>12.30246</v>
      </c>
      <c r="H83" s="136"/>
      <c r="I83" s="133" t="e">
        <v>#N/A</v>
      </c>
      <c r="J83" s="139">
        <v>2.3334890000000001</v>
      </c>
      <c r="K83" s="138">
        <f t="shared" si="18"/>
        <v>2.1122467500000002</v>
      </c>
      <c r="L83" s="138">
        <v>2.3334890000000001</v>
      </c>
      <c r="M83" s="136"/>
    </row>
    <row r="84" spans="2:13" x14ac:dyDescent="0.25">
      <c r="B84" s="129">
        <f t="shared" si="14"/>
        <v>2020</v>
      </c>
      <c r="C84" s="132">
        <v>44136</v>
      </c>
      <c r="D84" s="133" t="e">
        <v>#N/A</v>
      </c>
      <c r="E84" s="139">
        <v>9.717848</v>
      </c>
      <c r="F84" s="138">
        <f t="shared" si="17"/>
        <v>12.101859416666668</v>
      </c>
      <c r="G84" s="138">
        <v>9.717848</v>
      </c>
      <c r="H84" s="136"/>
      <c r="I84" s="133" t="e">
        <v>#N/A</v>
      </c>
      <c r="J84" s="139">
        <v>2.746648</v>
      </c>
      <c r="K84" s="147">
        <f t="shared" si="18"/>
        <v>2.1122467500000002</v>
      </c>
      <c r="L84" s="138">
        <v>2.746648</v>
      </c>
      <c r="M84" s="136"/>
    </row>
    <row r="85" spans="2:13" x14ac:dyDescent="0.25">
      <c r="B85" s="129">
        <f t="shared" si="14"/>
        <v>2020</v>
      </c>
      <c r="C85" s="132">
        <v>44166</v>
      </c>
      <c r="D85" s="133" t="e">
        <v>#N/A</v>
      </c>
      <c r="E85" s="139">
        <v>8.978745</v>
      </c>
      <c r="F85" s="138"/>
      <c r="G85" s="138">
        <v>8.978745</v>
      </c>
      <c r="H85" s="136"/>
      <c r="I85" s="133" t="e">
        <v>#N/A</v>
      </c>
      <c r="J85" s="139">
        <v>3.0559379999999998</v>
      </c>
      <c r="K85" s="138"/>
      <c r="L85" s="138">
        <v>3.0559379999999998</v>
      </c>
      <c r="M85" s="136"/>
    </row>
    <row r="86" spans="2:13" x14ac:dyDescent="0.25">
      <c r="B86" s="129">
        <f t="shared" si="14"/>
        <v>2021</v>
      </c>
      <c r="C86" s="132">
        <v>44197</v>
      </c>
      <c r="D86" s="133" t="e">
        <v>#N/A</v>
      </c>
      <c r="E86" s="139">
        <v>8.9061950000000003</v>
      </c>
      <c r="F86" s="138"/>
      <c r="G86" s="138">
        <v>8.9061950000000003</v>
      </c>
      <c r="H86" s="136"/>
      <c r="I86" s="133" t="e">
        <v>#N/A</v>
      </c>
      <c r="J86" s="139">
        <v>3.2407729999999999</v>
      </c>
      <c r="K86" s="138"/>
      <c r="L86" s="138">
        <v>3.2407729999999999</v>
      </c>
      <c r="M86" s="136"/>
    </row>
    <row r="87" spans="2:13" x14ac:dyDescent="0.25">
      <c r="B87" s="129">
        <f t="shared" si="14"/>
        <v>2021</v>
      </c>
      <c r="C87" s="132">
        <v>44228</v>
      </c>
      <c r="D87" s="133" t="e">
        <v>#N/A</v>
      </c>
      <c r="E87" s="139">
        <v>9.2386459999999992</v>
      </c>
      <c r="F87" s="147">
        <f t="shared" ref="F87" si="19">AVERAGEIF($B$26:$B$97,B87,$G$26:$G$97)</f>
        <v>12.819126499999998</v>
      </c>
      <c r="G87" s="138">
        <v>9.2386459999999992</v>
      </c>
      <c r="H87" s="136"/>
      <c r="I87" s="133" t="e">
        <v>#N/A</v>
      </c>
      <c r="J87" s="139">
        <v>3.2596660000000002</v>
      </c>
      <c r="K87" s="147">
        <f t="shared" ref="K87" si="20">AVERAGEIF($B$26:$B$97,B87,$L$26:$L$97)</f>
        <v>3.2543984166666671</v>
      </c>
      <c r="L87" s="138">
        <v>3.2596660000000002</v>
      </c>
      <c r="M87" s="136"/>
    </row>
    <row r="88" spans="2:13" x14ac:dyDescent="0.25">
      <c r="B88" s="129">
        <f t="shared" si="14"/>
        <v>2021</v>
      </c>
      <c r="C88" s="132">
        <v>44256</v>
      </c>
      <c r="D88" s="133" t="e">
        <v>#N/A</v>
      </c>
      <c r="E88" s="139">
        <v>9.7797789999999996</v>
      </c>
      <c r="F88" s="138">
        <f t="shared" ref="F88:F96" si="21">AVERAGEIF($B$26:$B$97,B88,$G$26:$G$97)</f>
        <v>12.819126499999998</v>
      </c>
      <c r="G88" s="138">
        <v>9.7797789999999996</v>
      </c>
      <c r="H88" s="136"/>
      <c r="I88" s="133" t="e">
        <v>#N/A</v>
      </c>
      <c r="J88" s="139">
        <v>3.23733</v>
      </c>
      <c r="K88" s="138">
        <f t="shared" ref="K88:K96" si="22">AVERAGEIF($B$26:$B$97,B88,$L$26:$L$97)</f>
        <v>3.2543984166666671</v>
      </c>
      <c r="L88" s="138">
        <v>3.23733</v>
      </c>
      <c r="M88" s="136"/>
    </row>
    <row r="89" spans="2:13" x14ac:dyDescent="0.25">
      <c r="B89" s="129">
        <f t="shared" si="14"/>
        <v>2021</v>
      </c>
      <c r="C89" s="132">
        <v>44287</v>
      </c>
      <c r="D89" s="133" t="e">
        <v>#N/A</v>
      </c>
      <c r="E89" s="139">
        <v>10.88711</v>
      </c>
      <c r="F89" s="138">
        <f t="shared" si="21"/>
        <v>12.819126499999998</v>
      </c>
      <c r="G89" s="138">
        <v>10.88711</v>
      </c>
      <c r="H89" s="136"/>
      <c r="I89" s="133" t="e">
        <v>#N/A</v>
      </c>
      <c r="J89" s="139">
        <v>3.1220870000000001</v>
      </c>
      <c r="K89" s="138">
        <f t="shared" si="22"/>
        <v>3.2543984166666671</v>
      </c>
      <c r="L89" s="138">
        <v>3.1220870000000001</v>
      </c>
      <c r="M89" s="136"/>
    </row>
    <row r="90" spans="2:13" x14ac:dyDescent="0.25">
      <c r="B90" s="129">
        <f t="shared" si="14"/>
        <v>2021</v>
      </c>
      <c r="C90" s="132">
        <v>44317</v>
      </c>
      <c r="D90" s="133" t="e">
        <v>#N/A</v>
      </c>
      <c r="E90" s="139">
        <v>13.050459999999999</v>
      </c>
      <c r="F90" s="138">
        <f t="shared" si="21"/>
        <v>12.819126499999998</v>
      </c>
      <c r="G90" s="138">
        <v>13.050459999999999</v>
      </c>
      <c r="H90" s="136"/>
      <c r="I90" s="133" t="e">
        <v>#N/A</v>
      </c>
      <c r="J90" s="139">
        <v>3.1112169999999999</v>
      </c>
      <c r="K90" s="138">
        <f t="shared" si="22"/>
        <v>3.2543984166666671</v>
      </c>
      <c r="L90" s="138">
        <v>3.1112169999999999</v>
      </c>
      <c r="M90" s="136"/>
    </row>
    <row r="91" spans="2:13" x14ac:dyDescent="0.25">
      <c r="B91" s="129">
        <f t="shared" si="14"/>
        <v>2021</v>
      </c>
      <c r="C91" s="132">
        <v>44348</v>
      </c>
      <c r="D91" s="133" t="e">
        <v>#N/A</v>
      </c>
      <c r="E91" s="139">
        <v>15.697929999999999</v>
      </c>
      <c r="F91" s="138">
        <f t="shared" si="21"/>
        <v>12.819126499999998</v>
      </c>
      <c r="G91" s="138">
        <v>15.697929999999999</v>
      </c>
      <c r="H91" s="136"/>
      <c r="I91" s="133" t="e">
        <v>#N/A</v>
      </c>
      <c r="J91" s="139">
        <v>3.2148650000000001</v>
      </c>
      <c r="K91" s="138">
        <f t="shared" si="22"/>
        <v>3.2543984166666671</v>
      </c>
      <c r="L91" s="138">
        <v>3.2148650000000001</v>
      </c>
      <c r="M91" s="136"/>
    </row>
    <row r="92" spans="2:13" x14ac:dyDescent="0.25">
      <c r="B92" s="129">
        <f t="shared" si="14"/>
        <v>2021</v>
      </c>
      <c r="C92" s="132">
        <v>44378</v>
      </c>
      <c r="D92" s="133" t="e">
        <v>#N/A</v>
      </c>
      <c r="E92" s="139">
        <v>17.233059999999998</v>
      </c>
      <c r="F92" s="138">
        <f t="shared" si="21"/>
        <v>12.819126499999998</v>
      </c>
      <c r="G92" s="138">
        <v>17.233059999999998</v>
      </c>
      <c r="H92" s="136"/>
      <c r="I92" s="133" t="e">
        <v>#N/A</v>
      </c>
      <c r="J92" s="139">
        <v>3.2120109999999999</v>
      </c>
      <c r="K92" s="138">
        <f t="shared" si="22"/>
        <v>3.2543984166666671</v>
      </c>
      <c r="L92" s="138">
        <v>3.2120109999999999</v>
      </c>
      <c r="M92" s="136"/>
    </row>
    <row r="93" spans="2:13" x14ac:dyDescent="0.25">
      <c r="B93" s="129">
        <f t="shared" si="14"/>
        <v>2021</v>
      </c>
      <c r="C93" s="132">
        <v>44409</v>
      </c>
      <c r="D93" s="133" t="e">
        <v>#N/A</v>
      </c>
      <c r="E93" s="139">
        <v>17.868670000000002</v>
      </c>
      <c r="F93" s="138">
        <f t="shared" si="21"/>
        <v>12.819126499999998</v>
      </c>
      <c r="G93" s="138">
        <v>17.868670000000002</v>
      </c>
      <c r="H93" s="136"/>
      <c r="I93" s="133" t="e">
        <v>#N/A</v>
      </c>
      <c r="J93" s="139">
        <v>3.2622680000000002</v>
      </c>
      <c r="K93" s="138">
        <f t="shared" si="22"/>
        <v>3.2543984166666671</v>
      </c>
      <c r="L93" s="138">
        <v>3.2622680000000002</v>
      </c>
      <c r="M93" s="136"/>
    </row>
    <row r="94" spans="2:13" x14ac:dyDescent="0.25">
      <c r="B94" s="129">
        <f t="shared" si="14"/>
        <v>2021</v>
      </c>
      <c r="C94" s="132">
        <v>44440</v>
      </c>
      <c r="D94" s="133" t="e">
        <v>#N/A</v>
      </c>
      <c r="E94" s="139">
        <v>16.876940000000001</v>
      </c>
      <c r="F94" s="138">
        <f t="shared" si="21"/>
        <v>12.819126499999998</v>
      </c>
      <c r="G94" s="138">
        <v>16.876940000000001</v>
      </c>
      <c r="H94" s="136"/>
      <c r="I94" s="133" t="e">
        <v>#N/A</v>
      </c>
      <c r="J94" s="139">
        <v>3.3031269999999999</v>
      </c>
      <c r="K94" s="138">
        <f t="shared" si="22"/>
        <v>3.2543984166666671</v>
      </c>
      <c r="L94" s="138">
        <v>3.3031269999999999</v>
      </c>
      <c r="M94" s="136"/>
    </row>
    <row r="95" spans="2:13" x14ac:dyDescent="0.25">
      <c r="B95" s="129">
        <f t="shared" si="14"/>
        <v>2021</v>
      </c>
      <c r="C95" s="132">
        <v>44470</v>
      </c>
      <c r="D95" s="133" t="e">
        <v>#N/A</v>
      </c>
      <c r="E95" s="139">
        <v>13.477969999999999</v>
      </c>
      <c r="F95" s="138">
        <f t="shared" si="21"/>
        <v>12.819126499999998</v>
      </c>
      <c r="G95" s="138">
        <v>13.477969999999999</v>
      </c>
      <c r="H95" s="136"/>
      <c r="I95" s="133" t="e">
        <v>#N/A</v>
      </c>
      <c r="J95" s="139">
        <v>3.324446</v>
      </c>
      <c r="K95" s="138">
        <f t="shared" si="22"/>
        <v>3.2543984166666671</v>
      </c>
      <c r="L95" s="138">
        <v>3.324446</v>
      </c>
      <c r="M95" s="136"/>
    </row>
    <row r="96" spans="2:13" x14ac:dyDescent="0.25">
      <c r="B96" s="129">
        <f t="shared" si="14"/>
        <v>2021</v>
      </c>
      <c r="C96" s="132">
        <v>44501</v>
      </c>
      <c r="D96" s="133" t="e">
        <v>#N/A</v>
      </c>
      <c r="E96" s="139">
        <v>10.838559999999999</v>
      </c>
      <c r="F96" s="147">
        <f t="shared" si="21"/>
        <v>12.819126499999998</v>
      </c>
      <c r="G96" s="138">
        <v>10.838559999999999</v>
      </c>
      <c r="H96" s="136"/>
      <c r="I96" s="133" t="e">
        <v>#N/A</v>
      </c>
      <c r="J96" s="139">
        <v>3.3562729999999998</v>
      </c>
      <c r="K96" s="147">
        <f t="shared" si="22"/>
        <v>3.2543984166666671</v>
      </c>
      <c r="L96" s="138">
        <v>3.3562729999999998</v>
      </c>
      <c r="M96" s="136"/>
    </row>
    <row r="97" spans="2:13" x14ac:dyDescent="0.25">
      <c r="B97" s="129">
        <f t="shared" si="14"/>
        <v>2021</v>
      </c>
      <c r="C97" s="132">
        <v>44531</v>
      </c>
      <c r="D97" s="133" t="e">
        <v>#N/A</v>
      </c>
      <c r="E97" s="139">
        <v>9.9741979999999995</v>
      </c>
      <c r="F97" s="138"/>
      <c r="G97" s="138">
        <v>9.9741979999999995</v>
      </c>
      <c r="H97" s="136"/>
      <c r="I97" s="133" t="e">
        <v>#N/A</v>
      </c>
      <c r="J97" s="139">
        <v>3.4087179999999999</v>
      </c>
      <c r="K97" s="138"/>
      <c r="L97" s="138">
        <v>3.4087179999999999</v>
      </c>
      <c r="M97" s="136"/>
    </row>
    <row r="98" spans="2:13" x14ac:dyDescent="0.25">
      <c r="G98" s="138"/>
    </row>
    <row r="109" spans="2:13" x14ac:dyDescent="0.25">
      <c r="G109" s="138"/>
    </row>
    <row r="110" spans="2:13" x14ac:dyDescent="0.25">
      <c r="G110" s="138"/>
    </row>
    <row r="111" spans="2:13" x14ac:dyDescent="0.25">
      <c r="B111" s="32"/>
      <c r="G111" s="138"/>
    </row>
    <row r="112" spans="2:13" x14ac:dyDescent="0.25">
      <c r="B112" s="32" t="s">
        <v>560</v>
      </c>
      <c r="G112" s="138"/>
    </row>
    <row r="113" spans="7:7" x14ac:dyDescent="0.25">
      <c r="G113" s="138"/>
    </row>
    <row r="114" spans="7:7" x14ac:dyDescent="0.25">
      <c r="G114" s="138"/>
    </row>
    <row r="115" spans="7:7" x14ac:dyDescent="0.25">
      <c r="G115" s="138"/>
    </row>
    <row r="116" spans="7:7" x14ac:dyDescent="0.25">
      <c r="G116" s="138"/>
    </row>
    <row r="117" spans="7:7" x14ac:dyDescent="0.25">
      <c r="G117" s="138"/>
    </row>
    <row r="118" spans="7:7" x14ac:dyDescent="0.25">
      <c r="G118" s="138"/>
    </row>
    <row r="119" spans="7:7" x14ac:dyDescent="0.25">
      <c r="G119" s="138"/>
    </row>
    <row r="120" spans="7:7" x14ac:dyDescent="0.25">
      <c r="G120" s="138"/>
    </row>
    <row r="121" spans="7:7" x14ac:dyDescent="0.25">
      <c r="G121" s="138"/>
    </row>
    <row r="122" spans="7:7" x14ac:dyDescent="0.25">
      <c r="G122" s="138"/>
    </row>
    <row r="123" spans="7:7" x14ac:dyDescent="0.25">
      <c r="G123" s="138"/>
    </row>
    <row r="124" spans="7:7" x14ac:dyDescent="0.25">
      <c r="G124" s="138"/>
    </row>
    <row r="125" spans="7:7" x14ac:dyDescent="0.25">
      <c r="G125" s="138"/>
    </row>
    <row r="126" spans="7:7" x14ac:dyDescent="0.25">
      <c r="G126" s="138"/>
    </row>
    <row r="127" spans="7:7" x14ac:dyDescent="0.25">
      <c r="G127" s="138"/>
    </row>
    <row r="128" spans="7:7" x14ac:dyDescent="0.25">
      <c r="G128" s="138"/>
    </row>
    <row r="129" spans="7:7" x14ac:dyDescent="0.25">
      <c r="G129" s="138"/>
    </row>
    <row r="130" spans="7:7" x14ac:dyDescent="0.25">
      <c r="G130" s="138"/>
    </row>
    <row r="131" spans="7:7" x14ac:dyDescent="0.25">
      <c r="G131" s="13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140625" defaultRowHeight="12.75" x14ac:dyDescent="0.2"/>
  <cols>
    <col min="1" max="1" width="9.140625" style="96" customWidth="1"/>
    <col min="2" max="2" width="5.140625" style="96" customWidth="1"/>
    <col min="3" max="3" width="4.140625" style="96" customWidth="1"/>
    <col min="4" max="16" width="9.140625" style="96"/>
    <col min="17" max="17" width="21.85546875" style="96" bestFit="1" customWidth="1"/>
    <col min="18" max="18" width="22" style="96" customWidth="1"/>
    <col min="19" max="16384" width="9.140625" style="96"/>
  </cols>
  <sheetData>
    <row r="1" spans="1:24" x14ac:dyDescent="0.2">
      <c r="R1" s="176"/>
      <c r="S1" s="176"/>
      <c r="T1" s="176"/>
      <c r="U1" s="176"/>
      <c r="V1" s="176"/>
      <c r="W1" s="176"/>
      <c r="X1" s="176"/>
    </row>
    <row r="2" spans="1:24" ht="15.75" x14ac:dyDescent="0.25">
      <c r="A2" s="44" t="s">
        <v>556</v>
      </c>
      <c r="G2" s="118"/>
    </row>
    <row r="3" spans="1:24" x14ac:dyDescent="0.2">
      <c r="A3" s="22" t="s">
        <v>16</v>
      </c>
      <c r="G3" s="118"/>
    </row>
    <row r="4" spans="1:24" x14ac:dyDescent="0.2">
      <c r="C4" s="182"/>
      <c r="D4" s="182"/>
      <c r="E4" s="182"/>
      <c r="F4" s="182"/>
      <c r="G4" s="182"/>
      <c r="H4" s="182"/>
      <c r="I4" s="182"/>
      <c r="J4" s="182"/>
      <c r="K4" s="182"/>
      <c r="L4" s="182"/>
      <c r="M4" s="182"/>
    </row>
    <row r="5" spans="1:24" x14ac:dyDescent="0.2"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Q5" s="178" t="s">
        <v>358</v>
      </c>
      <c r="R5" s="179"/>
    </row>
    <row r="6" spans="1:24" x14ac:dyDescent="0.2"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Q6" s="201" t="s">
        <v>485</v>
      </c>
      <c r="R6" s="202" t="s">
        <v>307</v>
      </c>
    </row>
    <row r="7" spans="1:24" x14ac:dyDescent="0.2"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Q7" s="201" t="s">
        <v>484</v>
      </c>
      <c r="R7" s="202" t="s">
        <v>308</v>
      </c>
    </row>
    <row r="8" spans="1:24" x14ac:dyDescent="0.2"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Q8" s="245" t="s">
        <v>483</v>
      </c>
      <c r="R8" s="246" t="s">
        <v>309</v>
      </c>
    </row>
    <row r="9" spans="1:24" x14ac:dyDescent="0.2"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</row>
    <row r="10" spans="1:24" x14ac:dyDescent="0.2"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</row>
    <row r="11" spans="1:24" x14ac:dyDescent="0.2"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</row>
    <row r="12" spans="1:24" x14ac:dyDescent="0.2"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</row>
    <row r="13" spans="1:24" x14ac:dyDescent="0.2"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</row>
    <row r="14" spans="1:24" x14ac:dyDescent="0.2">
      <c r="C14" s="182"/>
      <c r="D14" s="182"/>
      <c r="E14" s="182"/>
      <c r="F14" s="182"/>
      <c r="G14" s="182"/>
      <c r="H14" s="182"/>
      <c r="I14" s="182"/>
      <c r="J14" s="182"/>
      <c r="K14" s="182"/>
      <c r="L14" s="182"/>
      <c r="M14" s="182"/>
    </row>
    <row r="15" spans="1:24" x14ac:dyDescent="0.2"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</row>
    <row r="16" spans="1:24" x14ac:dyDescent="0.2"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</row>
    <row r="17" spans="1:13" x14ac:dyDescent="0.2"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</row>
    <row r="18" spans="1:13" x14ac:dyDescent="0.2"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</row>
    <row r="19" spans="1:13" x14ac:dyDescent="0.2"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</row>
    <row r="20" spans="1:13" x14ac:dyDescent="0.2"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</row>
    <row r="21" spans="1:13" x14ac:dyDescent="0.2"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</row>
    <row r="22" spans="1:13" x14ac:dyDescent="0.2">
      <c r="C22" s="182"/>
      <c r="D22" s="182"/>
      <c r="E22" s="182"/>
      <c r="F22" s="182"/>
      <c r="G22" s="182"/>
      <c r="H22" s="182"/>
      <c r="I22" s="182"/>
      <c r="J22" s="182"/>
      <c r="K22" s="182"/>
      <c r="L22" s="182"/>
      <c r="M22" s="182"/>
    </row>
    <row r="23" spans="1:13" x14ac:dyDescent="0.2"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</row>
    <row r="24" spans="1:13" x14ac:dyDescent="0.2">
      <c r="C24" s="203"/>
      <c r="D24" s="203"/>
      <c r="E24" s="204"/>
      <c r="F24" s="204"/>
      <c r="G24" s="204"/>
      <c r="H24" s="204"/>
      <c r="I24" s="204"/>
      <c r="J24" s="204"/>
      <c r="K24" s="203"/>
      <c r="L24" s="203"/>
      <c r="M24" s="203"/>
    </row>
    <row r="25" spans="1:13" x14ac:dyDescent="0.2">
      <c r="C25" s="97"/>
      <c r="D25" s="97"/>
      <c r="F25" s="119"/>
      <c r="G25" s="119"/>
      <c r="I25" s="120"/>
    </row>
    <row r="26" spans="1:13" s="117" customFormat="1" x14ac:dyDescent="0.2">
      <c r="C26" s="459"/>
      <c r="D26" s="459"/>
      <c r="E26" s="464" t="s">
        <v>36</v>
      </c>
    </row>
    <row r="27" spans="1:13" x14ac:dyDescent="0.2">
      <c r="A27" s="121" t="s">
        <v>487</v>
      </c>
      <c r="D27" s="121" t="s">
        <v>486</v>
      </c>
      <c r="E27" s="462" t="s">
        <v>485</v>
      </c>
      <c r="F27" s="461"/>
      <c r="G27" s="462" t="s">
        <v>484</v>
      </c>
      <c r="H27" s="461"/>
      <c r="I27" s="462" t="s">
        <v>483</v>
      </c>
      <c r="J27" s="463" t="s">
        <v>228</v>
      </c>
      <c r="K27" s="463" t="s">
        <v>227</v>
      </c>
    </row>
    <row r="28" spans="1:13" x14ac:dyDescent="0.2">
      <c r="A28" s="16" t="s">
        <v>561</v>
      </c>
      <c r="B28" s="579" t="str">
        <f>LEFT(A28,4)</f>
        <v>2015</v>
      </c>
      <c r="C28" s="177" t="str">
        <f t="shared" ref="C28:C55" si="0">RIGHT(A28,2)</f>
        <v>Q1</v>
      </c>
      <c r="D28" s="78">
        <v>42005</v>
      </c>
      <c r="E28" s="319">
        <v>95.789459398999995</v>
      </c>
      <c r="G28" s="6">
        <v>94.333666717</v>
      </c>
      <c r="I28" s="6">
        <v>-1.4557926827000001</v>
      </c>
      <c r="J28" s="163">
        <f>+IF(I28&gt;0,+I28,0)*-1</f>
        <v>0</v>
      </c>
      <c r="K28" s="163">
        <f>+IF(I28&lt;0,+I28,0)*-1</f>
        <v>1.4557926827000001</v>
      </c>
    </row>
    <row r="29" spans="1:13" x14ac:dyDescent="0.2">
      <c r="A29" s="16" t="s">
        <v>562</v>
      </c>
      <c r="B29" s="578"/>
      <c r="C29" s="177" t="str">
        <f t="shared" si="0"/>
        <v>Q2</v>
      </c>
      <c r="D29" s="78">
        <v>42095</v>
      </c>
      <c r="E29" s="6">
        <v>96.867152492000002</v>
      </c>
      <c r="G29" s="6">
        <v>95.138122308999996</v>
      </c>
      <c r="I29" s="6">
        <v>-1.7290301822</v>
      </c>
      <c r="J29" s="163">
        <f t="shared" ref="J29:J55" si="1">+IF(I29&gt;0,+I29,0)*-1</f>
        <v>0</v>
      </c>
      <c r="K29" s="163">
        <f t="shared" ref="K29:K55" si="2">+IF(I29&lt;0,+I29,0)*-1</f>
        <v>1.7290301822</v>
      </c>
    </row>
    <row r="30" spans="1:13" x14ac:dyDescent="0.2">
      <c r="A30" s="16" t="s">
        <v>563</v>
      </c>
      <c r="B30" s="578"/>
      <c r="C30" s="177" t="str">
        <f t="shared" si="0"/>
        <v>Q3</v>
      </c>
      <c r="D30" s="78">
        <v>42186</v>
      </c>
      <c r="E30" s="6">
        <v>97.794343155999996</v>
      </c>
      <c r="G30" s="6">
        <v>96.810654925999998</v>
      </c>
      <c r="I30" s="6">
        <v>-0.98368823060999999</v>
      </c>
      <c r="J30" s="163">
        <f t="shared" si="1"/>
        <v>0</v>
      </c>
      <c r="K30" s="163">
        <f t="shared" si="2"/>
        <v>0.98368823060999999</v>
      </c>
    </row>
    <row r="31" spans="1:13" x14ac:dyDescent="0.2">
      <c r="A31" s="16" t="s">
        <v>564</v>
      </c>
      <c r="B31" s="578"/>
      <c r="C31" s="177" t="str">
        <f t="shared" si="0"/>
        <v>Q4</v>
      </c>
      <c r="D31" s="78">
        <v>42278</v>
      </c>
      <c r="E31" s="6">
        <v>97.944921915999998</v>
      </c>
      <c r="G31" s="6">
        <v>96.236477983</v>
      </c>
      <c r="I31" s="6">
        <v>-1.7084439330000001</v>
      </c>
      <c r="J31" s="163">
        <f t="shared" si="1"/>
        <v>0</v>
      </c>
      <c r="K31" s="163">
        <f t="shared" si="2"/>
        <v>1.7084439330000001</v>
      </c>
    </row>
    <row r="32" spans="1:13" x14ac:dyDescent="0.2">
      <c r="A32" s="16" t="s">
        <v>565</v>
      </c>
      <c r="B32" s="578" t="str">
        <f>LEFT(A32,4)</f>
        <v>2016</v>
      </c>
      <c r="C32" s="177" t="str">
        <f t="shared" si="0"/>
        <v>Q1</v>
      </c>
      <c r="D32" s="78">
        <v>42370</v>
      </c>
      <c r="E32" s="6">
        <v>97.380879645999997</v>
      </c>
      <c r="G32" s="6">
        <v>95.874667599000006</v>
      </c>
      <c r="I32" s="6">
        <v>-1.5062120472</v>
      </c>
      <c r="J32" s="163">
        <f t="shared" si="1"/>
        <v>0</v>
      </c>
      <c r="K32" s="163">
        <f t="shared" si="2"/>
        <v>1.5062120472</v>
      </c>
    </row>
    <row r="33" spans="1:11" x14ac:dyDescent="0.2">
      <c r="A33" s="3" t="s">
        <v>566</v>
      </c>
      <c r="B33" s="578"/>
      <c r="C33" s="177" t="str">
        <f t="shared" si="0"/>
        <v>Q2</v>
      </c>
      <c r="D33" s="78">
        <v>42461</v>
      </c>
      <c r="E33" s="6">
        <v>96.738202587999993</v>
      </c>
      <c r="G33" s="6">
        <v>96.349536749999999</v>
      </c>
      <c r="I33" s="6">
        <v>-0.38866583806999999</v>
      </c>
      <c r="J33" s="163">
        <f t="shared" si="1"/>
        <v>0</v>
      </c>
      <c r="K33" s="163">
        <f t="shared" si="2"/>
        <v>0.38866583806999999</v>
      </c>
    </row>
    <row r="34" spans="1:11" x14ac:dyDescent="0.2">
      <c r="A34" s="3" t="s">
        <v>567</v>
      </c>
      <c r="B34" s="578"/>
      <c r="C34" s="177" t="str">
        <f t="shared" si="0"/>
        <v>Q3</v>
      </c>
      <c r="D34" s="78">
        <v>42552</v>
      </c>
      <c r="E34" s="6">
        <v>97.373066930999997</v>
      </c>
      <c r="G34" s="6">
        <v>97.315289092</v>
      </c>
      <c r="I34" s="6">
        <v>-5.7777838769000001E-2</v>
      </c>
      <c r="J34" s="163">
        <f t="shared" si="1"/>
        <v>0</v>
      </c>
      <c r="K34" s="163">
        <f t="shared" si="2"/>
        <v>5.7777838769000001E-2</v>
      </c>
    </row>
    <row r="35" spans="1:11" x14ac:dyDescent="0.2">
      <c r="A35" s="3" t="s">
        <v>568</v>
      </c>
      <c r="B35" s="578"/>
      <c r="C35" s="177" t="str">
        <f t="shared" si="0"/>
        <v>Q4</v>
      </c>
      <c r="D35" s="78">
        <v>42644</v>
      </c>
      <c r="E35" s="6">
        <v>98.760796290000002</v>
      </c>
      <c r="G35" s="6">
        <v>97.370744623999997</v>
      </c>
      <c r="I35" s="6">
        <v>-1.3900516651999999</v>
      </c>
      <c r="J35" s="163">
        <f t="shared" si="1"/>
        <v>0</v>
      </c>
      <c r="K35" s="163">
        <f t="shared" si="2"/>
        <v>1.3900516651999999</v>
      </c>
    </row>
    <row r="36" spans="1:11" x14ac:dyDescent="0.2">
      <c r="A36" s="3" t="s">
        <v>569</v>
      </c>
      <c r="B36" s="578" t="str">
        <f>LEFT(A36,4)</f>
        <v>2017</v>
      </c>
      <c r="C36" s="177" t="str">
        <f t="shared" si="0"/>
        <v>Q1</v>
      </c>
      <c r="D36" s="78">
        <v>42736</v>
      </c>
      <c r="E36" s="6">
        <v>97.247590897999999</v>
      </c>
      <c r="G36" s="6">
        <v>97.125488392999998</v>
      </c>
      <c r="I36" s="6">
        <v>-0.12210250492999999</v>
      </c>
      <c r="J36" s="163">
        <f t="shared" si="1"/>
        <v>0</v>
      </c>
      <c r="K36" s="163">
        <f t="shared" si="2"/>
        <v>0.12210250492999999</v>
      </c>
    </row>
    <row r="37" spans="1:11" x14ac:dyDescent="0.2">
      <c r="A37" s="3" t="s">
        <v>570</v>
      </c>
      <c r="B37" s="578"/>
      <c r="C37" s="177" t="str">
        <f t="shared" si="0"/>
        <v>Q2</v>
      </c>
      <c r="D37" s="78">
        <v>42826</v>
      </c>
      <c r="E37" s="6">
        <v>97.558948057999999</v>
      </c>
      <c r="G37" s="6">
        <v>98.977008154999993</v>
      </c>
      <c r="I37" s="6">
        <v>1.418060098</v>
      </c>
      <c r="J37" s="163">
        <f t="shared" si="1"/>
        <v>-1.418060098</v>
      </c>
      <c r="K37" s="163">
        <f t="shared" si="2"/>
        <v>0</v>
      </c>
    </row>
    <row r="38" spans="1:11" x14ac:dyDescent="0.2">
      <c r="A38" s="3" t="s">
        <v>571</v>
      </c>
      <c r="B38" s="578"/>
      <c r="C38" s="177" t="str">
        <f t="shared" si="0"/>
        <v>Q3</v>
      </c>
      <c r="D38" s="78">
        <v>42917</v>
      </c>
      <c r="E38" s="6">
        <v>98.600492563000003</v>
      </c>
      <c r="G38" s="6">
        <v>99.421525371000001</v>
      </c>
      <c r="I38" s="6">
        <v>0.82103280788999999</v>
      </c>
      <c r="J38" s="163">
        <f t="shared" si="1"/>
        <v>-0.82103280788999999</v>
      </c>
      <c r="K38" s="163">
        <f t="shared" si="2"/>
        <v>0</v>
      </c>
    </row>
    <row r="39" spans="1:11" x14ac:dyDescent="0.2">
      <c r="A39" s="3" t="s">
        <v>572</v>
      </c>
      <c r="B39" s="578"/>
      <c r="C39" s="177" t="str">
        <f t="shared" si="0"/>
        <v>Q4</v>
      </c>
      <c r="D39" s="78">
        <v>43009</v>
      </c>
      <c r="E39" s="6">
        <v>99.071745987</v>
      </c>
      <c r="G39" s="6">
        <v>99.765347368999997</v>
      </c>
      <c r="I39" s="6">
        <v>0.69360138129000004</v>
      </c>
      <c r="J39" s="163">
        <f t="shared" si="1"/>
        <v>-0.69360138129000004</v>
      </c>
      <c r="K39" s="163">
        <f t="shared" si="2"/>
        <v>0</v>
      </c>
    </row>
    <row r="40" spans="1:11" x14ac:dyDescent="0.2">
      <c r="A40" s="3" t="s">
        <v>573</v>
      </c>
      <c r="B40" s="578" t="str">
        <f>LEFT(A40,4)</f>
        <v>2018</v>
      </c>
      <c r="C40" s="177" t="str">
        <f t="shared" si="0"/>
        <v>Q1</v>
      </c>
      <c r="D40" s="78">
        <v>43101</v>
      </c>
      <c r="E40" s="6">
        <v>99.396978998999998</v>
      </c>
      <c r="G40" s="6">
        <v>99.889582450999995</v>
      </c>
      <c r="I40" s="6">
        <v>0.49260345183999998</v>
      </c>
      <c r="J40" s="163">
        <f t="shared" si="1"/>
        <v>-0.49260345183999998</v>
      </c>
      <c r="K40" s="163">
        <f t="shared" si="2"/>
        <v>0</v>
      </c>
    </row>
    <row r="41" spans="1:11" x14ac:dyDescent="0.2">
      <c r="A41" s="3" t="s">
        <v>574</v>
      </c>
      <c r="B41" s="578"/>
      <c r="C41" s="177" t="str">
        <f t="shared" si="0"/>
        <v>Q2</v>
      </c>
      <c r="D41" s="78">
        <v>43191</v>
      </c>
      <c r="E41" s="6">
        <v>99.888779842000005</v>
      </c>
      <c r="G41" s="6">
        <v>100.19624331</v>
      </c>
      <c r="I41" s="6">
        <v>0.30746347105999999</v>
      </c>
      <c r="J41" s="163">
        <f t="shared" si="1"/>
        <v>-0.30746347105999999</v>
      </c>
      <c r="K41" s="163">
        <f t="shared" si="2"/>
        <v>0</v>
      </c>
    </row>
    <row r="42" spans="1:11" x14ac:dyDescent="0.2">
      <c r="A42" s="3" t="s">
        <v>575</v>
      </c>
      <c r="B42" s="578"/>
      <c r="C42" s="177" t="str">
        <f t="shared" si="0"/>
        <v>Q3</v>
      </c>
      <c r="D42" s="78">
        <v>43282</v>
      </c>
      <c r="E42" s="6">
        <v>101.53578295</v>
      </c>
      <c r="G42" s="6">
        <v>101.19392229</v>
      </c>
      <c r="I42" s="6">
        <v>-0.34186065425000001</v>
      </c>
      <c r="J42" s="163">
        <f t="shared" si="1"/>
        <v>0</v>
      </c>
      <c r="K42" s="163">
        <f t="shared" si="2"/>
        <v>0.34186065425000001</v>
      </c>
    </row>
    <row r="43" spans="1:11" x14ac:dyDescent="0.2">
      <c r="A43" s="3" t="s">
        <v>576</v>
      </c>
      <c r="B43" s="578"/>
      <c r="C43" s="177" t="str">
        <f t="shared" si="0"/>
        <v>Q4</v>
      </c>
      <c r="D43" s="78">
        <v>43374</v>
      </c>
      <c r="E43" s="6">
        <v>102.38387838</v>
      </c>
      <c r="G43" s="6">
        <v>100.66951792</v>
      </c>
      <c r="I43" s="6">
        <v>-1.7143604590999999</v>
      </c>
      <c r="J43" s="163">
        <f t="shared" si="1"/>
        <v>0</v>
      </c>
      <c r="K43" s="163">
        <f t="shared" si="2"/>
        <v>1.7143604590999999</v>
      </c>
    </row>
    <row r="44" spans="1:11" x14ac:dyDescent="0.2">
      <c r="A44" s="3" t="s">
        <v>577</v>
      </c>
      <c r="B44" s="578" t="str">
        <f>LEFT(A44,4)</f>
        <v>2019</v>
      </c>
      <c r="C44" s="177" t="str">
        <f t="shared" si="0"/>
        <v>Q1</v>
      </c>
      <c r="D44" s="78">
        <v>43466</v>
      </c>
      <c r="E44" s="6">
        <v>100.299628</v>
      </c>
      <c r="G44" s="6">
        <v>100.32461502</v>
      </c>
      <c r="I44" s="6">
        <v>2.4987027855999999E-2</v>
      </c>
      <c r="J44" s="163">
        <f t="shared" si="1"/>
        <v>-2.4987027855999999E-2</v>
      </c>
      <c r="K44" s="163">
        <f t="shared" si="2"/>
        <v>0</v>
      </c>
    </row>
    <row r="45" spans="1:11" x14ac:dyDescent="0.2">
      <c r="A45" s="3" t="s">
        <v>578</v>
      </c>
      <c r="B45" s="578"/>
      <c r="C45" s="177" t="str">
        <f t="shared" si="0"/>
        <v>Q2</v>
      </c>
      <c r="D45" s="78">
        <v>43556</v>
      </c>
      <c r="E45" s="6">
        <v>100.4398211</v>
      </c>
      <c r="G45" s="6">
        <v>100.78318867999999</v>
      </c>
      <c r="I45" s="6">
        <v>0.34336757719</v>
      </c>
      <c r="J45" s="163">
        <f t="shared" si="1"/>
        <v>-0.34336757719</v>
      </c>
      <c r="K45" s="163">
        <f t="shared" si="2"/>
        <v>0</v>
      </c>
    </row>
    <row r="46" spans="1:11" x14ac:dyDescent="0.2">
      <c r="A46" s="3" t="s">
        <v>579</v>
      </c>
      <c r="B46" s="578"/>
      <c r="C46" s="177" t="str">
        <f t="shared" si="0"/>
        <v>Q3</v>
      </c>
      <c r="D46" s="78">
        <v>43647</v>
      </c>
      <c r="E46" s="6">
        <v>100.12341794</v>
      </c>
      <c r="G46" s="6">
        <v>102.13886253</v>
      </c>
      <c r="I46" s="6">
        <v>2.0154445860000001</v>
      </c>
      <c r="J46" s="163">
        <f t="shared" si="1"/>
        <v>-2.0154445860000001</v>
      </c>
      <c r="K46" s="163">
        <f t="shared" si="2"/>
        <v>0</v>
      </c>
    </row>
    <row r="47" spans="1:11" x14ac:dyDescent="0.2">
      <c r="A47" s="3" t="s">
        <v>580</v>
      </c>
      <c r="B47" s="578"/>
      <c r="C47" s="177" t="str">
        <f t="shared" si="0"/>
        <v>Q4</v>
      </c>
      <c r="D47" s="78">
        <v>43739</v>
      </c>
      <c r="E47" s="6">
        <v>101.67527269</v>
      </c>
      <c r="G47" s="6">
        <v>101.71038871</v>
      </c>
      <c r="I47" s="6">
        <v>3.5116022249999997E-2</v>
      </c>
      <c r="J47" s="163">
        <f t="shared" si="1"/>
        <v>-3.5116022249999997E-2</v>
      </c>
      <c r="K47" s="163">
        <f t="shared" si="2"/>
        <v>0</v>
      </c>
    </row>
    <row r="48" spans="1:11" x14ac:dyDescent="0.2">
      <c r="A48" s="3" t="s">
        <v>581</v>
      </c>
      <c r="B48" s="578" t="str">
        <f>LEFT(A48,4)</f>
        <v>2020</v>
      </c>
      <c r="C48" s="177" t="str">
        <f t="shared" si="0"/>
        <v>Q1</v>
      </c>
      <c r="D48" s="78">
        <v>43831</v>
      </c>
      <c r="E48" s="6">
        <v>100.7404129</v>
      </c>
      <c r="G48" s="6">
        <v>94.770413864999995</v>
      </c>
      <c r="I48" s="6">
        <v>-5.9699990356999999</v>
      </c>
      <c r="J48" s="163">
        <f t="shared" si="1"/>
        <v>0</v>
      </c>
      <c r="K48" s="163">
        <f t="shared" si="2"/>
        <v>5.9699990356999999</v>
      </c>
    </row>
    <row r="49" spans="1:11" x14ac:dyDescent="0.2">
      <c r="A49" s="3" t="s">
        <v>582</v>
      </c>
      <c r="B49" s="578"/>
      <c r="C49" s="177" t="str">
        <f t="shared" si="0"/>
        <v>Q2</v>
      </c>
      <c r="D49" s="78">
        <v>43922</v>
      </c>
      <c r="E49" s="6">
        <v>91.835950746999998</v>
      </c>
      <c r="G49" s="6">
        <v>85.009206139</v>
      </c>
      <c r="I49" s="6">
        <v>-6.8267446078000003</v>
      </c>
      <c r="J49" s="163">
        <f t="shared" si="1"/>
        <v>0</v>
      </c>
      <c r="K49" s="163">
        <f t="shared" si="2"/>
        <v>6.8267446078000003</v>
      </c>
    </row>
    <row r="50" spans="1:11" x14ac:dyDescent="0.2">
      <c r="A50" s="3" t="s">
        <v>583</v>
      </c>
      <c r="B50" s="578"/>
      <c r="C50" s="177" t="str">
        <f t="shared" si="0"/>
        <v>Q3</v>
      </c>
      <c r="D50" s="78">
        <v>44013</v>
      </c>
      <c r="E50" s="6">
        <v>90.378518346999996</v>
      </c>
      <c r="G50" s="6">
        <v>94.961453496999994</v>
      </c>
      <c r="I50" s="6">
        <v>4.5829351504</v>
      </c>
      <c r="J50" s="163">
        <f t="shared" si="1"/>
        <v>-4.5829351504</v>
      </c>
      <c r="K50" s="163">
        <f t="shared" si="2"/>
        <v>0</v>
      </c>
    </row>
    <row r="51" spans="1:11" x14ac:dyDescent="0.2">
      <c r="A51" s="3" t="s">
        <v>584</v>
      </c>
      <c r="B51" s="578"/>
      <c r="C51" s="177" t="str">
        <f t="shared" si="0"/>
        <v>Q4</v>
      </c>
      <c r="D51" s="78">
        <v>44105</v>
      </c>
      <c r="E51" s="6">
        <v>93.979342529999997</v>
      </c>
      <c r="G51" s="6">
        <v>97.742662804000005</v>
      </c>
      <c r="I51" s="6">
        <v>3.7633202741999998</v>
      </c>
      <c r="J51" s="163">
        <f t="shared" si="1"/>
        <v>-3.7633202741999998</v>
      </c>
      <c r="K51" s="163">
        <f t="shared" si="2"/>
        <v>0</v>
      </c>
    </row>
    <row r="52" spans="1:11" x14ac:dyDescent="0.2">
      <c r="A52" s="3" t="s">
        <v>585</v>
      </c>
      <c r="B52" s="578" t="str">
        <f>LEFT(A52,4)</f>
        <v>2021</v>
      </c>
      <c r="C52" s="177" t="str">
        <f t="shared" si="0"/>
        <v>Q1</v>
      </c>
      <c r="D52" s="78">
        <v>44197</v>
      </c>
      <c r="E52" s="6">
        <v>96.766861047000006</v>
      </c>
      <c r="G52" s="6">
        <v>98.596701672999998</v>
      </c>
      <c r="I52" s="6">
        <v>1.8298406264</v>
      </c>
      <c r="J52" s="163">
        <f t="shared" si="1"/>
        <v>-1.8298406264</v>
      </c>
      <c r="K52" s="163">
        <f t="shared" si="2"/>
        <v>0</v>
      </c>
    </row>
    <row r="53" spans="1:11" x14ac:dyDescent="0.2">
      <c r="A53" s="3" t="s">
        <v>586</v>
      </c>
      <c r="B53" s="578"/>
      <c r="C53" s="177" t="str">
        <f t="shared" si="0"/>
        <v>Q2</v>
      </c>
      <c r="D53" s="78">
        <v>44287</v>
      </c>
      <c r="E53" s="6">
        <v>99.366568810999993</v>
      </c>
      <c r="G53" s="6">
        <v>99.559970153999998</v>
      </c>
      <c r="I53" s="6">
        <v>0.19340134308000001</v>
      </c>
      <c r="J53" s="163">
        <f t="shared" si="1"/>
        <v>-0.19340134308000001</v>
      </c>
      <c r="K53" s="163">
        <f t="shared" si="2"/>
        <v>0</v>
      </c>
    </row>
    <row r="54" spans="1:11" x14ac:dyDescent="0.2">
      <c r="A54" s="3" t="s">
        <v>587</v>
      </c>
      <c r="B54" s="578"/>
      <c r="C54" s="177" t="str">
        <f t="shared" si="0"/>
        <v>Q3</v>
      </c>
      <c r="D54" s="78">
        <v>44378</v>
      </c>
      <c r="E54" s="6">
        <v>100.38583092</v>
      </c>
      <c r="G54" s="6">
        <v>101.10377165</v>
      </c>
      <c r="I54" s="6">
        <v>0.71794073302000005</v>
      </c>
      <c r="J54" s="163">
        <f t="shared" si="1"/>
        <v>-0.71794073302000005</v>
      </c>
      <c r="K54" s="163">
        <f t="shared" si="2"/>
        <v>0</v>
      </c>
    </row>
    <row r="55" spans="1:11" x14ac:dyDescent="0.2">
      <c r="A55" s="5" t="s">
        <v>588</v>
      </c>
      <c r="B55" s="578"/>
      <c r="C55" s="177" t="str">
        <f t="shared" si="0"/>
        <v>Q4</v>
      </c>
      <c r="D55" s="79">
        <v>44470</v>
      </c>
      <c r="E55" s="6">
        <v>100.90442777</v>
      </c>
      <c r="G55" s="6">
        <v>101.35730239</v>
      </c>
      <c r="I55" s="6">
        <v>0.45287462293000003</v>
      </c>
      <c r="J55" s="163">
        <f t="shared" si="1"/>
        <v>-0.45287462293000003</v>
      </c>
      <c r="K55" s="163">
        <f t="shared" si="2"/>
        <v>0</v>
      </c>
    </row>
    <row r="56" spans="1:11" x14ac:dyDescent="0.2">
      <c r="C56" s="365" t="s">
        <v>558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74">
        <v>22.5</v>
      </c>
      <c r="C59" s="17">
        <v>70</v>
      </c>
      <c r="D59"/>
      <c r="F59"/>
      <c r="H59"/>
    </row>
    <row r="60" spans="1:11" x14ac:dyDescent="0.2">
      <c r="B60">
        <v>22.5</v>
      </c>
      <c r="C60" s="17">
        <v>105</v>
      </c>
      <c r="D60"/>
      <c r="F60"/>
      <c r="H60"/>
    </row>
    <row r="61" spans="1:11" x14ac:dyDescent="0.2">
      <c r="C61" s="121" t="s">
        <v>0</v>
      </c>
    </row>
    <row r="62" spans="1:11" x14ac:dyDescent="0.2">
      <c r="B62">
        <v>22.5</v>
      </c>
      <c r="C62" s="122">
        <v>-5</v>
      </c>
    </row>
    <row r="63" spans="1:11" x14ac:dyDescent="0.2">
      <c r="B63">
        <v>22.5</v>
      </c>
      <c r="C63" s="12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140625" customWidth="1"/>
  </cols>
  <sheetData>
    <row r="1" spans="1:19" x14ac:dyDescent="0.2">
      <c r="M1" s="115"/>
    </row>
    <row r="2" spans="1:19" ht="15.75" x14ac:dyDescent="0.25">
      <c r="A2" s="44" t="s">
        <v>556</v>
      </c>
      <c r="M2" s="115"/>
    </row>
    <row r="3" spans="1:19" x14ac:dyDescent="0.2">
      <c r="A3" s="22" t="s">
        <v>16</v>
      </c>
      <c r="S3" s="30"/>
    </row>
    <row r="4" spans="1:19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9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Q5" s="178" t="s">
        <v>358</v>
      </c>
      <c r="R5" s="179"/>
    </row>
    <row r="6" spans="1:19" ht="25.5" customHeight="1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Q6" s="310" t="s">
        <v>182</v>
      </c>
      <c r="R6" s="313" t="s">
        <v>411</v>
      </c>
    </row>
    <row r="7" spans="1:19" ht="15" x14ac:dyDescent="0.25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Q7" s="218" t="s">
        <v>183</v>
      </c>
      <c r="R7" s="312" t="s">
        <v>412</v>
      </c>
    </row>
    <row r="8" spans="1:19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  <c r="Q8" s="218" t="s">
        <v>184</v>
      </c>
      <c r="R8" s="212" t="s">
        <v>413</v>
      </c>
    </row>
    <row r="9" spans="1:19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  <c r="Q9" s="218" t="s">
        <v>185</v>
      </c>
      <c r="R9" s="307" t="s">
        <v>414</v>
      </c>
    </row>
    <row r="10" spans="1:19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Q10" s="218" t="s">
        <v>191</v>
      </c>
      <c r="R10" s="212" t="s">
        <v>415</v>
      </c>
    </row>
    <row r="11" spans="1:19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  <c r="Q11" s="218" t="s">
        <v>401</v>
      </c>
      <c r="R11" s="307" t="s">
        <v>416</v>
      </c>
    </row>
    <row r="12" spans="1:19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  <c r="Q12" s="547" t="s">
        <v>522</v>
      </c>
      <c r="R12" s="449" t="s">
        <v>523</v>
      </c>
    </row>
    <row r="13" spans="1:19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Q13" s="314" t="s">
        <v>417</v>
      </c>
      <c r="R13" s="212" t="s">
        <v>418</v>
      </c>
    </row>
    <row r="14" spans="1:19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  <c r="Q14" s="314" t="s">
        <v>421</v>
      </c>
      <c r="R14" s="307" t="s">
        <v>419</v>
      </c>
    </row>
    <row r="15" spans="1:19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Q15" s="314" t="s">
        <v>113</v>
      </c>
      <c r="R15" s="307" t="s">
        <v>420</v>
      </c>
    </row>
    <row r="16" spans="1:19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  <c r="Q16" s="315" t="s">
        <v>112</v>
      </c>
      <c r="R16" s="311" t="s">
        <v>507</v>
      </c>
    </row>
    <row r="17" spans="1:18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8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8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8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8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8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R22" s="30"/>
    </row>
    <row r="23" spans="1:18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5" spans="1:18" x14ac:dyDescent="0.2">
      <c r="A25" s="580" t="s">
        <v>520</v>
      </c>
      <c r="B25" s="580"/>
      <c r="C25" s="580"/>
      <c r="D25" s="580"/>
      <c r="E25" s="580"/>
      <c r="F25" s="580"/>
      <c r="G25" s="580"/>
      <c r="H25" s="580"/>
      <c r="I25" s="23"/>
      <c r="K25" s="580" t="s">
        <v>521</v>
      </c>
      <c r="L25" s="580"/>
      <c r="M25" s="580"/>
      <c r="N25" s="580"/>
      <c r="O25" s="580"/>
      <c r="P25" s="580"/>
      <c r="Q25" s="580"/>
      <c r="R25" s="580"/>
    </row>
    <row r="26" spans="1:18" x14ac:dyDescent="0.2">
      <c r="A26" s="308"/>
      <c r="B26" s="308"/>
      <c r="C26" s="308"/>
      <c r="D26" s="308"/>
      <c r="E26" s="308"/>
      <c r="G26" s="3"/>
    </row>
    <row r="27" spans="1:18" x14ac:dyDescent="0.2">
      <c r="A27" s="9"/>
      <c r="B27" s="5" t="s">
        <v>182</v>
      </c>
      <c r="C27" s="5" t="s">
        <v>183</v>
      </c>
      <c r="D27" s="5" t="s">
        <v>184</v>
      </c>
      <c r="E27" s="5" t="s">
        <v>185</v>
      </c>
      <c r="F27" s="5" t="s">
        <v>191</v>
      </c>
      <c r="G27" s="291" t="s">
        <v>401</v>
      </c>
      <c r="H27" s="548" t="s">
        <v>522</v>
      </c>
      <c r="I27" s="5" t="s">
        <v>5</v>
      </c>
      <c r="K27" s="316" t="s">
        <v>421</v>
      </c>
      <c r="L27" s="9" t="s">
        <v>113</v>
      </c>
      <c r="M27" s="9" t="s">
        <v>112</v>
      </c>
      <c r="N27" s="9" t="s">
        <v>410</v>
      </c>
    </row>
    <row r="28" spans="1:18" x14ac:dyDescent="0.2">
      <c r="A28" s="1">
        <v>43101</v>
      </c>
      <c r="B28" s="112">
        <v>0</v>
      </c>
      <c r="C28" s="112">
        <v>0.28499999999999998</v>
      </c>
      <c r="D28" s="112">
        <v>0.14000000000000001</v>
      </c>
      <c r="E28" s="112">
        <v>0.23</v>
      </c>
      <c r="F28" s="112">
        <v>0.25</v>
      </c>
      <c r="G28" s="112">
        <v>0.25</v>
      </c>
      <c r="H28" s="112">
        <v>0</v>
      </c>
      <c r="I28" s="112">
        <v>1.155</v>
      </c>
      <c r="K28" s="112">
        <v>0.31577419355000003</v>
      </c>
      <c r="L28" s="112">
        <v>0.1</v>
      </c>
      <c r="M28" s="112">
        <v>4.9000000000000002E-2</v>
      </c>
      <c r="N28" s="20">
        <f>+K28-L28-M28</f>
        <v>0.16677419355000001</v>
      </c>
    </row>
    <row r="29" spans="1:18" x14ac:dyDescent="0.2">
      <c r="A29" s="1">
        <v>43132</v>
      </c>
      <c r="B29" s="112">
        <v>0</v>
      </c>
      <c r="C29" s="112">
        <v>0.31</v>
      </c>
      <c r="D29" s="112">
        <v>0.14000000000000001</v>
      </c>
      <c r="E29" s="112">
        <v>0.28000000000000003</v>
      </c>
      <c r="F29" s="112">
        <v>0.25</v>
      </c>
      <c r="G29" s="112">
        <v>0.25</v>
      </c>
      <c r="H29" s="112">
        <v>0</v>
      </c>
      <c r="I29" s="112">
        <v>1.23</v>
      </c>
      <c r="K29" s="112">
        <v>0.42012500000000003</v>
      </c>
      <c r="L29" s="112">
        <v>0.17</v>
      </c>
      <c r="M29" s="112">
        <v>4.9000000000000002E-2</v>
      </c>
      <c r="N29" s="20">
        <f t="shared" ref="N29:N63" si="0">+K29-L29-M29</f>
        <v>0.20112500000000005</v>
      </c>
    </row>
    <row r="30" spans="1:18" x14ac:dyDescent="0.2">
      <c r="A30" s="1">
        <v>43160</v>
      </c>
      <c r="B30" s="112">
        <v>0</v>
      </c>
      <c r="C30" s="112">
        <v>0.315</v>
      </c>
      <c r="D30" s="112">
        <v>0.17</v>
      </c>
      <c r="E30" s="112">
        <v>0.25</v>
      </c>
      <c r="F30" s="112">
        <v>0.25</v>
      </c>
      <c r="G30" s="112">
        <v>0.25</v>
      </c>
      <c r="H30" s="112">
        <v>0</v>
      </c>
      <c r="I30" s="112">
        <v>1.2349999999999999</v>
      </c>
      <c r="K30" s="112">
        <v>0.45350000000000001</v>
      </c>
      <c r="L30" s="112">
        <v>0.249</v>
      </c>
      <c r="M30" s="112">
        <v>4.9000000000000002E-2</v>
      </c>
      <c r="N30" s="20">
        <f t="shared" si="0"/>
        <v>0.15550000000000003</v>
      </c>
    </row>
    <row r="31" spans="1:18" x14ac:dyDescent="0.2">
      <c r="A31" s="1">
        <v>43191</v>
      </c>
      <c r="B31" s="112">
        <v>0</v>
      </c>
      <c r="C31" s="112">
        <v>0.29499999999999998</v>
      </c>
      <c r="D31" s="112">
        <v>0.17</v>
      </c>
      <c r="E31" s="112">
        <v>0.27</v>
      </c>
      <c r="F31" s="112">
        <v>0.25</v>
      </c>
      <c r="G31" s="112">
        <v>0.25</v>
      </c>
      <c r="H31" s="112">
        <v>0</v>
      </c>
      <c r="I31" s="112">
        <v>1.2349999999999999</v>
      </c>
      <c r="K31" s="112">
        <v>0.27150000000000002</v>
      </c>
      <c r="L31" s="112">
        <v>0</v>
      </c>
      <c r="M31" s="112">
        <v>0.13600000000000001</v>
      </c>
      <c r="N31" s="20">
        <f t="shared" si="0"/>
        <v>0.13550000000000001</v>
      </c>
    </row>
    <row r="32" spans="1:18" x14ac:dyDescent="0.2">
      <c r="A32" s="1">
        <v>43221</v>
      </c>
      <c r="B32" s="112">
        <v>0</v>
      </c>
      <c r="C32" s="112">
        <v>0.31</v>
      </c>
      <c r="D32" s="112">
        <v>0.35</v>
      </c>
      <c r="E32" s="112">
        <v>0.23</v>
      </c>
      <c r="F32" s="112">
        <v>0.25</v>
      </c>
      <c r="G32" s="112">
        <v>0.25</v>
      </c>
      <c r="H32" s="112">
        <v>0</v>
      </c>
      <c r="I32" s="112">
        <v>1.39</v>
      </c>
      <c r="K32" s="112">
        <v>0.24049999999999999</v>
      </c>
      <c r="L32" s="112">
        <v>0</v>
      </c>
      <c r="M32" s="112">
        <v>0.115</v>
      </c>
      <c r="N32" s="20">
        <f t="shared" si="0"/>
        <v>0.1255</v>
      </c>
    </row>
    <row r="33" spans="1:14" x14ac:dyDescent="0.2">
      <c r="A33" s="1">
        <v>43252</v>
      </c>
      <c r="B33" s="112">
        <v>0.02</v>
      </c>
      <c r="C33" s="112">
        <v>0.55000000000000004</v>
      </c>
      <c r="D33" s="112">
        <v>0.42</v>
      </c>
      <c r="E33" s="112">
        <v>0.18</v>
      </c>
      <c r="F33" s="112">
        <v>0.25</v>
      </c>
      <c r="G33" s="112">
        <v>0.25</v>
      </c>
      <c r="H33" s="112">
        <v>0</v>
      </c>
      <c r="I33" s="112">
        <v>1.67</v>
      </c>
      <c r="K33" s="112">
        <v>0.30649999999999999</v>
      </c>
      <c r="L33" s="112">
        <v>0.11700000000000001</v>
      </c>
      <c r="M33" s="112">
        <v>6.4000000000000001E-2</v>
      </c>
      <c r="N33" s="20">
        <f t="shared" si="0"/>
        <v>0.1255</v>
      </c>
    </row>
    <row r="34" spans="1:14" x14ac:dyDescent="0.2">
      <c r="A34" s="1">
        <v>43282</v>
      </c>
      <c r="B34" s="112">
        <v>7.8E-2</v>
      </c>
      <c r="C34" s="112">
        <v>0.64500000000000002</v>
      </c>
      <c r="D34" s="112">
        <v>0.37</v>
      </c>
      <c r="E34" s="112">
        <v>0.17</v>
      </c>
      <c r="F34" s="112">
        <v>0.25</v>
      </c>
      <c r="G34" s="112">
        <v>0.25</v>
      </c>
      <c r="H34" s="112">
        <v>0</v>
      </c>
      <c r="I34" s="112">
        <v>1.7629999999999999</v>
      </c>
      <c r="K34" s="112">
        <v>0.13548387097</v>
      </c>
      <c r="L34" s="112">
        <v>0</v>
      </c>
      <c r="M34" s="112">
        <v>0</v>
      </c>
      <c r="N34" s="20">
        <f t="shared" si="0"/>
        <v>0.13548387097</v>
      </c>
    </row>
    <row r="35" spans="1:14" x14ac:dyDescent="0.2">
      <c r="A35" s="1">
        <v>43313</v>
      </c>
      <c r="B35" s="112">
        <v>0.28000000000000003</v>
      </c>
      <c r="C35" s="112">
        <v>0.31</v>
      </c>
      <c r="D35" s="112">
        <v>0.3</v>
      </c>
      <c r="E35" s="112">
        <v>0.14000000000000001</v>
      </c>
      <c r="F35" s="112">
        <v>0.25</v>
      </c>
      <c r="G35" s="112">
        <v>0.25</v>
      </c>
      <c r="H35" s="112">
        <v>0</v>
      </c>
      <c r="I35" s="112">
        <v>1.5300000000000002</v>
      </c>
      <c r="K35" s="112">
        <v>0.14294354839000001</v>
      </c>
      <c r="L35" s="112">
        <v>0</v>
      </c>
      <c r="M35" s="112">
        <v>1.2E-2</v>
      </c>
      <c r="N35" s="20">
        <f t="shared" si="0"/>
        <v>0.13094354839</v>
      </c>
    </row>
    <row r="36" spans="1:14" x14ac:dyDescent="0.2">
      <c r="A36" s="1">
        <v>43344</v>
      </c>
      <c r="B36" s="112">
        <v>0.4</v>
      </c>
      <c r="C36" s="112">
        <v>0.22</v>
      </c>
      <c r="D36" s="112">
        <v>0.2</v>
      </c>
      <c r="E36" s="112">
        <v>0.14000000000000001</v>
      </c>
      <c r="F36" s="112">
        <v>0.25</v>
      </c>
      <c r="G36" s="112">
        <v>0.25</v>
      </c>
      <c r="H36" s="112">
        <v>0</v>
      </c>
      <c r="I36" s="112">
        <v>1.46</v>
      </c>
      <c r="K36" s="112">
        <v>0.23400000000000001</v>
      </c>
      <c r="L36" s="112">
        <v>0</v>
      </c>
      <c r="M36" s="112">
        <v>0.08</v>
      </c>
      <c r="N36" s="20">
        <f t="shared" si="0"/>
        <v>0.15400000000000003</v>
      </c>
    </row>
    <row r="37" spans="1:14" x14ac:dyDescent="0.2">
      <c r="A37" s="1">
        <v>43374</v>
      </c>
      <c r="B37" s="112">
        <v>0.4</v>
      </c>
      <c r="C37" s="112">
        <v>0.22</v>
      </c>
      <c r="D37" s="112">
        <v>0.24</v>
      </c>
      <c r="E37" s="112">
        <v>0.125</v>
      </c>
      <c r="F37" s="112">
        <v>0.25</v>
      </c>
      <c r="G37" s="112">
        <v>0.25</v>
      </c>
      <c r="H37" s="112">
        <v>0</v>
      </c>
      <c r="I37" s="112">
        <v>1.4849999999999999</v>
      </c>
      <c r="K37" s="112">
        <v>0.26514516128999999</v>
      </c>
      <c r="L37" s="112">
        <v>0</v>
      </c>
      <c r="M37" s="112">
        <v>0.16</v>
      </c>
      <c r="N37" s="20">
        <f t="shared" si="0"/>
        <v>0.10514516128999998</v>
      </c>
    </row>
    <row r="38" spans="1:14" x14ac:dyDescent="0.2">
      <c r="A38" s="1">
        <v>43405</v>
      </c>
      <c r="B38" s="112">
        <v>1.1000000000000001</v>
      </c>
      <c r="C38" s="112">
        <v>0.17</v>
      </c>
      <c r="D38" s="112">
        <v>0.25</v>
      </c>
      <c r="E38" s="112">
        <v>0.1</v>
      </c>
      <c r="F38" s="112">
        <v>0.25</v>
      </c>
      <c r="G38" s="112">
        <v>0.25</v>
      </c>
      <c r="H38" s="112">
        <v>0</v>
      </c>
      <c r="I38" s="112">
        <v>2.12</v>
      </c>
      <c r="K38" s="112">
        <v>0.26500000000000001</v>
      </c>
      <c r="L38" s="112">
        <v>0.11899999999999999</v>
      </c>
      <c r="M38" s="112">
        <v>0</v>
      </c>
      <c r="N38" s="20">
        <f t="shared" si="0"/>
        <v>0.14600000000000002</v>
      </c>
    </row>
    <row r="39" spans="1:14" x14ac:dyDescent="0.2">
      <c r="A39" s="1">
        <v>43435</v>
      </c>
      <c r="B39" s="112">
        <v>1.2</v>
      </c>
      <c r="C39" s="112">
        <v>0.42</v>
      </c>
      <c r="D39" s="112">
        <v>0.22</v>
      </c>
      <c r="E39" s="112">
        <v>7.4999999999999997E-2</v>
      </c>
      <c r="F39" s="112">
        <v>0.25</v>
      </c>
      <c r="G39" s="112">
        <v>0.25</v>
      </c>
      <c r="H39" s="112">
        <v>0</v>
      </c>
      <c r="I39" s="112">
        <v>2.415</v>
      </c>
      <c r="K39" s="112">
        <v>0.38374193548000002</v>
      </c>
      <c r="L39" s="112">
        <v>5.0999999999999997E-2</v>
      </c>
      <c r="M39" s="112">
        <v>0.13100000000000001</v>
      </c>
      <c r="N39" s="20">
        <f t="shared" si="0"/>
        <v>0.20174193548000002</v>
      </c>
    </row>
    <row r="40" spans="1:14" x14ac:dyDescent="0.2">
      <c r="A40" s="1">
        <v>43466</v>
      </c>
      <c r="B40" s="112">
        <v>1.1499999999999999</v>
      </c>
      <c r="C40" s="112">
        <v>0.47</v>
      </c>
      <c r="D40" s="112">
        <v>0.28100000000000003</v>
      </c>
      <c r="E40" s="112">
        <v>7.4999999999999997E-2</v>
      </c>
      <c r="F40" s="112">
        <v>0.25</v>
      </c>
      <c r="G40" s="112">
        <v>0.31774193548000002</v>
      </c>
      <c r="H40" s="112">
        <v>0</v>
      </c>
      <c r="I40" s="112">
        <v>2.5437419354799999</v>
      </c>
      <c r="K40" s="112">
        <v>0.245</v>
      </c>
      <c r="L40" s="112">
        <v>0.04</v>
      </c>
      <c r="M40" s="112">
        <v>0.126</v>
      </c>
      <c r="N40" s="20">
        <f t="shared" si="0"/>
        <v>7.8999999999999987E-2</v>
      </c>
    </row>
    <row r="41" spans="1:14" x14ac:dyDescent="0.2">
      <c r="A41" s="1">
        <v>43497</v>
      </c>
      <c r="B41" s="112">
        <v>1.1499999999999999</v>
      </c>
      <c r="C41" s="112">
        <v>0.44</v>
      </c>
      <c r="D41" s="112">
        <v>0.25900000000000001</v>
      </c>
      <c r="E41" s="112">
        <v>7.4999999999999997E-2</v>
      </c>
      <c r="F41" s="112">
        <v>0.25</v>
      </c>
      <c r="G41" s="112">
        <v>0.44285714286</v>
      </c>
      <c r="H41" s="112">
        <v>0.1</v>
      </c>
      <c r="I41" s="112">
        <v>2.7168571428599995</v>
      </c>
      <c r="K41" s="112">
        <v>0.58599999999999997</v>
      </c>
      <c r="L41" s="112">
        <v>0.04</v>
      </c>
      <c r="M41" s="112">
        <v>0.29199999999999998</v>
      </c>
      <c r="N41" s="20">
        <f t="shared" si="0"/>
        <v>0.25399999999999995</v>
      </c>
    </row>
    <row r="42" spans="1:14" x14ac:dyDescent="0.2">
      <c r="A42" s="1">
        <v>43525</v>
      </c>
      <c r="B42" s="112">
        <v>1.2</v>
      </c>
      <c r="C42" s="112">
        <v>0.21</v>
      </c>
      <c r="D42" s="112">
        <v>0.246</v>
      </c>
      <c r="E42" s="112">
        <v>0.155</v>
      </c>
      <c r="F42" s="112">
        <v>0.25</v>
      </c>
      <c r="G42" s="112">
        <v>0.25</v>
      </c>
      <c r="H42" s="112">
        <v>0.01</v>
      </c>
      <c r="I42" s="112">
        <v>2.3209999999999997</v>
      </c>
      <c r="K42" s="112">
        <v>0.23599999999999999</v>
      </c>
      <c r="L42" s="112">
        <v>0.04</v>
      </c>
      <c r="M42" s="112">
        <v>0.11600000000000001</v>
      </c>
      <c r="N42" s="20">
        <f t="shared" si="0"/>
        <v>7.9999999999999974E-2</v>
      </c>
    </row>
    <row r="43" spans="1:14" x14ac:dyDescent="0.2">
      <c r="A43" s="1">
        <v>43556</v>
      </c>
      <c r="B43" s="112">
        <v>1.3</v>
      </c>
      <c r="C43" s="112">
        <v>0.13</v>
      </c>
      <c r="D43" s="112">
        <v>0.21099999999999999</v>
      </c>
      <c r="E43" s="112">
        <v>7.4999999999999997E-2</v>
      </c>
      <c r="F43" s="112">
        <v>0.25</v>
      </c>
      <c r="G43" s="112">
        <v>0.25</v>
      </c>
      <c r="H43" s="112">
        <v>0.02</v>
      </c>
      <c r="I43" s="112">
        <v>2.2360000000000002</v>
      </c>
      <c r="K43" s="112">
        <v>0.22700000000000001</v>
      </c>
      <c r="L43" s="112">
        <v>7.4999999999999997E-2</v>
      </c>
      <c r="M43" s="112">
        <v>5.1999999999999998E-2</v>
      </c>
      <c r="N43" s="20">
        <f t="shared" si="0"/>
        <v>0.10000000000000003</v>
      </c>
    </row>
    <row r="44" spans="1:14" x14ac:dyDescent="0.2">
      <c r="A44" s="1">
        <v>43586</v>
      </c>
      <c r="B44" s="112">
        <v>1.5</v>
      </c>
      <c r="C44" s="112">
        <v>0.14000000000000001</v>
      </c>
      <c r="D44" s="112">
        <v>0.32800000000000001</v>
      </c>
      <c r="E44" s="112">
        <v>7.4999999999999997E-2</v>
      </c>
      <c r="F44" s="112">
        <v>0.25</v>
      </c>
      <c r="G44" s="112">
        <v>0.25</v>
      </c>
      <c r="H44" s="112">
        <v>0.1</v>
      </c>
      <c r="I44" s="112">
        <v>2.6430000000000002</v>
      </c>
      <c r="K44" s="112">
        <v>0.29799999999999999</v>
      </c>
      <c r="L44" s="112">
        <v>0.04</v>
      </c>
      <c r="M44" s="112">
        <v>5.8000000000000003E-2</v>
      </c>
      <c r="N44" s="20">
        <f t="shared" si="0"/>
        <v>0.2</v>
      </c>
    </row>
    <row r="45" spans="1:14" x14ac:dyDescent="0.2">
      <c r="A45" s="1">
        <v>43617</v>
      </c>
      <c r="B45" s="112">
        <v>1.6</v>
      </c>
      <c r="C45" s="112">
        <v>0.2</v>
      </c>
      <c r="D45" s="112">
        <v>0.224</v>
      </c>
      <c r="E45" s="112">
        <v>7.4999999999999997E-2</v>
      </c>
      <c r="F45" s="112">
        <v>0.25</v>
      </c>
      <c r="G45" s="112">
        <v>0.25</v>
      </c>
      <c r="H45" s="112">
        <v>0.05</v>
      </c>
      <c r="I45" s="112">
        <v>2.649</v>
      </c>
      <c r="K45" s="112">
        <v>0.23899999999999999</v>
      </c>
      <c r="L45" s="112">
        <v>0.04</v>
      </c>
      <c r="M45" s="112">
        <v>6.4000000000000001E-2</v>
      </c>
      <c r="N45" s="20">
        <f t="shared" si="0"/>
        <v>0.13499999999999998</v>
      </c>
    </row>
    <row r="46" spans="1:14" x14ac:dyDescent="0.2">
      <c r="A46" s="1">
        <v>43647</v>
      </c>
      <c r="B46" s="112">
        <v>1.7</v>
      </c>
      <c r="C46" s="112">
        <v>0.17499999999999999</v>
      </c>
      <c r="D46" s="112">
        <v>0.24099999999999999</v>
      </c>
      <c r="E46" s="112">
        <v>7.4999999999999997E-2</v>
      </c>
      <c r="F46" s="112">
        <v>0.25</v>
      </c>
      <c r="G46" s="112">
        <v>0.25</v>
      </c>
      <c r="H46" s="112">
        <v>0.05</v>
      </c>
      <c r="I46" s="112">
        <v>2.7410000000000001</v>
      </c>
      <c r="K46" s="112">
        <v>0.68</v>
      </c>
      <c r="L46" s="112">
        <v>7.3999999999999996E-2</v>
      </c>
      <c r="M46" s="112">
        <v>0.441</v>
      </c>
      <c r="N46" s="20">
        <f t="shared" si="0"/>
        <v>0.16500000000000009</v>
      </c>
    </row>
    <row r="47" spans="1:14" x14ac:dyDescent="0.2">
      <c r="A47" s="1">
        <v>43678</v>
      </c>
      <c r="B47" s="112">
        <v>1.7</v>
      </c>
      <c r="C47" s="112">
        <v>0.215</v>
      </c>
      <c r="D47" s="112">
        <v>0.20100000000000001</v>
      </c>
      <c r="E47" s="112">
        <v>7.4999999999999997E-2</v>
      </c>
      <c r="F47" s="112">
        <v>0.25</v>
      </c>
      <c r="G47" s="112">
        <v>0.25</v>
      </c>
      <c r="H47" s="112">
        <v>0.1</v>
      </c>
      <c r="I47" s="112">
        <v>2.7910000000000004</v>
      </c>
      <c r="K47" s="112">
        <v>0.17</v>
      </c>
      <c r="L47" s="112">
        <v>7.4999999999999997E-2</v>
      </c>
      <c r="M47" s="112">
        <v>0</v>
      </c>
      <c r="N47" s="20">
        <f t="shared" si="0"/>
        <v>9.5000000000000015E-2</v>
      </c>
    </row>
    <row r="48" spans="1:14" x14ac:dyDescent="0.2">
      <c r="A48" s="1">
        <v>43709</v>
      </c>
      <c r="B48" s="112">
        <v>1.7</v>
      </c>
      <c r="C48" s="112">
        <v>0.12</v>
      </c>
      <c r="D48" s="112">
        <v>0.26100000000000001</v>
      </c>
      <c r="E48" s="112">
        <v>7.4999999999999997E-2</v>
      </c>
      <c r="F48" s="112">
        <v>0.25</v>
      </c>
      <c r="G48" s="112">
        <v>1.6</v>
      </c>
      <c r="H48" s="112">
        <v>0.2</v>
      </c>
      <c r="I48" s="112">
        <v>4.2060000000000004</v>
      </c>
      <c r="K48" s="112">
        <v>0.32200000000000001</v>
      </c>
      <c r="L48" s="112">
        <v>8.8999999999999996E-2</v>
      </c>
      <c r="M48" s="112">
        <v>0.16300000000000001</v>
      </c>
      <c r="N48" s="20">
        <f t="shared" si="0"/>
        <v>7.0000000000000007E-2</v>
      </c>
    </row>
    <row r="49" spans="1:14" x14ac:dyDescent="0.2">
      <c r="A49" s="1">
        <v>43739</v>
      </c>
      <c r="B49" s="112">
        <v>1.7</v>
      </c>
      <c r="C49" s="112">
        <v>0.115</v>
      </c>
      <c r="D49" s="112">
        <v>0.28999999999999998</v>
      </c>
      <c r="E49" s="112">
        <v>7.4999999999999997E-2</v>
      </c>
      <c r="F49" s="112">
        <v>0.25</v>
      </c>
      <c r="G49" s="112">
        <v>0.25</v>
      </c>
      <c r="H49" s="112">
        <v>0.2</v>
      </c>
      <c r="I49" s="112">
        <v>2.8800000000000003</v>
      </c>
      <c r="K49" s="112">
        <v>0.40391935484000002</v>
      </c>
      <c r="L49" s="112">
        <v>0</v>
      </c>
      <c r="M49" s="112">
        <v>0.14899999999999999</v>
      </c>
      <c r="N49" s="20">
        <f t="shared" si="0"/>
        <v>0.25491935484000006</v>
      </c>
    </row>
    <row r="50" spans="1:14" x14ac:dyDescent="0.2">
      <c r="A50" s="1">
        <v>43770</v>
      </c>
      <c r="B50" s="112">
        <v>1.8</v>
      </c>
      <c r="C50" s="112">
        <v>0.11</v>
      </c>
      <c r="D50" s="112">
        <v>0.31</v>
      </c>
      <c r="E50" s="112">
        <v>8.5000000000000006E-2</v>
      </c>
      <c r="F50" s="112">
        <v>0.25</v>
      </c>
      <c r="G50" s="112">
        <v>0.25</v>
      </c>
      <c r="H50" s="112">
        <v>0.05</v>
      </c>
      <c r="I50" s="112">
        <v>2.855</v>
      </c>
      <c r="K50" s="112">
        <v>0.26500000000000001</v>
      </c>
      <c r="L50" s="112">
        <v>9.5000000000000001E-2</v>
      </c>
      <c r="M50" s="112">
        <v>0</v>
      </c>
      <c r="N50" s="20">
        <f t="shared" si="0"/>
        <v>0.17</v>
      </c>
    </row>
    <row r="51" spans="1:14" x14ac:dyDescent="0.2">
      <c r="A51" s="1">
        <v>43800</v>
      </c>
      <c r="B51" s="112">
        <v>1.8</v>
      </c>
      <c r="C51" s="112">
        <v>0.15</v>
      </c>
      <c r="D51" s="112">
        <v>0.35</v>
      </c>
      <c r="E51" s="112">
        <v>0.184</v>
      </c>
      <c r="F51" s="112">
        <v>0.25</v>
      </c>
      <c r="G51" s="112">
        <v>0.25</v>
      </c>
      <c r="H51" s="112">
        <v>0</v>
      </c>
      <c r="I51" s="112">
        <v>2.984</v>
      </c>
      <c r="K51" s="112">
        <v>0.247</v>
      </c>
      <c r="L51" s="112">
        <v>1.2999999999999999E-2</v>
      </c>
      <c r="M51" s="112">
        <v>0.114</v>
      </c>
      <c r="N51" s="20">
        <f t="shared" si="0"/>
        <v>0.11999999999999998</v>
      </c>
    </row>
    <row r="52" spans="1:14" x14ac:dyDescent="0.2">
      <c r="A52" s="1">
        <v>43831</v>
      </c>
      <c r="B52" s="112">
        <v>1.8</v>
      </c>
      <c r="C52" s="112">
        <v>0.52</v>
      </c>
      <c r="D52" s="112">
        <v>0.25</v>
      </c>
      <c r="E52" s="112">
        <v>8.7999999999999995E-2</v>
      </c>
      <c r="F52" s="112">
        <v>0.25</v>
      </c>
      <c r="G52" s="112">
        <v>0.25</v>
      </c>
      <c r="H52" s="112">
        <v>0</v>
      </c>
      <c r="I52" s="112">
        <v>3.1580000000000004</v>
      </c>
      <c r="K52" s="112">
        <v>0.16</v>
      </c>
      <c r="L52" s="112">
        <v>3.6999999999999998E-2</v>
      </c>
      <c r="M52" s="112">
        <v>5.2999999999999999E-2</v>
      </c>
      <c r="N52" s="20">
        <f t="shared" si="0"/>
        <v>7.0000000000000007E-2</v>
      </c>
    </row>
    <row r="53" spans="1:14" x14ac:dyDescent="0.2">
      <c r="A53" s="1">
        <v>43862</v>
      </c>
      <c r="B53" s="112">
        <v>1.75</v>
      </c>
      <c r="C53" s="112">
        <v>1.1499999999999999</v>
      </c>
      <c r="D53" s="112">
        <v>0.28999999999999998</v>
      </c>
      <c r="E53" s="112">
        <v>7.4999999999999997E-2</v>
      </c>
      <c r="F53" s="112">
        <v>0.25</v>
      </c>
      <c r="G53" s="112">
        <v>0.25</v>
      </c>
      <c r="H53" s="112">
        <v>0.05</v>
      </c>
      <c r="I53" s="112">
        <v>3.8149999999999999</v>
      </c>
      <c r="K53" s="112">
        <v>0.16804827586000001</v>
      </c>
      <c r="L53" s="112">
        <v>3.6999999999999998E-2</v>
      </c>
      <c r="M53" s="112">
        <v>0.01</v>
      </c>
      <c r="N53" s="20">
        <f t="shared" si="0"/>
        <v>0.12104827586000001</v>
      </c>
    </row>
    <row r="54" spans="1:14" x14ac:dyDescent="0.2">
      <c r="A54" s="1">
        <v>43891</v>
      </c>
      <c r="B54" s="112">
        <v>1.8</v>
      </c>
      <c r="C54" s="112">
        <v>1.2</v>
      </c>
      <c r="D54" s="112">
        <v>0.31</v>
      </c>
      <c r="E54" s="112">
        <v>0.12016129032</v>
      </c>
      <c r="F54" s="112">
        <v>0.215</v>
      </c>
      <c r="G54" s="112">
        <v>0.215</v>
      </c>
      <c r="H54" s="112">
        <v>0.2</v>
      </c>
      <c r="I54" s="112">
        <v>4.0601612903199999</v>
      </c>
      <c r="K54" s="112">
        <v>0.12422580645</v>
      </c>
      <c r="L54" s="112">
        <v>3.6999999999999998E-2</v>
      </c>
      <c r="M54" s="112">
        <v>0</v>
      </c>
      <c r="N54" s="20">
        <f t="shared" si="0"/>
        <v>8.7225806449999999E-2</v>
      </c>
    </row>
    <row r="55" spans="1:14" x14ac:dyDescent="0.2">
      <c r="A55" s="1">
        <v>43922</v>
      </c>
      <c r="B55" s="112">
        <v>1.825</v>
      </c>
      <c r="C55" s="112">
        <v>1.2150000000000001</v>
      </c>
      <c r="D55" s="112">
        <v>0.26</v>
      </c>
      <c r="E55" s="112">
        <v>0.12016129032</v>
      </c>
      <c r="F55" s="112">
        <v>0.18</v>
      </c>
      <c r="G55" s="112">
        <v>0.18</v>
      </c>
      <c r="H55" s="112">
        <v>0.25</v>
      </c>
      <c r="I55" s="112">
        <v>4.0301612903200006</v>
      </c>
      <c r="K55" s="112">
        <v>0.79300000000000004</v>
      </c>
      <c r="L55" s="112">
        <v>0.33700000000000002</v>
      </c>
      <c r="M55" s="112">
        <v>1.6E-2</v>
      </c>
      <c r="N55" s="20">
        <f t="shared" si="0"/>
        <v>0.44</v>
      </c>
    </row>
    <row r="56" spans="1:14" x14ac:dyDescent="0.2">
      <c r="A56" s="1">
        <v>43952</v>
      </c>
      <c r="B56" s="112">
        <v>1.825</v>
      </c>
      <c r="C56" s="112">
        <v>1.22</v>
      </c>
      <c r="D56" s="112">
        <v>0.26</v>
      </c>
      <c r="E56" s="112">
        <v>0.12016129032</v>
      </c>
      <c r="F56" s="112">
        <v>0.17</v>
      </c>
      <c r="G56" s="112">
        <v>0.17</v>
      </c>
      <c r="H56" s="112">
        <v>0.32500000000000001</v>
      </c>
      <c r="I56" s="112">
        <v>4.0901612903199993</v>
      </c>
      <c r="K56" s="112">
        <v>0.86899999999999999</v>
      </c>
      <c r="L56" s="112">
        <v>0.33700000000000002</v>
      </c>
      <c r="M56" s="112">
        <v>0.17799999999999999</v>
      </c>
      <c r="N56" s="20">
        <f t="shared" si="0"/>
        <v>0.35400000000000004</v>
      </c>
    </row>
    <row r="57" spans="1:14" x14ac:dyDescent="0.2">
      <c r="A57" s="1">
        <v>43983</v>
      </c>
      <c r="B57" s="112">
        <v>1.85</v>
      </c>
      <c r="C57" s="112">
        <v>1.22</v>
      </c>
      <c r="D57" s="112">
        <v>0.26</v>
      </c>
      <c r="E57" s="112">
        <v>0.12016129032</v>
      </c>
      <c r="F57" s="112">
        <v>0.17</v>
      </c>
      <c r="G57" s="112">
        <v>0.17</v>
      </c>
      <c r="H57" s="112">
        <v>0.47</v>
      </c>
      <c r="I57" s="112">
        <v>4.2601612903200001</v>
      </c>
      <c r="K57" s="112">
        <v>0.94399999999999995</v>
      </c>
      <c r="L57" s="112">
        <v>0.33700000000000002</v>
      </c>
      <c r="M57" s="112">
        <v>0.36899999999999999</v>
      </c>
      <c r="N57" s="20">
        <f t="shared" si="0"/>
        <v>0.23799999999999999</v>
      </c>
    </row>
    <row r="58" spans="1:14" x14ac:dyDescent="0.2">
      <c r="A58" s="1">
        <v>44013</v>
      </c>
      <c r="B58" s="112">
        <v>1.9</v>
      </c>
      <c r="C58" s="112">
        <v>1.1950000000000001</v>
      </c>
      <c r="D58" s="112">
        <v>0.26</v>
      </c>
      <c r="E58" s="112">
        <v>0.12016129032</v>
      </c>
      <c r="F58" s="112">
        <v>0.17</v>
      </c>
      <c r="G58" s="112">
        <v>0.17</v>
      </c>
      <c r="H58" s="112">
        <v>0.47</v>
      </c>
      <c r="I58" s="112">
        <v>4.2851612903199996</v>
      </c>
      <c r="K58" s="112">
        <v>0.57699999999999996</v>
      </c>
      <c r="L58" s="112">
        <v>0.04</v>
      </c>
      <c r="M58" s="112">
        <v>0.441</v>
      </c>
      <c r="N58" s="20">
        <f t="shared" si="0"/>
        <v>9.5999999999999919E-2</v>
      </c>
    </row>
    <row r="59" spans="1:14" x14ac:dyDescent="0.2">
      <c r="A59" s="1">
        <v>44044</v>
      </c>
      <c r="B59" s="112" t="e">
        <v>#N/A</v>
      </c>
      <c r="C59" s="112" t="e">
        <v>#N/A</v>
      </c>
      <c r="D59" s="112" t="e">
        <v>#N/A</v>
      </c>
      <c r="E59" s="112" t="e">
        <v>#N/A</v>
      </c>
      <c r="F59" s="112" t="e">
        <v>#N/A</v>
      </c>
      <c r="G59" s="112" t="e">
        <v>#N/A</v>
      </c>
      <c r="H59" s="112" t="e">
        <v>#N/A</v>
      </c>
      <c r="I59" s="112" t="e">
        <v>#N/A</v>
      </c>
      <c r="K59" s="112" t="e">
        <v>#N/A</v>
      </c>
      <c r="L59" s="112" t="e">
        <v>#N/A</v>
      </c>
      <c r="M59" s="112" t="e">
        <v>#N/A</v>
      </c>
      <c r="N59" s="20" t="e">
        <f t="shared" si="0"/>
        <v>#N/A</v>
      </c>
    </row>
    <row r="60" spans="1:14" x14ac:dyDescent="0.2">
      <c r="A60" s="1">
        <v>44075</v>
      </c>
      <c r="B60" s="112" t="e">
        <v>#N/A</v>
      </c>
      <c r="C60" s="112" t="e">
        <v>#N/A</v>
      </c>
      <c r="D60" s="112" t="e">
        <v>#N/A</v>
      </c>
      <c r="E60" s="112" t="e">
        <v>#N/A</v>
      </c>
      <c r="F60" s="112" t="e">
        <v>#N/A</v>
      </c>
      <c r="G60" s="112" t="e">
        <v>#N/A</v>
      </c>
      <c r="H60" s="112" t="e">
        <v>#N/A</v>
      </c>
      <c r="I60" s="112" t="e">
        <v>#N/A</v>
      </c>
      <c r="K60" s="112" t="e">
        <v>#N/A</v>
      </c>
      <c r="L60" s="112" t="e">
        <v>#N/A</v>
      </c>
      <c r="M60" s="112" t="e">
        <v>#N/A</v>
      </c>
      <c r="N60" s="20" t="e">
        <f t="shared" si="0"/>
        <v>#N/A</v>
      </c>
    </row>
    <row r="61" spans="1:14" x14ac:dyDescent="0.2">
      <c r="A61" s="1">
        <v>44105</v>
      </c>
      <c r="B61" s="112" t="e">
        <v>#N/A</v>
      </c>
      <c r="C61" s="112" t="e">
        <v>#N/A</v>
      </c>
      <c r="D61" s="112" t="e">
        <v>#N/A</v>
      </c>
      <c r="E61" s="112" t="e">
        <v>#N/A</v>
      </c>
      <c r="F61" s="112" t="e">
        <v>#N/A</v>
      </c>
      <c r="G61" s="112" t="e">
        <v>#N/A</v>
      </c>
      <c r="H61" s="112" t="e">
        <v>#N/A</v>
      </c>
      <c r="I61" s="112" t="e">
        <v>#N/A</v>
      </c>
      <c r="K61" s="112" t="e">
        <v>#N/A</v>
      </c>
      <c r="L61" s="112" t="e">
        <v>#N/A</v>
      </c>
      <c r="M61" s="112" t="e">
        <v>#N/A</v>
      </c>
      <c r="N61" s="20" t="e">
        <f t="shared" si="0"/>
        <v>#N/A</v>
      </c>
    </row>
    <row r="62" spans="1:14" x14ac:dyDescent="0.2">
      <c r="A62" s="1">
        <v>44136</v>
      </c>
      <c r="B62" s="112" t="e">
        <v>#N/A</v>
      </c>
      <c r="C62" s="112" t="e">
        <v>#N/A</v>
      </c>
      <c r="D62" s="112" t="e">
        <v>#N/A</v>
      </c>
      <c r="E62" s="112" t="e">
        <v>#N/A</v>
      </c>
      <c r="F62" s="112" t="e">
        <v>#N/A</v>
      </c>
      <c r="G62" s="112" t="e">
        <v>#N/A</v>
      </c>
      <c r="H62" s="112" t="e">
        <v>#N/A</v>
      </c>
      <c r="I62" s="112" t="e">
        <v>#N/A</v>
      </c>
      <c r="K62" s="112" t="e">
        <v>#N/A</v>
      </c>
      <c r="L62" s="112" t="e">
        <v>#N/A</v>
      </c>
      <c r="M62" s="112" t="e">
        <v>#N/A</v>
      </c>
      <c r="N62" s="20" t="e">
        <f t="shared" si="0"/>
        <v>#N/A</v>
      </c>
    </row>
    <row r="63" spans="1:14" x14ac:dyDescent="0.2">
      <c r="A63" s="63">
        <v>44166</v>
      </c>
      <c r="B63" s="113" t="e">
        <v>#N/A</v>
      </c>
      <c r="C63" s="113" t="e">
        <v>#N/A</v>
      </c>
      <c r="D63" s="113" t="e">
        <v>#N/A</v>
      </c>
      <c r="E63" s="113" t="e">
        <v>#N/A</v>
      </c>
      <c r="F63" s="113" t="e">
        <v>#N/A</v>
      </c>
      <c r="G63" s="113" t="e">
        <v>#N/A</v>
      </c>
      <c r="H63" s="113" t="e">
        <v>#N/A</v>
      </c>
      <c r="I63" s="113" t="e">
        <v>#N/A</v>
      </c>
      <c r="K63" s="113" t="e">
        <v>#N/A</v>
      </c>
      <c r="L63" s="113" t="e">
        <v>#N/A</v>
      </c>
      <c r="M63" s="113" t="e">
        <v>#N/A</v>
      </c>
      <c r="N63" s="66" t="e">
        <f t="shared" si="0"/>
        <v>#N/A</v>
      </c>
    </row>
    <row r="64" spans="1:14" x14ac:dyDescent="0.2">
      <c r="A64" s="365" t="s">
        <v>558</v>
      </c>
      <c r="H64" s="11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8"/>
      <c r="B67" s="15"/>
    </row>
    <row r="68" spans="1:2" x14ac:dyDescent="0.2">
      <c r="A68" s="58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13" width="9.140625" style="129"/>
    <col min="14" max="15" width="9.140625" style="131"/>
    <col min="16" max="16" width="9.140625" style="129"/>
    <col min="17" max="17" width="14.140625" style="129" customWidth="1"/>
    <col min="18" max="18" width="13.5703125" style="129" customWidth="1"/>
    <col min="19" max="26" width="9.140625" style="129"/>
    <col min="27" max="28" width="9.140625" style="131"/>
    <col min="29" max="16384" width="9.140625" style="129"/>
  </cols>
  <sheetData>
    <row r="1" spans="1:18" x14ac:dyDescent="0.25">
      <c r="M1" s="146"/>
    </row>
    <row r="2" spans="1:18" ht="15.75" x14ac:dyDescent="0.25">
      <c r="A2" s="44" t="s">
        <v>556</v>
      </c>
      <c r="M2" s="146"/>
      <c r="N2" s="483"/>
    </row>
    <row r="3" spans="1:18" x14ac:dyDescent="0.25">
      <c r="A3" s="22" t="s">
        <v>16</v>
      </c>
      <c r="L3" s="131"/>
      <c r="M3" s="131"/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31"/>
      <c r="M4" s="131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31"/>
      <c r="M5" s="131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31"/>
      <c r="M6" s="131"/>
      <c r="Q6" s="306" t="s">
        <v>335</v>
      </c>
      <c r="R6" s="212" t="s">
        <v>334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31"/>
      <c r="M7" s="131"/>
      <c r="Q7" s="306" t="s">
        <v>337</v>
      </c>
      <c r="R7" s="212" t="s">
        <v>336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31"/>
      <c r="M8" s="131"/>
      <c r="Q8" s="306"/>
      <c r="R8" s="212"/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31"/>
      <c r="M9" s="131"/>
      <c r="Q9" s="210" t="s">
        <v>365</v>
      </c>
      <c r="R9" s="214" t="s">
        <v>308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31"/>
      <c r="M10" s="131"/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31"/>
      <c r="M11" s="131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31"/>
      <c r="M12" s="131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31"/>
      <c r="M13" s="131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31"/>
      <c r="M14" s="131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31"/>
      <c r="M15" s="131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31"/>
      <c r="M16" s="131"/>
    </row>
    <row r="17" spans="1:26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31"/>
      <c r="M17" s="131"/>
    </row>
    <row r="18" spans="1:26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31"/>
      <c r="M18" s="131"/>
    </row>
    <row r="19" spans="1:26" x14ac:dyDescent="0.25">
      <c r="A19" s="142"/>
      <c r="B19" s="142"/>
      <c r="C19" s="142"/>
      <c r="D19" s="142"/>
      <c r="E19" s="142"/>
      <c r="F19" s="142"/>
      <c r="G19" s="183"/>
      <c r="H19" s="183"/>
      <c r="I19" s="142"/>
      <c r="J19" s="142"/>
      <c r="K19" s="142"/>
      <c r="L19" s="131"/>
      <c r="M19" s="131"/>
    </row>
    <row r="20" spans="1:26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84"/>
      <c r="L20" s="131"/>
      <c r="M20" s="131"/>
    </row>
    <row r="21" spans="1:26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31"/>
      <c r="M21" s="131"/>
    </row>
    <row r="24" spans="1:26" x14ac:dyDescent="0.25">
      <c r="A24"/>
      <c r="B24"/>
      <c r="C24" s="581" t="s">
        <v>42</v>
      </c>
      <c r="D24" s="581"/>
      <c r="E24" s="581"/>
      <c r="F24" s="581"/>
      <c r="G24" s="581"/>
      <c r="H24" s="32"/>
      <c r="I24" s="581" t="s">
        <v>43</v>
      </c>
      <c r="J24" s="581"/>
      <c r="K24" s="581"/>
      <c r="L24" s="581"/>
    </row>
    <row r="25" spans="1:26" x14ac:dyDescent="0.25">
      <c r="A25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62"/>
      <c r="I25" s="80">
        <v>2018</v>
      </c>
      <c r="J25" s="80">
        <v>2019</v>
      </c>
      <c r="K25" s="80">
        <v>2020</v>
      </c>
      <c r="L25" s="80">
        <v>2021</v>
      </c>
    </row>
    <row r="26" spans="1:26" x14ac:dyDescent="0.25">
      <c r="A26"/>
      <c r="B26" s="306" t="s">
        <v>335</v>
      </c>
      <c r="C26" s="150">
        <v>47.49651377</v>
      </c>
      <c r="D26" s="81">
        <v>47.817112156</v>
      </c>
      <c r="E26" s="81">
        <v>47.492279842000002</v>
      </c>
      <c r="F26" s="81">
        <v>42.711099519999998</v>
      </c>
      <c r="G26" s="81">
        <v>45.719329123999998</v>
      </c>
      <c r="H26" s="24" t="s">
        <v>14</v>
      </c>
      <c r="I26" s="20">
        <f t="shared" ref="I26:L27" si="0">D26-C26</f>
        <v>0.32059838600000035</v>
      </c>
      <c r="J26" s="20">
        <f t="shared" si="0"/>
        <v>-0.32483231399999823</v>
      </c>
      <c r="K26" s="20">
        <f t="shared" si="0"/>
        <v>-4.7811803220000044</v>
      </c>
      <c r="L26" s="20">
        <f t="shared" si="0"/>
        <v>3.0082296040000003</v>
      </c>
    </row>
    <row r="27" spans="1:26" x14ac:dyDescent="0.25">
      <c r="A27" s="131"/>
      <c r="B27" s="306" t="s">
        <v>337</v>
      </c>
      <c r="C27" s="81">
        <v>51.334702640000003</v>
      </c>
      <c r="D27" s="81">
        <v>52.674277054000001</v>
      </c>
      <c r="E27" s="81">
        <v>53.753245186999997</v>
      </c>
      <c r="F27" s="81">
        <v>50.427490972000001</v>
      </c>
      <c r="G27" s="81">
        <v>54.445271550999998</v>
      </c>
      <c r="H27" s="24" t="s">
        <v>112</v>
      </c>
      <c r="I27" s="20">
        <f t="shared" si="0"/>
        <v>1.3395744139999977</v>
      </c>
      <c r="J27" s="20">
        <f t="shared" si="0"/>
        <v>1.0789681329999965</v>
      </c>
      <c r="K27" s="20">
        <f t="shared" si="0"/>
        <v>-3.3257542149999963</v>
      </c>
      <c r="L27" s="20">
        <f t="shared" si="0"/>
        <v>4.0177805789999965</v>
      </c>
    </row>
    <row r="28" spans="1:26" s="131" customFormat="1" x14ac:dyDescent="0.25">
      <c r="B28" s="543" t="s">
        <v>365</v>
      </c>
      <c r="C28" s="360">
        <v>98.831216409999996</v>
      </c>
      <c r="D28" s="360">
        <v>100.49138920999999</v>
      </c>
      <c r="E28" s="360">
        <v>101.24552503</v>
      </c>
      <c r="F28" s="360">
        <v>93.138590492000006</v>
      </c>
      <c r="G28" s="360">
        <v>100.16460068000001</v>
      </c>
      <c r="H28"/>
      <c r="I28" s="361">
        <f>+D28-C28</f>
        <v>1.660172799999998</v>
      </c>
      <c r="J28" s="361">
        <f t="shared" ref="J28:L28" si="1">+E28-D28</f>
        <v>0.7541358200000019</v>
      </c>
      <c r="K28" s="361">
        <f t="shared" si="1"/>
        <v>-8.1069345379999902</v>
      </c>
      <c r="L28" s="361">
        <f t="shared" si="1"/>
        <v>7.0260101880000008</v>
      </c>
      <c r="M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</row>
    <row r="29" spans="1:26" s="131" customFormat="1" x14ac:dyDescent="0.25">
      <c r="B29" s="365" t="s">
        <v>558</v>
      </c>
      <c r="C29"/>
      <c r="D29" s="10"/>
      <c r="E29"/>
      <c r="F29"/>
      <c r="G29"/>
      <c r="H29"/>
      <c r="I29" s="542"/>
      <c r="J29" s="542"/>
      <c r="K29" s="542"/>
      <c r="L29" s="542"/>
      <c r="M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</row>
    <row r="30" spans="1:26" x14ac:dyDescent="0.25">
      <c r="B30" s="132"/>
      <c r="D30" s="138"/>
      <c r="F30" s="138"/>
      <c r="G30" s="136"/>
    </row>
    <row r="31" spans="1:26" x14ac:dyDescent="0.25">
      <c r="C31" s="393" t="s">
        <v>467</v>
      </c>
      <c r="D31" s="393" t="s">
        <v>468</v>
      </c>
      <c r="E31" s="465" t="s">
        <v>235</v>
      </c>
      <c r="F31" s="465" t="s">
        <v>476</v>
      </c>
      <c r="G31" s="136"/>
    </row>
    <row r="32" spans="1:26" x14ac:dyDescent="0.25">
      <c r="A32">
        <f>+YEAR(B32)</f>
        <v>2018</v>
      </c>
      <c r="B32" s="127">
        <v>43101</v>
      </c>
      <c r="C32" s="466">
        <v>98.535992609999994</v>
      </c>
      <c r="D32" s="467" t="e">
        <v>#N/A</v>
      </c>
      <c r="F32" s="537">
        <v>98.535992609999994</v>
      </c>
      <c r="G32" s="136"/>
    </row>
    <row r="33" spans="1:7" x14ac:dyDescent="0.25">
      <c r="A33">
        <f t="shared" ref="A33:A79" si="2">+YEAR(B33)</f>
        <v>2018</v>
      </c>
      <c r="B33" s="127">
        <v>43132</v>
      </c>
      <c r="C33" s="466">
        <v>100.7666706</v>
      </c>
      <c r="D33" s="467" t="e">
        <v>#N/A</v>
      </c>
      <c r="E33" s="138">
        <f>AVERAGEIF($A$32:$A$79,A33,$F$32:$F$79)</f>
        <v>100.49383067416666</v>
      </c>
      <c r="F33" s="537">
        <v>100.7666706</v>
      </c>
      <c r="G33" s="136"/>
    </row>
    <row r="34" spans="1:7" x14ac:dyDescent="0.25">
      <c r="A34">
        <f t="shared" si="2"/>
        <v>2018</v>
      </c>
      <c r="B34" s="127">
        <v>43160</v>
      </c>
      <c r="C34" s="466">
        <v>100.45096364</v>
      </c>
      <c r="D34" s="467" t="e">
        <v>#N/A</v>
      </c>
      <c r="E34" s="138">
        <f t="shared" ref="E34:E42" si="3">AVERAGEIF($A$32:$A$79,A34,$F$32:$F$79)</f>
        <v>100.49383067416666</v>
      </c>
      <c r="F34" s="537">
        <v>100.45096364</v>
      </c>
      <c r="G34" s="136"/>
    </row>
    <row r="35" spans="1:7" x14ac:dyDescent="0.25">
      <c r="A35">
        <f t="shared" si="2"/>
        <v>2018</v>
      </c>
      <c r="B35" s="127">
        <v>43191</v>
      </c>
      <c r="C35" s="466">
        <v>99.498478390000002</v>
      </c>
      <c r="D35" s="467" t="e">
        <v>#N/A</v>
      </c>
      <c r="E35" s="138">
        <f t="shared" si="3"/>
        <v>100.49383067416666</v>
      </c>
      <c r="F35" s="537">
        <v>99.498478390000002</v>
      </c>
      <c r="G35" s="136"/>
    </row>
    <row r="36" spans="1:7" x14ac:dyDescent="0.25">
      <c r="A36">
        <f t="shared" si="2"/>
        <v>2018</v>
      </c>
      <c r="B36" s="127">
        <v>43221</v>
      </c>
      <c r="C36" s="466">
        <v>99.933137009999996</v>
      </c>
      <c r="D36" s="467" t="e">
        <v>#N/A</v>
      </c>
      <c r="E36" s="138">
        <f t="shared" si="3"/>
        <v>100.49383067416666</v>
      </c>
      <c r="F36" s="537">
        <v>99.933137009999996</v>
      </c>
      <c r="G36" s="136"/>
    </row>
    <row r="37" spans="1:7" x14ac:dyDescent="0.25">
      <c r="A37">
        <f t="shared" si="2"/>
        <v>2018</v>
      </c>
      <c r="B37" s="127">
        <v>43252</v>
      </c>
      <c r="C37" s="466">
        <v>101.16588475</v>
      </c>
      <c r="D37" s="467" t="e">
        <v>#N/A</v>
      </c>
      <c r="E37" s="138">
        <f t="shared" si="3"/>
        <v>100.49383067416666</v>
      </c>
      <c r="F37" s="537">
        <v>101.16588475</v>
      </c>
      <c r="G37" s="136"/>
    </row>
    <row r="38" spans="1:7" x14ac:dyDescent="0.25">
      <c r="A38">
        <f t="shared" si="2"/>
        <v>2018</v>
      </c>
      <c r="B38" s="127">
        <v>43282</v>
      </c>
      <c r="C38" s="466">
        <v>101.40202074</v>
      </c>
      <c r="D38" s="467" t="e">
        <v>#N/A</v>
      </c>
      <c r="E38" s="138">
        <f t="shared" si="3"/>
        <v>100.49383067416666</v>
      </c>
      <c r="F38" s="537">
        <v>101.40202074</v>
      </c>
      <c r="G38" s="136"/>
    </row>
    <row r="39" spans="1:7" x14ac:dyDescent="0.25">
      <c r="A39">
        <f t="shared" si="2"/>
        <v>2018</v>
      </c>
      <c r="B39" s="127">
        <v>43313</v>
      </c>
      <c r="C39" s="466">
        <v>101.61912864999999</v>
      </c>
      <c r="D39" s="467" t="e">
        <v>#N/A</v>
      </c>
      <c r="E39" s="138">
        <f t="shared" si="3"/>
        <v>100.49383067416666</v>
      </c>
      <c r="F39" s="537">
        <v>101.61912864999999</v>
      </c>
      <c r="G39" s="136"/>
    </row>
    <row r="40" spans="1:7" x14ac:dyDescent="0.25">
      <c r="A40">
        <f t="shared" si="2"/>
        <v>2018</v>
      </c>
      <c r="B40" s="127">
        <v>43344</v>
      </c>
      <c r="C40" s="466">
        <v>100.53950734</v>
      </c>
      <c r="D40" s="467" t="e">
        <v>#N/A</v>
      </c>
      <c r="E40" s="138">
        <f t="shared" si="3"/>
        <v>100.49383067416666</v>
      </c>
      <c r="F40" s="537">
        <v>100.53950734</v>
      </c>
      <c r="G40" s="136"/>
    </row>
    <row r="41" spans="1:7" x14ac:dyDescent="0.25">
      <c r="A41">
        <f t="shared" si="2"/>
        <v>2018</v>
      </c>
      <c r="B41" s="127">
        <v>43374</v>
      </c>
      <c r="C41" s="466">
        <v>100.44666487000001</v>
      </c>
      <c r="D41" s="467" t="e">
        <v>#N/A</v>
      </c>
      <c r="E41" s="138">
        <f t="shared" si="3"/>
        <v>100.49383067416666</v>
      </c>
      <c r="F41" s="537">
        <v>100.44666487000001</v>
      </c>
      <c r="G41" s="136"/>
    </row>
    <row r="42" spans="1:7" x14ac:dyDescent="0.25">
      <c r="A42">
        <f t="shared" si="2"/>
        <v>2018</v>
      </c>
      <c r="B42" s="127">
        <v>43405</v>
      </c>
      <c r="C42" s="466">
        <v>100.84406674</v>
      </c>
      <c r="D42" s="467" t="e">
        <v>#N/A</v>
      </c>
      <c r="E42" s="138">
        <f t="shared" si="3"/>
        <v>100.49383067416666</v>
      </c>
      <c r="F42" s="537">
        <v>100.84406674</v>
      </c>
      <c r="G42" s="136"/>
    </row>
    <row r="43" spans="1:7" x14ac:dyDescent="0.25">
      <c r="A43">
        <f t="shared" si="2"/>
        <v>2018</v>
      </c>
      <c r="B43" s="127">
        <v>43435</v>
      </c>
      <c r="C43" s="466">
        <v>100.72345275000001</v>
      </c>
      <c r="D43" s="467" t="e">
        <v>#N/A</v>
      </c>
      <c r="F43" s="537">
        <v>100.72345275000001</v>
      </c>
      <c r="G43" s="136"/>
    </row>
    <row r="44" spans="1:7" x14ac:dyDescent="0.25">
      <c r="A44">
        <f t="shared" si="2"/>
        <v>2019</v>
      </c>
      <c r="B44" s="127">
        <v>43466</v>
      </c>
      <c r="C44" s="466">
        <v>99.634702508999993</v>
      </c>
      <c r="D44" s="467" t="e">
        <v>#N/A</v>
      </c>
      <c r="F44" s="537">
        <v>99.634702508999993</v>
      </c>
      <c r="G44" s="136"/>
    </row>
    <row r="45" spans="1:7" x14ac:dyDescent="0.25">
      <c r="A45">
        <f t="shared" si="2"/>
        <v>2019</v>
      </c>
      <c r="B45" s="127">
        <v>43497</v>
      </c>
      <c r="C45" s="466">
        <v>101.52112422</v>
      </c>
      <c r="D45" s="467" t="e">
        <v>#N/A</v>
      </c>
      <c r="E45" s="138">
        <f>AVERAGEIF($A$32:$A$79,A45,$F$32:$F$79)</f>
        <v>101.2492125875</v>
      </c>
      <c r="F45" s="537">
        <v>101.52112422</v>
      </c>
      <c r="G45" s="136"/>
    </row>
    <row r="46" spans="1:7" x14ac:dyDescent="0.25">
      <c r="A46">
        <f t="shared" si="2"/>
        <v>2019</v>
      </c>
      <c r="B46" s="127">
        <v>43525</v>
      </c>
      <c r="C46" s="466">
        <v>99.933809550999996</v>
      </c>
      <c r="D46" s="467" t="e">
        <v>#N/A</v>
      </c>
      <c r="E46" s="138">
        <f t="shared" ref="E46:E54" si="4">AVERAGEIF($A$32:$A$79,A46,$F$32:$F$79)</f>
        <v>101.2492125875</v>
      </c>
      <c r="F46" s="537">
        <v>99.933809550999996</v>
      </c>
      <c r="G46" s="136"/>
    </row>
    <row r="47" spans="1:7" x14ac:dyDescent="0.25">
      <c r="A47">
        <f t="shared" si="2"/>
        <v>2019</v>
      </c>
      <c r="B47" s="127">
        <v>43556</v>
      </c>
      <c r="C47" s="466">
        <v>100.77982668999999</v>
      </c>
      <c r="D47" s="467" t="e">
        <v>#N/A</v>
      </c>
      <c r="E47" s="138">
        <f t="shared" si="4"/>
        <v>101.2492125875</v>
      </c>
      <c r="F47" s="537">
        <v>100.77982668999999</v>
      </c>
      <c r="G47" s="136"/>
    </row>
    <row r="48" spans="1:7" x14ac:dyDescent="0.25">
      <c r="A48">
        <f t="shared" si="2"/>
        <v>2019</v>
      </c>
      <c r="B48" s="127">
        <v>43586</v>
      </c>
      <c r="C48" s="466">
        <v>100.21698191999999</v>
      </c>
      <c r="D48" s="467" t="e">
        <v>#N/A</v>
      </c>
      <c r="E48" s="138">
        <f t="shared" si="4"/>
        <v>101.2492125875</v>
      </c>
      <c r="F48" s="537">
        <v>100.21698191999999</v>
      </c>
      <c r="G48" s="136"/>
    </row>
    <row r="49" spans="1:7" x14ac:dyDescent="0.25">
      <c r="A49">
        <f t="shared" si="2"/>
        <v>2019</v>
      </c>
      <c r="B49" s="127">
        <v>43617</v>
      </c>
      <c r="C49" s="466">
        <v>101.37163098000001</v>
      </c>
      <c r="D49" s="467" t="e">
        <v>#N/A</v>
      </c>
      <c r="E49" s="138">
        <f t="shared" si="4"/>
        <v>101.2492125875</v>
      </c>
      <c r="F49" s="537">
        <v>101.37163098000001</v>
      </c>
      <c r="G49" s="136"/>
    </row>
    <row r="50" spans="1:7" x14ac:dyDescent="0.25">
      <c r="A50">
        <f t="shared" si="2"/>
        <v>2019</v>
      </c>
      <c r="B50" s="127">
        <v>43647</v>
      </c>
      <c r="C50" s="466">
        <v>102.51022829999999</v>
      </c>
      <c r="D50" s="467" t="e">
        <v>#N/A</v>
      </c>
      <c r="E50" s="138">
        <f t="shared" si="4"/>
        <v>101.2492125875</v>
      </c>
      <c r="F50" s="537">
        <v>102.51022829999999</v>
      </c>
      <c r="G50" s="136"/>
    </row>
    <row r="51" spans="1:7" x14ac:dyDescent="0.25">
      <c r="A51">
        <f t="shared" si="2"/>
        <v>2019</v>
      </c>
      <c r="B51" s="127">
        <v>43678</v>
      </c>
      <c r="C51" s="466">
        <v>102.38531334</v>
      </c>
      <c r="D51" s="467" t="e">
        <v>#N/A</v>
      </c>
      <c r="E51" s="138">
        <f t="shared" si="4"/>
        <v>101.2492125875</v>
      </c>
      <c r="F51" s="537">
        <v>102.38531334</v>
      </c>
      <c r="G51" s="136"/>
    </row>
    <row r="52" spans="1:7" x14ac:dyDescent="0.25">
      <c r="A52">
        <f t="shared" si="2"/>
        <v>2019</v>
      </c>
      <c r="B52" s="127">
        <v>43709</v>
      </c>
      <c r="C52" s="466">
        <v>101.50045205000001</v>
      </c>
      <c r="D52" s="467" t="e">
        <v>#N/A</v>
      </c>
      <c r="E52" s="138">
        <f t="shared" si="4"/>
        <v>101.2492125875</v>
      </c>
      <c r="F52" s="537">
        <v>101.50045205000001</v>
      </c>
      <c r="G52" s="136"/>
    </row>
    <row r="53" spans="1:7" x14ac:dyDescent="0.25">
      <c r="A53">
        <f t="shared" si="2"/>
        <v>2019</v>
      </c>
      <c r="B53" s="127">
        <v>43739</v>
      </c>
      <c r="C53" s="466">
        <v>101.01437412999999</v>
      </c>
      <c r="D53" s="467" t="e">
        <v>#N/A</v>
      </c>
      <c r="E53" s="138">
        <f t="shared" si="4"/>
        <v>101.2492125875</v>
      </c>
      <c r="F53" s="537">
        <v>101.01437412999999</v>
      </c>
      <c r="G53" s="136"/>
    </row>
    <row r="54" spans="1:7" x14ac:dyDescent="0.25">
      <c r="A54">
        <f t="shared" si="2"/>
        <v>2019</v>
      </c>
      <c r="B54" s="127">
        <v>43770</v>
      </c>
      <c r="C54" s="466">
        <v>101.87516457</v>
      </c>
      <c r="D54" s="467" t="e">
        <v>#N/A</v>
      </c>
      <c r="E54" s="138">
        <f t="shared" si="4"/>
        <v>101.2492125875</v>
      </c>
      <c r="F54" s="537">
        <v>101.87516457</v>
      </c>
      <c r="G54" s="136"/>
    </row>
    <row r="55" spans="1:7" x14ac:dyDescent="0.25">
      <c r="A55">
        <f t="shared" si="2"/>
        <v>2019</v>
      </c>
      <c r="B55" s="127">
        <v>43800</v>
      </c>
      <c r="C55" s="466">
        <v>102.24694279000001</v>
      </c>
      <c r="D55" s="467" t="e">
        <v>#N/A</v>
      </c>
      <c r="F55" s="537">
        <v>102.24694279000001</v>
      </c>
      <c r="G55" s="136"/>
    </row>
    <row r="56" spans="1:7" x14ac:dyDescent="0.25">
      <c r="A56">
        <f t="shared" si="2"/>
        <v>2020</v>
      </c>
      <c r="B56" s="127">
        <v>43831</v>
      </c>
      <c r="C56" s="466">
        <v>96.381712390999994</v>
      </c>
      <c r="D56" s="467" t="e">
        <v>#N/A</v>
      </c>
      <c r="F56" s="537">
        <v>96.381712390999994</v>
      </c>
      <c r="G56" s="136"/>
    </row>
    <row r="57" spans="1:7" x14ac:dyDescent="0.25">
      <c r="A57">
        <f t="shared" si="2"/>
        <v>2020</v>
      </c>
      <c r="B57" s="127">
        <v>43862</v>
      </c>
      <c r="C57" s="466">
        <v>97.001644623000004</v>
      </c>
      <c r="D57" s="467" t="e">
        <v>#N/A</v>
      </c>
      <c r="E57" s="138">
        <f>AVERAGEIF($A$32:$A$79,A57,$F$32:$F$79)</f>
        <v>93.139552853333342</v>
      </c>
      <c r="F57" s="537">
        <v>97.001644623000004</v>
      </c>
      <c r="G57" s="136"/>
    </row>
    <row r="58" spans="1:7" x14ac:dyDescent="0.25">
      <c r="A58">
        <f t="shared" si="2"/>
        <v>2020</v>
      </c>
      <c r="B58" s="127">
        <v>43891</v>
      </c>
      <c r="C58" s="466">
        <v>91.071834953999996</v>
      </c>
      <c r="D58" s="467" t="e">
        <v>#N/A</v>
      </c>
      <c r="E58" s="138">
        <f t="shared" ref="E58:E66" si="5">AVERAGEIF($A$32:$A$79,A58,$F$32:$F$79)</f>
        <v>93.139552853333342</v>
      </c>
      <c r="F58" s="537">
        <v>91.071834953999996</v>
      </c>
      <c r="G58" s="136"/>
    </row>
    <row r="59" spans="1:7" x14ac:dyDescent="0.25">
      <c r="A59">
        <f t="shared" si="2"/>
        <v>2020</v>
      </c>
      <c r="B59" s="127">
        <v>43922</v>
      </c>
      <c r="C59" s="466">
        <v>80.537074794000006</v>
      </c>
      <c r="D59" s="467" t="e">
        <v>#N/A</v>
      </c>
      <c r="E59" s="138">
        <f t="shared" si="5"/>
        <v>93.139552853333342</v>
      </c>
      <c r="F59" s="537">
        <v>80.537074794000006</v>
      </c>
      <c r="G59" s="136"/>
    </row>
    <row r="60" spans="1:7" x14ac:dyDescent="0.25">
      <c r="A60">
        <f t="shared" si="2"/>
        <v>2020</v>
      </c>
      <c r="B60" s="127">
        <v>43952</v>
      </c>
      <c r="C60" s="466">
        <v>84.131131099000001</v>
      </c>
      <c r="D60" s="467" t="e">
        <v>#N/A</v>
      </c>
      <c r="E60" s="138">
        <f t="shared" si="5"/>
        <v>93.139552853333342</v>
      </c>
      <c r="F60" s="537">
        <v>84.131131099000001</v>
      </c>
      <c r="G60" s="136"/>
    </row>
    <row r="61" spans="1:7" x14ac:dyDescent="0.25">
      <c r="A61">
        <f t="shared" si="2"/>
        <v>2020</v>
      </c>
      <c r="B61" s="127">
        <v>43983</v>
      </c>
      <c r="C61" s="466">
        <v>90.388681692999995</v>
      </c>
      <c r="D61" s="467" t="e">
        <v>#N/A</v>
      </c>
      <c r="E61" s="138">
        <f t="shared" si="5"/>
        <v>93.139552853333342</v>
      </c>
      <c r="F61" s="537">
        <v>90.388681692999995</v>
      </c>
      <c r="G61" s="136"/>
    </row>
    <row r="62" spans="1:7" x14ac:dyDescent="0.25">
      <c r="A62">
        <f t="shared" si="2"/>
        <v>2020</v>
      </c>
      <c r="B62" s="127">
        <v>44013</v>
      </c>
      <c r="C62" s="466">
        <v>93.416717903999995</v>
      </c>
      <c r="D62" s="467">
        <v>93.416717903999995</v>
      </c>
      <c r="E62" s="138">
        <f t="shared" si="5"/>
        <v>93.139552853333342</v>
      </c>
      <c r="F62" s="537">
        <v>93.416717903999995</v>
      </c>
      <c r="G62" s="136"/>
    </row>
    <row r="63" spans="1:7" x14ac:dyDescent="0.25">
      <c r="A63">
        <f t="shared" si="2"/>
        <v>2020</v>
      </c>
      <c r="B63" s="127">
        <v>44044</v>
      </c>
      <c r="C63" s="466" t="e">
        <v>#N/A</v>
      </c>
      <c r="D63" s="467">
        <v>94.911682248999995</v>
      </c>
      <c r="E63" s="138">
        <f t="shared" si="5"/>
        <v>93.139552853333342</v>
      </c>
      <c r="F63" s="537">
        <v>94.911682248999995</v>
      </c>
      <c r="G63" s="136"/>
    </row>
    <row r="64" spans="1:7" x14ac:dyDescent="0.25">
      <c r="A64">
        <f t="shared" si="2"/>
        <v>2020</v>
      </c>
      <c r="B64" s="127">
        <v>44075</v>
      </c>
      <c r="C64" s="466" t="e">
        <v>#N/A</v>
      </c>
      <c r="D64" s="467">
        <v>96.609110567000002</v>
      </c>
      <c r="E64" s="138">
        <f t="shared" si="5"/>
        <v>93.139552853333342</v>
      </c>
      <c r="F64" s="537">
        <v>96.609110567000002</v>
      </c>
      <c r="G64" s="136"/>
    </row>
    <row r="65" spans="1:7" x14ac:dyDescent="0.25">
      <c r="A65">
        <f t="shared" si="2"/>
        <v>2020</v>
      </c>
      <c r="B65" s="127">
        <v>44105</v>
      </c>
      <c r="C65" s="466" t="e">
        <v>#N/A</v>
      </c>
      <c r="D65" s="467">
        <v>96.915953732000006</v>
      </c>
      <c r="E65" s="138">
        <f t="shared" si="5"/>
        <v>93.139552853333342</v>
      </c>
      <c r="F65" s="537">
        <v>96.915953732000006</v>
      </c>
      <c r="G65" s="136"/>
    </row>
    <row r="66" spans="1:7" x14ac:dyDescent="0.25">
      <c r="A66">
        <f t="shared" si="2"/>
        <v>2020</v>
      </c>
      <c r="B66" s="127">
        <v>44136</v>
      </c>
      <c r="C66" s="466" t="e">
        <v>#N/A</v>
      </c>
      <c r="D66" s="467">
        <v>97.651384946999997</v>
      </c>
      <c r="E66" s="138">
        <f t="shared" si="5"/>
        <v>93.139552853333342</v>
      </c>
      <c r="F66" s="537">
        <v>97.651384946999997</v>
      </c>
      <c r="G66" s="136"/>
    </row>
    <row r="67" spans="1:7" x14ac:dyDescent="0.25">
      <c r="A67">
        <f t="shared" si="2"/>
        <v>2020</v>
      </c>
      <c r="B67" s="127">
        <v>44166</v>
      </c>
      <c r="C67" s="466" t="e">
        <v>#N/A</v>
      </c>
      <c r="D67" s="467">
        <v>98.657705286999999</v>
      </c>
      <c r="F67" s="537">
        <v>98.657705286999999</v>
      </c>
      <c r="G67" s="136"/>
    </row>
    <row r="68" spans="1:7" x14ac:dyDescent="0.25">
      <c r="A68">
        <f t="shared" si="2"/>
        <v>2021</v>
      </c>
      <c r="B68" s="127">
        <v>44197</v>
      </c>
      <c r="C68" s="466" t="e">
        <v>#N/A</v>
      </c>
      <c r="D68" s="467">
        <v>96.753365713999997</v>
      </c>
      <c r="F68" s="537">
        <v>96.753365713999997</v>
      </c>
      <c r="G68" s="136"/>
    </row>
    <row r="69" spans="1:7" x14ac:dyDescent="0.25">
      <c r="A69">
        <f t="shared" si="2"/>
        <v>2021</v>
      </c>
      <c r="B69" s="127">
        <v>44228</v>
      </c>
      <c r="C69" s="466" t="e">
        <v>#N/A</v>
      </c>
      <c r="D69" s="467">
        <v>99.959655564000002</v>
      </c>
      <c r="E69" s="138">
        <f>AVERAGEIF($A$32:$A$79,A69,$F$32:$F$79)</f>
        <v>100.16779031041666</v>
      </c>
      <c r="F69" s="537">
        <v>99.959655564000002</v>
      </c>
      <c r="G69" s="136"/>
    </row>
    <row r="70" spans="1:7" x14ac:dyDescent="0.25">
      <c r="A70">
        <f t="shared" si="2"/>
        <v>2021</v>
      </c>
      <c r="B70" s="127">
        <v>44256</v>
      </c>
      <c r="C70" s="466" t="e">
        <v>#N/A</v>
      </c>
      <c r="D70" s="467">
        <v>99.208982505999998</v>
      </c>
      <c r="E70" s="138">
        <f t="shared" ref="E70:E78" si="6">AVERAGEIF($A$32:$A$79,A70,$F$32:$F$79)</f>
        <v>100.16779031041666</v>
      </c>
      <c r="F70" s="537">
        <v>99.208982505999998</v>
      </c>
      <c r="G70" s="136"/>
    </row>
    <row r="71" spans="1:7" x14ac:dyDescent="0.25">
      <c r="A71">
        <f t="shared" si="2"/>
        <v>2021</v>
      </c>
      <c r="B71" s="127">
        <v>44287</v>
      </c>
      <c r="C71" s="466" t="e">
        <v>#N/A</v>
      </c>
      <c r="D71" s="467">
        <v>98.895837243000003</v>
      </c>
      <c r="E71" s="138">
        <f t="shared" si="6"/>
        <v>100.16779031041666</v>
      </c>
      <c r="F71" s="537">
        <v>98.895837243000003</v>
      </c>
      <c r="G71" s="136"/>
    </row>
    <row r="72" spans="1:7" x14ac:dyDescent="0.25">
      <c r="A72">
        <f t="shared" si="2"/>
        <v>2021</v>
      </c>
      <c r="B72" s="127">
        <v>44317</v>
      </c>
      <c r="C72" s="466" t="e">
        <v>#N/A</v>
      </c>
      <c r="D72" s="467">
        <v>99.104434617999999</v>
      </c>
      <c r="E72" s="138">
        <f t="shared" si="6"/>
        <v>100.16779031041666</v>
      </c>
      <c r="F72" s="537">
        <v>99.104434617999999</v>
      </c>
      <c r="G72" s="136"/>
    </row>
    <row r="73" spans="1:7" x14ac:dyDescent="0.25">
      <c r="A73">
        <f t="shared" si="2"/>
        <v>2021</v>
      </c>
      <c r="B73" s="127">
        <v>44348</v>
      </c>
      <c r="C73" s="466" t="e">
        <v>#N/A</v>
      </c>
      <c r="D73" s="467">
        <v>100.69482312</v>
      </c>
      <c r="E73" s="138">
        <f t="shared" si="6"/>
        <v>100.16779031041666</v>
      </c>
      <c r="F73" s="537">
        <v>100.69482312</v>
      </c>
      <c r="G73" s="136"/>
    </row>
    <row r="74" spans="1:7" x14ac:dyDescent="0.25">
      <c r="A74">
        <f t="shared" si="2"/>
        <v>2021</v>
      </c>
      <c r="B74" s="127">
        <v>44378</v>
      </c>
      <c r="C74" s="466" t="e">
        <v>#N/A</v>
      </c>
      <c r="D74" s="467">
        <v>100.8680538</v>
      </c>
      <c r="E74" s="138">
        <f t="shared" si="6"/>
        <v>100.16779031041666</v>
      </c>
      <c r="F74" s="537">
        <v>100.8680538</v>
      </c>
      <c r="G74" s="136"/>
    </row>
    <row r="75" spans="1:7" x14ac:dyDescent="0.25">
      <c r="A75">
        <f t="shared" si="2"/>
        <v>2021</v>
      </c>
      <c r="B75" s="127">
        <v>44409</v>
      </c>
      <c r="C75" s="466" t="e">
        <v>#N/A</v>
      </c>
      <c r="D75" s="467">
        <v>101.04261892</v>
      </c>
      <c r="E75" s="138">
        <f t="shared" si="6"/>
        <v>100.16779031041666</v>
      </c>
      <c r="F75" s="537">
        <v>101.04261892</v>
      </c>
      <c r="G75" s="136"/>
    </row>
    <row r="76" spans="1:7" x14ac:dyDescent="0.25">
      <c r="A76">
        <f t="shared" si="2"/>
        <v>2021</v>
      </c>
      <c r="B76" s="127">
        <v>44440</v>
      </c>
      <c r="C76" s="466" t="e">
        <v>#N/A</v>
      </c>
      <c r="D76" s="467">
        <v>101.41053792</v>
      </c>
      <c r="E76" s="138">
        <f t="shared" si="6"/>
        <v>100.16779031041666</v>
      </c>
      <c r="F76" s="537">
        <v>101.41053792</v>
      </c>
      <c r="G76" s="136"/>
    </row>
    <row r="77" spans="1:7" x14ac:dyDescent="0.25">
      <c r="A77">
        <f t="shared" si="2"/>
        <v>2021</v>
      </c>
      <c r="B77" s="127">
        <v>44470</v>
      </c>
      <c r="C77" s="466" t="e">
        <v>#N/A</v>
      </c>
      <c r="D77" s="467">
        <v>100.45536382</v>
      </c>
      <c r="E77" s="138">
        <f t="shared" si="6"/>
        <v>100.16779031041666</v>
      </c>
      <c r="F77" s="537">
        <v>100.45536382</v>
      </c>
      <c r="G77" s="136"/>
    </row>
    <row r="78" spans="1:7" x14ac:dyDescent="0.25">
      <c r="A78">
        <f t="shared" si="2"/>
        <v>2021</v>
      </c>
      <c r="B78" s="127">
        <v>44501</v>
      </c>
      <c r="C78" s="466" t="e">
        <v>#N/A</v>
      </c>
      <c r="D78" s="467">
        <v>101.45858416</v>
      </c>
      <c r="E78" s="138">
        <f t="shared" si="6"/>
        <v>100.16779031041666</v>
      </c>
      <c r="F78" s="537">
        <v>101.45858416</v>
      </c>
      <c r="G78" s="136"/>
    </row>
    <row r="79" spans="1:7" x14ac:dyDescent="0.25">
      <c r="A79">
        <f t="shared" si="2"/>
        <v>2021</v>
      </c>
      <c r="B79" s="127">
        <v>44531</v>
      </c>
      <c r="C79" s="466" t="e">
        <v>#N/A</v>
      </c>
      <c r="D79" s="467">
        <v>102.16122634</v>
      </c>
      <c r="F79" s="537">
        <v>102.16122634</v>
      </c>
      <c r="G79" s="136"/>
    </row>
    <row r="80" spans="1:7" x14ac:dyDescent="0.25">
      <c r="B80" s="127"/>
      <c r="C80" s="128"/>
      <c r="D80" s="59"/>
      <c r="F80" s="138"/>
      <c r="G80" s="136"/>
    </row>
    <row r="81" spans="1:7" x14ac:dyDescent="0.25">
      <c r="B81" s="127"/>
      <c r="C81" s="392"/>
      <c r="D81" s="51"/>
      <c r="F81" s="138"/>
      <c r="G81" s="136"/>
    </row>
    <row r="82" spans="1:7" x14ac:dyDescent="0.25">
      <c r="A82" s="5"/>
      <c r="B82" s="5" t="s">
        <v>0</v>
      </c>
      <c r="D82" s="138"/>
      <c r="F82" s="138"/>
      <c r="G82" s="136"/>
    </row>
    <row r="83" spans="1:7" x14ac:dyDescent="0.25">
      <c r="A83">
        <v>2.5</v>
      </c>
      <c r="B83" s="6">
        <v>-2</v>
      </c>
      <c r="D83" s="138"/>
      <c r="F83" s="138"/>
      <c r="G83" s="136"/>
    </row>
    <row r="84" spans="1:7" x14ac:dyDescent="0.25">
      <c r="A84">
        <v>2.5</v>
      </c>
      <c r="B84" s="6">
        <v>4</v>
      </c>
      <c r="D84" s="138"/>
      <c r="F84" s="138"/>
      <c r="G84" s="136"/>
    </row>
    <row r="85" spans="1:7" x14ac:dyDescent="0.25">
      <c r="B85" s="132"/>
      <c r="D85" s="138"/>
      <c r="F85" s="138"/>
      <c r="G85" s="136"/>
    </row>
    <row r="86" spans="1:7" x14ac:dyDescent="0.25">
      <c r="B86" s="132"/>
      <c r="D86" s="138"/>
      <c r="F86" s="138"/>
      <c r="G86" s="136"/>
    </row>
    <row r="87" spans="1:7" x14ac:dyDescent="0.25">
      <c r="B87" s="132"/>
      <c r="D87" s="138"/>
      <c r="F87" s="138"/>
      <c r="G87" s="136"/>
    </row>
    <row r="88" spans="1:7" x14ac:dyDescent="0.25">
      <c r="B88" s="132"/>
      <c r="D88" s="138"/>
      <c r="F88" s="138"/>
      <c r="G88" s="136"/>
    </row>
    <row r="89" spans="1:7" x14ac:dyDescent="0.25">
      <c r="B89" s="132"/>
      <c r="D89" s="138"/>
      <c r="F89" s="138"/>
      <c r="G89" s="136"/>
    </row>
    <row r="90" spans="1:7" x14ac:dyDescent="0.25">
      <c r="B90" s="132"/>
      <c r="D90" s="138"/>
      <c r="F90" s="138"/>
      <c r="G90" s="136"/>
    </row>
    <row r="91" spans="1:7" x14ac:dyDescent="0.25">
      <c r="F91" s="138"/>
      <c r="G91" s="136"/>
    </row>
    <row r="92" spans="1:7" x14ac:dyDescent="0.25">
      <c r="F92" s="138"/>
      <c r="G92" s="136"/>
    </row>
    <row r="93" spans="1:7" x14ac:dyDescent="0.25">
      <c r="F93" s="138"/>
      <c r="G93" s="136"/>
    </row>
    <row r="94" spans="1:7" x14ac:dyDescent="0.25">
      <c r="F94" s="138"/>
      <c r="G94" s="136"/>
    </row>
    <row r="95" spans="1:7" x14ac:dyDescent="0.25">
      <c r="F95" s="138"/>
      <c r="G95" s="136"/>
    </row>
    <row r="96" spans="1:7" x14ac:dyDescent="0.25">
      <c r="F96" s="138"/>
      <c r="G96" s="136"/>
    </row>
    <row r="97" spans="6:7" x14ac:dyDescent="0.25">
      <c r="F97" s="138"/>
      <c r="G97" s="136"/>
    </row>
    <row r="98" spans="6:7" x14ac:dyDescent="0.25">
      <c r="F98" s="138"/>
      <c r="G98" s="136"/>
    </row>
    <row r="99" spans="6:7" x14ac:dyDescent="0.25">
      <c r="F99" s="138"/>
      <c r="G99" s="136"/>
    </row>
    <row r="100" spans="6:7" x14ac:dyDescent="0.25">
      <c r="F100" s="138"/>
    </row>
    <row r="101" spans="6:7" x14ac:dyDescent="0.25">
      <c r="F101" s="138"/>
    </row>
    <row r="102" spans="6:7" x14ac:dyDescent="0.25">
      <c r="F102" s="138"/>
    </row>
    <row r="103" spans="6:7" x14ac:dyDescent="0.25">
      <c r="F103" s="138"/>
    </row>
    <row r="104" spans="6:7" x14ac:dyDescent="0.25">
      <c r="F104" s="138"/>
    </row>
    <row r="105" spans="6:7" x14ac:dyDescent="0.25">
      <c r="F105" s="138"/>
    </row>
    <row r="106" spans="6:7" x14ac:dyDescent="0.25">
      <c r="F106" s="138"/>
    </row>
    <row r="107" spans="6:7" x14ac:dyDescent="0.25">
      <c r="F107" s="138"/>
    </row>
    <row r="108" spans="6:7" x14ac:dyDescent="0.25">
      <c r="F108" s="138"/>
    </row>
    <row r="109" spans="6:7" x14ac:dyDescent="0.25">
      <c r="F109" s="138"/>
    </row>
    <row r="110" spans="6:7" x14ac:dyDescent="0.25">
      <c r="F110" s="138"/>
    </row>
    <row r="111" spans="6:7" x14ac:dyDescent="0.25">
      <c r="F111" s="138"/>
    </row>
    <row r="112" spans="6:7" x14ac:dyDescent="0.25">
      <c r="F112" s="138"/>
    </row>
    <row r="113" spans="6:6" x14ac:dyDescent="0.25">
      <c r="F113" s="138"/>
    </row>
    <row r="114" spans="6:6" x14ac:dyDescent="0.25">
      <c r="F114" s="138"/>
    </row>
    <row r="115" spans="6:6" x14ac:dyDescent="0.25">
      <c r="F115" s="138"/>
    </row>
    <row r="116" spans="6:6" x14ac:dyDescent="0.25">
      <c r="F116" s="138"/>
    </row>
    <row r="117" spans="6:6" x14ac:dyDescent="0.25">
      <c r="F117" s="138"/>
    </row>
    <row r="118" spans="6:6" x14ac:dyDescent="0.25">
      <c r="F118" s="138"/>
    </row>
    <row r="119" spans="6:6" x14ac:dyDescent="0.25">
      <c r="F119" s="138"/>
    </row>
    <row r="120" spans="6:6" x14ac:dyDescent="0.25">
      <c r="F120" s="138"/>
    </row>
    <row r="121" spans="6:6" x14ac:dyDescent="0.25">
      <c r="F121" s="138"/>
    </row>
    <row r="122" spans="6:6" x14ac:dyDescent="0.25">
      <c r="F122" s="138"/>
    </row>
    <row r="123" spans="6:6" x14ac:dyDescent="0.25">
      <c r="F123" s="138"/>
    </row>
    <row r="124" spans="6:6" x14ac:dyDescent="0.25">
      <c r="F124" s="13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140625" defaultRowHeight="12.75" x14ac:dyDescent="0.2"/>
  <cols>
    <col min="1" max="1" width="9.140625" style="96"/>
    <col min="2" max="2" width="15.5703125" style="96" customWidth="1"/>
    <col min="3" max="15" width="9.140625" style="96"/>
    <col min="16" max="16" width="14" style="96" customWidth="1"/>
    <col min="17" max="17" width="17.140625" style="96" customWidth="1"/>
    <col min="18" max="16384" width="9.140625" style="96"/>
  </cols>
  <sheetData>
    <row r="2" spans="1:17" ht="15.75" x14ac:dyDescent="0.25">
      <c r="A2" s="44" t="s">
        <v>556</v>
      </c>
    </row>
    <row r="3" spans="1:17" x14ac:dyDescent="0.2">
      <c r="A3" s="22" t="s">
        <v>16</v>
      </c>
    </row>
    <row r="4" spans="1:17" x14ac:dyDescent="0.2">
      <c r="A4" s="182"/>
      <c r="B4" s="182"/>
      <c r="C4" s="182"/>
      <c r="D4" s="182"/>
      <c r="E4" s="182"/>
      <c r="F4" s="182"/>
      <c r="G4" s="182"/>
      <c r="H4" s="182"/>
      <c r="I4" s="182"/>
      <c r="J4" s="182"/>
    </row>
    <row r="5" spans="1:17" x14ac:dyDescent="0.2">
      <c r="A5" s="182"/>
      <c r="B5" s="182"/>
      <c r="C5" s="182"/>
      <c r="D5" s="182"/>
      <c r="E5" s="182"/>
      <c r="F5" s="182"/>
      <c r="G5" s="182"/>
      <c r="H5" s="182"/>
      <c r="I5" s="182"/>
      <c r="J5" s="182"/>
      <c r="P5" s="178" t="s">
        <v>358</v>
      </c>
      <c r="Q5" s="179"/>
    </row>
    <row r="6" spans="1:17" x14ac:dyDescent="0.2">
      <c r="A6" s="182"/>
      <c r="B6" s="182"/>
      <c r="C6" s="182"/>
      <c r="D6" s="182"/>
      <c r="E6" s="182"/>
      <c r="F6" s="182"/>
      <c r="G6" s="182"/>
      <c r="H6" s="182"/>
      <c r="I6" s="182"/>
      <c r="J6" s="182"/>
      <c r="P6" s="305" t="s">
        <v>14</v>
      </c>
      <c r="Q6" s="211" t="s">
        <v>330</v>
      </c>
    </row>
    <row r="7" spans="1:17" x14ac:dyDescent="0.2">
      <c r="A7" s="182"/>
      <c r="B7" s="182"/>
      <c r="C7" s="182"/>
      <c r="D7" s="182"/>
      <c r="E7" s="182"/>
      <c r="F7" s="182"/>
      <c r="G7" s="182"/>
      <c r="H7" s="182"/>
      <c r="I7" s="182"/>
      <c r="J7" s="182"/>
      <c r="P7" s="306" t="s">
        <v>112</v>
      </c>
      <c r="Q7" s="212" t="s">
        <v>331</v>
      </c>
    </row>
    <row r="8" spans="1:17" x14ac:dyDescent="0.2">
      <c r="A8" s="182"/>
      <c r="B8" s="182"/>
      <c r="C8" s="182"/>
      <c r="D8" s="182"/>
      <c r="E8" s="182"/>
      <c r="F8" s="182"/>
      <c r="G8" s="182"/>
      <c r="H8" s="182"/>
      <c r="I8" s="182"/>
      <c r="J8" s="182"/>
      <c r="P8" s="306" t="s">
        <v>114</v>
      </c>
      <c r="Q8" s="212" t="s">
        <v>332</v>
      </c>
    </row>
    <row r="9" spans="1:17" x14ac:dyDescent="0.2">
      <c r="A9" s="182"/>
      <c r="B9" s="182"/>
      <c r="C9" s="182"/>
      <c r="D9" s="182"/>
      <c r="E9" s="182"/>
      <c r="F9" s="182"/>
      <c r="G9" s="182"/>
      <c r="H9" s="182"/>
      <c r="I9" s="182"/>
      <c r="J9" s="182"/>
      <c r="P9" s="306" t="s">
        <v>333</v>
      </c>
      <c r="Q9" s="307" t="s">
        <v>340</v>
      </c>
    </row>
    <row r="10" spans="1:17" x14ac:dyDescent="0.2">
      <c r="A10" s="182"/>
      <c r="B10" s="182"/>
      <c r="C10" s="182"/>
      <c r="D10" s="182"/>
      <c r="E10" s="182"/>
      <c r="F10" s="182"/>
      <c r="G10" s="182"/>
      <c r="H10" s="182"/>
      <c r="I10" s="182"/>
      <c r="J10" s="182"/>
      <c r="P10" s="306" t="s">
        <v>335</v>
      </c>
      <c r="Q10" s="212" t="s">
        <v>334</v>
      </c>
    </row>
    <row r="11" spans="1:17" x14ac:dyDescent="0.2">
      <c r="A11" s="182"/>
      <c r="B11" s="182"/>
      <c r="C11" s="182"/>
      <c r="D11" s="182"/>
      <c r="E11" s="182"/>
      <c r="F11" s="182"/>
      <c r="G11" s="182"/>
      <c r="H11" s="182"/>
      <c r="I11" s="182"/>
      <c r="J11" s="182"/>
      <c r="P11" s="306" t="s">
        <v>337</v>
      </c>
      <c r="Q11" s="212" t="s">
        <v>336</v>
      </c>
    </row>
    <row r="12" spans="1:17" x14ac:dyDescent="0.2">
      <c r="A12" s="182"/>
      <c r="B12" s="182"/>
      <c r="C12" s="182"/>
      <c r="D12" s="182"/>
      <c r="E12" s="182"/>
      <c r="F12" s="182"/>
      <c r="G12" s="182"/>
      <c r="H12" s="182"/>
      <c r="I12" s="182"/>
      <c r="J12" s="182"/>
      <c r="P12" s="210" t="s">
        <v>32</v>
      </c>
      <c r="Q12" s="214" t="s">
        <v>308</v>
      </c>
    </row>
    <row r="13" spans="1:17" x14ac:dyDescent="0.2">
      <c r="A13" s="182"/>
      <c r="B13" s="182"/>
      <c r="C13" s="182"/>
      <c r="D13" s="182"/>
      <c r="E13" s="182"/>
      <c r="F13" s="182"/>
      <c r="G13" s="182"/>
      <c r="H13" s="182"/>
      <c r="I13" s="182"/>
      <c r="J13" s="182"/>
    </row>
    <row r="14" spans="1:17" x14ac:dyDescent="0.2">
      <c r="A14" s="182"/>
      <c r="B14" s="182"/>
      <c r="C14" s="182"/>
      <c r="D14" s="182"/>
      <c r="E14" s="182"/>
      <c r="F14" s="182"/>
      <c r="G14" s="182"/>
      <c r="H14" s="182"/>
      <c r="I14" s="182"/>
      <c r="J14" s="182"/>
    </row>
    <row r="15" spans="1:17" x14ac:dyDescent="0.2">
      <c r="A15" s="182"/>
      <c r="B15" s="182"/>
      <c r="C15" s="182"/>
      <c r="D15" s="182"/>
      <c r="E15" s="182"/>
      <c r="F15" s="182"/>
      <c r="G15" s="182"/>
      <c r="H15" s="182"/>
      <c r="I15" s="182"/>
      <c r="J15" s="182"/>
    </row>
    <row r="16" spans="1:17" x14ac:dyDescent="0.2">
      <c r="A16" s="182"/>
      <c r="B16" s="182"/>
      <c r="C16" s="182"/>
      <c r="D16" s="182"/>
      <c r="E16" s="182"/>
      <c r="F16" s="182"/>
      <c r="G16" s="182"/>
      <c r="H16" s="182"/>
      <c r="I16" s="182"/>
      <c r="J16" s="182"/>
    </row>
    <row r="17" spans="1:12" x14ac:dyDescent="0.2">
      <c r="A17" s="182"/>
      <c r="B17" s="182"/>
      <c r="C17" s="182"/>
      <c r="D17" s="182"/>
      <c r="E17" s="182"/>
      <c r="F17" s="182"/>
      <c r="G17" s="182"/>
      <c r="H17" s="182"/>
      <c r="I17" s="182"/>
      <c r="J17" s="182"/>
    </row>
    <row r="18" spans="1:12" x14ac:dyDescent="0.2">
      <c r="A18" s="182"/>
      <c r="B18" s="182"/>
      <c r="C18" s="182"/>
      <c r="D18" s="182"/>
      <c r="E18" s="182"/>
      <c r="F18" s="182"/>
      <c r="G18" s="182"/>
      <c r="H18" s="182"/>
      <c r="I18" s="182"/>
      <c r="J18" s="182"/>
    </row>
    <row r="19" spans="1:12" x14ac:dyDescent="0.2">
      <c r="A19" s="182"/>
      <c r="B19" s="182"/>
      <c r="C19" s="182"/>
      <c r="D19" s="182"/>
      <c r="E19" s="182"/>
      <c r="F19" s="182"/>
      <c r="G19" s="182"/>
      <c r="H19" s="182"/>
      <c r="I19" s="182"/>
      <c r="J19" s="182"/>
    </row>
    <row r="20" spans="1:12" x14ac:dyDescent="0.2">
      <c r="A20" s="182"/>
      <c r="B20" s="182"/>
      <c r="C20" s="182"/>
      <c r="D20" s="182"/>
      <c r="E20" s="182"/>
      <c r="F20" s="182"/>
      <c r="G20" s="182"/>
      <c r="H20" s="182"/>
      <c r="I20" s="182"/>
      <c r="J20" s="182"/>
    </row>
    <row r="21" spans="1:12" x14ac:dyDescent="0.2">
      <c r="A21" s="182"/>
      <c r="B21" s="182"/>
      <c r="C21" s="182"/>
      <c r="D21" s="182"/>
      <c r="E21" s="182"/>
      <c r="F21" s="182"/>
      <c r="G21" s="182"/>
      <c r="H21" s="182"/>
      <c r="I21" s="182"/>
      <c r="J21" s="182"/>
    </row>
    <row r="22" spans="1:12" x14ac:dyDescent="0.2">
      <c r="A22" s="182"/>
      <c r="B22" s="182"/>
      <c r="C22" s="182"/>
      <c r="D22" s="182"/>
      <c r="E22" s="182"/>
      <c r="F22" s="182"/>
      <c r="G22" s="182"/>
      <c r="H22" s="182"/>
      <c r="I22" s="182"/>
      <c r="J22" s="182"/>
    </row>
    <row r="23" spans="1:12" x14ac:dyDescent="0.2">
      <c r="A23" s="182"/>
      <c r="B23" s="182"/>
      <c r="C23" s="182"/>
      <c r="D23" s="182"/>
      <c r="E23" s="182"/>
      <c r="F23" s="182"/>
      <c r="G23" s="182"/>
      <c r="H23" s="182"/>
      <c r="I23" s="182"/>
      <c r="J23" s="182"/>
    </row>
    <row r="24" spans="1:12" x14ac:dyDescent="0.2">
      <c r="A24" s="182"/>
      <c r="B24" s="182"/>
      <c r="C24" s="182"/>
      <c r="D24" s="182"/>
      <c r="E24" s="182"/>
      <c r="F24" s="182"/>
      <c r="G24" s="182"/>
      <c r="H24" s="182"/>
      <c r="I24" s="182"/>
      <c r="J24" s="182"/>
    </row>
    <row r="25" spans="1:12" x14ac:dyDescent="0.2">
      <c r="B25" s="154"/>
      <c r="C25" s="155"/>
      <c r="D25" s="582" t="s">
        <v>42</v>
      </c>
      <c r="E25" s="582"/>
      <c r="F25" s="582"/>
      <c r="G25" s="582"/>
      <c r="H25" s="156"/>
      <c r="I25" s="155"/>
      <c r="J25" s="157" t="s">
        <v>43</v>
      </c>
      <c r="K25" s="157"/>
      <c r="L25" s="157"/>
    </row>
    <row r="26" spans="1:12" x14ac:dyDescent="0.2">
      <c r="B26" s="158" t="s">
        <v>17</v>
      </c>
      <c r="C26" s="159">
        <v>2017</v>
      </c>
      <c r="D26" s="159">
        <v>2018</v>
      </c>
      <c r="E26" s="159">
        <v>2019</v>
      </c>
      <c r="F26" s="159">
        <v>2020</v>
      </c>
      <c r="G26" s="159">
        <v>2021</v>
      </c>
      <c r="H26" s="159"/>
      <c r="I26" s="159">
        <v>2018</v>
      </c>
      <c r="J26" s="159">
        <v>2019</v>
      </c>
      <c r="K26" s="159">
        <v>2020</v>
      </c>
      <c r="L26" s="159">
        <v>2021</v>
      </c>
    </row>
    <row r="27" spans="1:12" x14ac:dyDescent="0.2">
      <c r="B27" s="24" t="s">
        <v>14</v>
      </c>
      <c r="C27" s="319">
        <v>13.566827178</v>
      </c>
      <c r="D27" s="319">
        <v>14.016999998999999</v>
      </c>
      <c r="E27" s="319">
        <v>14.512</v>
      </c>
      <c r="F27" s="319">
        <v>13.939224064999999</v>
      </c>
      <c r="G27" s="319">
        <v>15.470821869</v>
      </c>
      <c r="H27" s="163"/>
      <c r="I27" s="383">
        <f>D27-C27</f>
        <v>0.45017282099999889</v>
      </c>
      <c r="J27" s="383">
        <f>E27-D27</f>
        <v>0.49500000100000108</v>
      </c>
      <c r="K27" s="383">
        <f>F27-E27</f>
        <v>-0.57277593500000101</v>
      </c>
      <c r="L27" s="383">
        <f>G27-F27</f>
        <v>1.5315978040000005</v>
      </c>
    </row>
    <row r="28" spans="1:12" x14ac:dyDescent="0.2">
      <c r="B28" s="24" t="s">
        <v>112</v>
      </c>
      <c r="C28" s="319">
        <v>19.957724630000001</v>
      </c>
      <c r="D28" s="319">
        <v>20.504482037999999</v>
      </c>
      <c r="E28" s="319">
        <v>20.463781825000002</v>
      </c>
      <c r="F28" s="319">
        <v>18.457126989999999</v>
      </c>
      <c r="G28" s="319">
        <v>20.026831314999999</v>
      </c>
      <c r="H28" s="195"/>
      <c r="I28" s="383">
        <f t="shared" ref="I28:L35" si="0">D28-C28</f>
        <v>0.54675740799999772</v>
      </c>
      <c r="J28" s="383">
        <f t="shared" si="0"/>
        <v>-4.0700212999997376E-2</v>
      </c>
      <c r="K28" s="383">
        <f t="shared" si="0"/>
        <v>-2.0066548350000026</v>
      </c>
      <c r="L28" s="383">
        <f t="shared" si="0"/>
        <v>1.569704325</v>
      </c>
    </row>
    <row r="29" spans="1:12" x14ac:dyDescent="0.2">
      <c r="B29" s="24" t="s">
        <v>114</v>
      </c>
      <c r="C29" s="319">
        <v>4.3369999999999997</v>
      </c>
      <c r="D29" s="319">
        <v>4.7654615494000003</v>
      </c>
      <c r="E29" s="319">
        <v>4.8607196989999997</v>
      </c>
      <c r="F29" s="319">
        <v>4.3836405240999996</v>
      </c>
      <c r="G29" s="319">
        <v>4.9726415585000003</v>
      </c>
      <c r="H29" s="195"/>
      <c r="I29" s="383">
        <f t="shared" si="0"/>
        <v>0.42846154940000059</v>
      </c>
      <c r="J29" s="383">
        <f t="shared" si="0"/>
        <v>9.5258149599999342E-2</v>
      </c>
      <c r="K29" s="383">
        <f t="shared" si="0"/>
        <v>-0.47707917490000007</v>
      </c>
      <c r="L29" s="383">
        <f t="shared" si="0"/>
        <v>0.58900103440000073</v>
      </c>
    </row>
    <row r="30" spans="1:12" x14ac:dyDescent="0.2">
      <c r="B30" s="24" t="s">
        <v>333</v>
      </c>
      <c r="C30" s="319">
        <v>8.6040189189999996</v>
      </c>
      <c r="D30" s="319">
        <v>8.3206688444000001</v>
      </c>
      <c r="E30" s="319">
        <v>8.5341175882000009</v>
      </c>
      <c r="F30" s="319">
        <v>7.8865070748999999</v>
      </c>
      <c r="G30" s="319">
        <v>8.1818275913999994</v>
      </c>
      <c r="H30" s="195"/>
      <c r="I30" s="383">
        <f t="shared" ref="I30" si="1">D30-C30</f>
        <v>-0.2833500745999995</v>
      </c>
      <c r="J30" s="383">
        <f t="shared" ref="J30" si="2">E30-D30</f>
        <v>0.21344874380000078</v>
      </c>
      <c r="K30" s="383">
        <f t="shared" ref="K30" si="3">F30-E30</f>
        <v>-0.64761051330000097</v>
      </c>
      <c r="L30" s="383">
        <f t="shared" ref="L30" si="4">G30-F30</f>
        <v>0.29532051649999946</v>
      </c>
    </row>
    <row r="31" spans="1:12" x14ac:dyDescent="0.2">
      <c r="B31" s="24" t="s">
        <v>335</v>
      </c>
      <c r="C31" s="319">
        <v>47.49651377</v>
      </c>
      <c r="D31" s="319">
        <v>47.817112156</v>
      </c>
      <c r="E31" s="319">
        <v>47.492279842000002</v>
      </c>
      <c r="F31" s="319">
        <v>42.711099519999998</v>
      </c>
      <c r="G31" s="319">
        <v>45.719329123999998</v>
      </c>
      <c r="H31" s="163"/>
      <c r="I31" s="383">
        <f t="shared" si="0"/>
        <v>0.32059838600000035</v>
      </c>
      <c r="J31" s="383">
        <f>E31-D31</f>
        <v>-0.32483231399999823</v>
      </c>
      <c r="K31" s="383">
        <f>F31-E31</f>
        <v>-4.7811803220000044</v>
      </c>
      <c r="L31" s="383">
        <f>G31-F31</f>
        <v>3.0082296040000003</v>
      </c>
    </row>
    <row r="32" spans="1:12" x14ac:dyDescent="0.2">
      <c r="B32" s="24" t="s">
        <v>337</v>
      </c>
      <c r="C32" s="319">
        <v>51.334702640000003</v>
      </c>
      <c r="D32" s="319">
        <v>52.674277054000001</v>
      </c>
      <c r="E32" s="319">
        <v>53.753245186999997</v>
      </c>
      <c r="F32" s="319">
        <v>50.427490972000001</v>
      </c>
      <c r="G32" s="319">
        <v>54.445271550999998</v>
      </c>
      <c r="H32" s="195"/>
      <c r="I32" s="383">
        <f t="shared" si="0"/>
        <v>1.3395744139999977</v>
      </c>
      <c r="J32" s="383">
        <f t="shared" si="0"/>
        <v>1.0789681329999965</v>
      </c>
      <c r="K32" s="383">
        <f t="shared" si="0"/>
        <v>-3.3257542149999963</v>
      </c>
      <c r="L32" s="383">
        <f t="shared" si="0"/>
        <v>4.0177805789999965</v>
      </c>
    </row>
    <row r="33" spans="2:12" x14ac:dyDescent="0.2">
      <c r="B33" s="24" t="s">
        <v>338</v>
      </c>
      <c r="C33" s="381">
        <f>C31-C28</f>
        <v>27.538789139999999</v>
      </c>
      <c r="D33" s="381">
        <f>D31-D28</f>
        <v>27.312630118000001</v>
      </c>
      <c r="E33" s="381">
        <f>E31-E28</f>
        <v>27.028498017</v>
      </c>
      <c r="F33" s="381">
        <f>F31-F28</f>
        <v>24.253972529999999</v>
      </c>
      <c r="G33" s="381">
        <f>G31-G28</f>
        <v>25.692497808999999</v>
      </c>
      <c r="H33" s="195"/>
      <c r="I33" s="383">
        <f t="shared" si="0"/>
        <v>-0.22615902199999738</v>
      </c>
      <c r="J33" s="383">
        <f t="shared" si="0"/>
        <v>-0.28413210100000086</v>
      </c>
      <c r="K33" s="383">
        <f t="shared" si="0"/>
        <v>-2.7745254870000018</v>
      </c>
      <c r="L33" s="383">
        <f t="shared" si="0"/>
        <v>1.4385252790000003</v>
      </c>
    </row>
    <row r="34" spans="2:12" x14ac:dyDescent="0.2">
      <c r="B34" s="24" t="s">
        <v>339</v>
      </c>
      <c r="C34" s="6">
        <f>C32-C29-C27-C30</f>
        <v>24.826856543000005</v>
      </c>
      <c r="D34" s="6">
        <f>D32-D29-D27-D30</f>
        <v>25.5711466612</v>
      </c>
      <c r="E34" s="6">
        <f>E32-E29-E27-E30</f>
        <v>25.846407899799996</v>
      </c>
      <c r="F34" s="6">
        <f>F32-F29-F27-F30</f>
        <v>24.218119308000002</v>
      </c>
      <c r="G34" s="6">
        <f>G32-G29-G27-G30</f>
        <v>25.819980532099997</v>
      </c>
      <c r="H34" s="195"/>
      <c r="I34" s="383">
        <f t="shared" si="0"/>
        <v>0.74429011819999502</v>
      </c>
      <c r="J34" s="383">
        <f t="shared" si="0"/>
        <v>0.27526123859999529</v>
      </c>
      <c r="K34" s="383">
        <f t="shared" si="0"/>
        <v>-1.6282885917999934</v>
      </c>
      <c r="L34" s="383">
        <f t="shared" si="0"/>
        <v>1.601861224099995</v>
      </c>
    </row>
    <row r="35" spans="2:12" x14ac:dyDescent="0.2">
      <c r="B35" s="164" t="s">
        <v>32</v>
      </c>
      <c r="C35" s="382">
        <v>98.831216409999996</v>
      </c>
      <c r="D35" s="382">
        <v>100.49138920999999</v>
      </c>
      <c r="E35" s="382">
        <v>101.24552503</v>
      </c>
      <c r="F35" s="382">
        <v>93.138590492000006</v>
      </c>
      <c r="G35" s="382">
        <v>100.16460068000001</v>
      </c>
      <c r="H35" s="196"/>
      <c r="I35" s="384">
        <f t="shared" si="0"/>
        <v>1.660172799999998</v>
      </c>
      <c r="J35" s="384">
        <f>E35-D35</f>
        <v>0.7541358200000019</v>
      </c>
      <c r="K35" s="384">
        <f>F35-E35</f>
        <v>-8.1069345379999902</v>
      </c>
      <c r="L35" s="384">
        <f>G35-F35</f>
        <v>7.0260101880000008</v>
      </c>
    </row>
    <row r="36" spans="2:12" x14ac:dyDescent="0.2">
      <c r="B36" s="365" t="s">
        <v>558</v>
      </c>
    </row>
    <row r="39" spans="2:12" x14ac:dyDescent="0.2">
      <c r="B39" s="121"/>
    </row>
    <row r="40" spans="2:12" x14ac:dyDescent="0.2">
      <c r="B40" s="5"/>
      <c r="C40" s="366" t="s">
        <v>357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140625" defaultRowHeight="12.75" x14ac:dyDescent="0.2"/>
  <cols>
    <col min="1" max="1" width="9.140625" style="96"/>
    <col min="2" max="2" width="15.5703125" style="96" customWidth="1"/>
    <col min="3" max="15" width="9.140625" style="96"/>
    <col min="16" max="16" width="20.5703125" style="96" customWidth="1"/>
    <col min="17" max="17" width="14.85546875" style="96" customWidth="1"/>
    <col min="18" max="16384" width="9.140625" style="96"/>
  </cols>
  <sheetData>
    <row r="2" spans="1:17" ht="15.75" x14ac:dyDescent="0.25">
      <c r="A2" s="44" t="s">
        <v>556</v>
      </c>
    </row>
    <row r="3" spans="1:17" x14ac:dyDescent="0.2">
      <c r="A3" s="22" t="s">
        <v>16</v>
      </c>
    </row>
    <row r="4" spans="1:17" x14ac:dyDescent="0.2">
      <c r="A4" s="321"/>
      <c r="B4" s="321"/>
      <c r="C4" s="321"/>
      <c r="D4" s="321"/>
      <c r="E4" s="321"/>
      <c r="F4" s="321"/>
      <c r="G4" s="321"/>
      <c r="H4" s="321"/>
      <c r="I4" s="321"/>
      <c r="J4" s="321"/>
    </row>
    <row r="5" spans="1:17" x14ac:dyDescent="0.2">
      <c r="A5" s="321"/>
      <c r="B5" s="321"/>
      <c r="C5" s="321"/>
      <c r="D5" s="321"/>
      <c r="E5" s="321"/>
      <c r="F5" s="321"/>
      <c r="G5" s="321"/>
      <c r="H5" s="321"/>
      <c r="I5" s="321"/>
      <c r="J5" s="321"/>
      <c r="L5" s="118"/>
      <c r="P5" s="583" t="s">
        <v>358</v>
      </c>
      <c r="Q5" s="584"/>
    </row>
    <row r="6" spans="1:17" x14ac:dyDescent="0.2">
      <c r="A6" s="321"/>
      <c r="B6" s="321"/>
      <c r="C6" s="321"/>
      <c r="D6" s="321"/>
      <c r="E6" s="321"/>
      <c r="F6" s="321"/>
      <c r="G6" s="321"/>
      <c r="H6" s="321"/>
      <c r="I6" s="321"/>
      <c r="J6" s="321"/>
      <c r="L6" s="118"/>
      <c r="P6" s="206" t="s">
        <v>18</v>
      </c>
      <c r="Q6" s="207" t="s">
        <v>318</v>
      </c>
    </row>
    <row r="7" spans="1:17" x14ac:dyDescent="0.2">
      <c r="A7" s="321"/>
      <c r="B7" s="321"/>
      <c r="C7" s="321"/>
      <c r="D7" s="321"/>
      <c r="E7" s="321"/>
      <c r="F7" s="321"/>
      <c r="G7" s="321"/>
      <c r="H7" s="321"/>
      <c r="I7" s="321"/>
      <c r="J7" s="321"/>
      <c r="P7" s="208" t="s">
        <v>19</v>
      </c>
      <c r="Q7" s="180"/>
    </row>
    <row r="8" spans="1:17" x14ac:dyDescent="0.2">
      <c r="A8" s="321"/>
      <c r="B8" s="321"/>
      <c r="C8" s="321"/>
      <c r="D8" s="321"/>
      <c r="E8" s="321"/>
      <c r="F8" s="321"/>
      <c r="G8" s="321"/>
      <c r="H8" s="321"/>
      <c r="I8" s="321"/>
      <c r="J8" s="321"/>
      <c r="P8" s="208" t="s">
        <v>20</v>
      </c>
      <c r="Q8" s="180" t="s">
        <v>319</v>
      </c>
    </row>
    <row r="9" spans="1:17" x14ac:dyDescent="0.2">
      <c r="A9" s="321"/>
      <c r="B9" s="321"/>
      <c r="C9" s="321"/>
      <c r="D9" s="321"/>
      <c r="E9" s="321"/>
      <c r="F9" s="321"/>
      <c r="G9" s="321"/>
      <c r="H9" s="321"/>
      <c r="I9" s="321"/>
      <c r="J9" s="321"/>
      <c r="P9" s="208" t="s">
        <v>21</v>
      </c>
      <c r="Q9" s="180" t="s">
        <v>320</v>
      </c>
    </row>
    <row r="10" spans="1:17" x14ac:dyDescent="0.2">
      <c r="A10" s="321"/>
      <c r="B10" s="321"/>
      <c r="C10" s="321"/>
      <c r="D10" s="321"/>
      <c r="E10" s="321"/>
      <c r="F10" s="321"/>
      <c r="G10" s="321"/>
      <c r="H10" s="321"/>
      <c r="I10" s="321"/>
      <c r="J10" s="321"/>
      <c r="P10" s="208" t="s">
        <v>22</v>
      </c>
      <c r="Q10" s="180" t="s">
        <v>321</v>
      </c>
    </row>
    <row r="11" spans="1:17" x14ac:dyDescent="0.2">
      <c r="A11" s="321"/>
      <c r="B11" s="321"/>
      <c r="C11" s="321"/>
      <c r="D11" s="321"/>
      <c r="E11" s="321"/>
      <c r="F11" s="321"/>
      <c r="G11" s="321"/>
      <c r="H11" s="321"/>
      <c r="I11" s="321"/>
      <c r="J11" s="321"/>
      <c r="P11" s="209" t="s">
        <v>317</v>
      </c>
      <c r="Q11" s="180"/>
    </row>
    <row r="12" spans="1:17" x14ac:dyDescent="0.2">
      <c r="A12" s="321"/>
      <c r="B12" s="321"/>
      <c r="C12" s="321"/>
      <c r="D12" s="321"/>
      <c r="E12" s="321"/>
      <c r="F12" s="321"/>
      <c r="G12" s="321"/>
      <c r="H12" s="321"/>
      <c r="I12" s="321"/>
      <c r="J12" s="321"/>
      <c r="P12" s="208" t="s">
        <v>25</v>
      </c>
      <c r="Q12" s="180" t="s">
        <v>322</v>
      </c>
    </row>
    <row r="13" spans="1:17" x14ac:dyDescent="0.2">
      <c r="A13" s="321"/>
      <c r="B13" s="321"/>
      <c r="C13" s="321"/>
      <c r="D13" s="321"/>
      <c r="E13" s="321"/>
      <c r="F13" s="321"/>
      <c r="G13" s="321"/>
      <c r="H13" s="321"/>
      <c r="I13" s="321"/>
      <c r="J13" s="321"/>
      <c r="P13" s="208" t="s">
        <v>23</v>
      </c>
      <c r="Q13" s="180" t="s">
        <v>323</v>
      </c>
    </row>
    <row r="14" spans="1:17" x14ac:dyDescent="0.2">
      <c r="A14" s="321"/>
      <c r="B14" s="321"/>
      <c r="C14" s="321"/>
      <c r="D14" s="321"/>
      <c r="E14" s="321"/>
      <c r="F14" s="321"/>
      <c r="G14" s="321"/>
      <c r="H14" s="321"/>
      <c r="I14" s="321"/>
      <c r="J14" s="321"/>
      <c r="P14" s="208" t="s">
        <v>24</v>
      </c>
      <c r="Q14" s="180" t="s">
        <v>324</v>
      </c>
    </row>
    <row r="15" spans="1:17" x14ac:dyDescent="0.2">
      <c r="A15" s="321"/>
      <c r="B15" s="321"/>
      <c r="C15" s="321"/>
      <c r="D15" s="321"/>
      <c r="E15" s="321"/>
      <c r="F15" s="321"/>
      <c r="G15" s="321"/>
      <c r="H15" s="321"/>
      <c r="I15" s="321"/>
      <c r="J15" s="321"/>
      <c r="P15" s="208" t="s">
        <v>33</v>
      </c>
      <c r="Q15" s="180" t="s">
        <v>325</v>
      </c>
    </row>
    <row r="16" spans="1:17" x14ac:dyDescent="0.2">
      <c r="A16" s="321"/>
      <c r="B16" s="321"/>
      <c r="C16" s="321"/>
      <c r="D16" s="321"/>
      <c r="E16" s="321"/>
      <c r="F16" s="321"/>
      <c r="G16" s="321"/>
      <c r="H16" s="321"/>
      <c r="I16" s="321"/>
      <c r="J16" s="321"/>
      <c r="P16" s="208" t="s">
        <v>26</v>
      </c>
      <c r="Q16" s="180"/>
    </row>
    <row r="17" spans="1:17" x14ac:dyDescent="0.2">
      <c r="A17" s="321"/>
      <c r="B17" s="321"/>
      <c r="C17" s="321"/>
      <c r="D17" s="321"/>
      <c r="E17" s="321"/>
      <c r="F17" s="321"/>
      <c r="G17" s="321"/>
      <c r="H17" s="321"/>
      <c r="I17" s="321"/>
      <c r="J17" s="321"/>
      <c r="P17" s="208" t="s">
        <v>27</v>
      </c>
      <c r="Q17" s="180" t="s">
        <v>326</v>
      </c>
    </row>
    <row r="18" spans="1:17" x14ac:dyDescent="0.2">
      <c r="A18" s="321"/>
      <c r="B18" s="321"/>
      <c r="C18" s="321"/>
      <c r="D18" s="321"/>
      <c r="E18" s="321"/>
      <c r="F18" s="321"/>
      <c r="G18" s="321"/>
      <c r="H18" s="321"/>
      <c r="I18" s="321"/>
      <c r="J18" s="321"/>
      <c r="P18" s="208" t="s">
        <v>28</v>
      </c>
      <c r="Q18" s="180" t="s">
        <v>327</v>
      </c>
    </row>
    <row r="19" spans="1:17" x14ac:dyDescent="0.2">
      <c r="A19" s="321"/>
      <c r="B19" s="321"/>
      <c r="C19" s="321"/>
      <c r="D19" s="321"/>
      <c r="E19" s="321"/>
      <c r="F19" s="321"/>
      <c r="G19" s="321"/>
      <c r="H19" s="321"/>
      <c r="I19" s="321"/>
      <c r="J19" s="321"/>
      <c r="P19" s="208" t="s">
        <v>29</v>
      </c>
      <c r="Q19" s="180" t="s">
        <v>328</v>
      </c>
    </row>
    <row r="20" spans="1:17" x14ac:dyDescent="0.2">
      <c r="A20" s="321"/>
      <c r="B20" s="321"/>
      <c r="C20" s="321"/>
      <c r="D20" s="321"/>
      <c r="E20" s="321"/>
      <c r="F20" s="321"/>
      <c r="G20" s="321"/>
      <c r="H20" s="321"/>
      <c r="I20" s="321"/>
      <c r="J20" s="321"/>
      <c r="P20" s="208" t="s">
        <v>30</v>
      </c>
      <c r="Q20" s="180" t="s">
        <v>329</v>
      </c>
    </row>
    <row r="21" spans="1:17" x14ac:dyDescent="0.2">
      <c r="A21" s="321"/>
      <c r="B21" s="321"/>
      <c r="C21" s="321"/>
      <c r="D21" s="321"/>
      <c r="E21" s="321"/>
      <c r="F21" s="321"/>
      <c r="G21" s="321"/>
      <c r="H21" s="321"/>
      <c r="I21" s="321"/>
      <c r="J21" s="321"/>
      <c r="P21" s="208" t="s">
        <v>31</v>
      </c>
      <c r="Q21" s="180"/>
    </row>
    <row r="22" spans="1:17" x14ac:dyDescent="0.2">
      <c r="A22" s="321"/>
      <c r="B22" s="321"/>
      <c r="C22" s="321"/>
      <c r="D22" s="321"/>
      <c r="E22" s="321"/>
      <c r="F22" s="321"/>
      <c r="G22" s="321"/>
      <c r="H22" s="321"/>
      <c r="I22" s="321"/>
      <c r="J22" s="321"/>
      <c r="P22" s="210" t="s">
        <v>32</v>
      </c>
      <c r="Q22" s="181" t="s">
        <v>307</v>
      </c>
    </row>
    <row r="23" spans="1:17" x14ac:dyDescent="0.2">
      <c r="A23" s="321"/>
      <c r="B23" s="321"/>
      <c r="C23" s="321"/>
      <c r="D23" s="321"/>
      <c r="E23" s="321"/>
      <c r="F23" s="321"/>
      <c r="G23" s="321"/>
      <c r="H23" s="321"/>
      <c r="I23" s="321"/>
      <c r="J23" s="321"/>
    </row>
    <row r="24" spans="1:17" x14ac:dyDescent="0.2">
      <c r="A24" s="321"/>
      <c r="B24" s="321"/>
      <c r="C24" s="321"/>
      <c r="D24" s="321"/>
      <c r="E24" s="321"/>
      <c r="F24" s="321"/>
      <c r="G24" s="321"/>
      <c r="H24" s="321"/>
      <c r="I24" s="321"/>
      <c r="J24" s="321"/>
    </row>
    <row r="25" spans="1:17" x14ac:dyDescent="0.2">
      <c r="A25" s="321"/>
      <c r="B25" s="321"/>
      <c r="C25" s="321"/>
      <c r="D25" s="321"/>
      <c r="E25" s="321"/>
      <c r="F25" s="321"/>
      <c r="G25" s="321"/>
      <c r="H25" s="321"/>
      <c r="I25" s="321"/>
      <c r="J25" s="321"/>
    </row>
    <row r="26" spans="1:17" x14ac:dyDescent="0.2">
      <c r="B26" s="154"/>
      <c r="C26" s="159"/>
      <c r="D26" s="582" t="s">
        <v>494</v>
      </c>
      <c r="E26" s="582"/>
      <c r="F26" s="582"/>
      <c r="G26" s="582"/>
      <c r="H26" s="156"/>
      <c r="I26" s="157" t="s">
        <v>493</v>
      </c>
      <c r="J26" s="322"/>
      <c r="K26" s="157"/>
      <c r="L26" s="157"/>
    </row>
    <row r="27" spans="1:17" x14ac:dyDescent="0.2">
      <c r="B27" s="158" t="s">
        <v>17</v>
      </c>
      <c r="C27" s="159">
        <v>2017</v>
      </c>
      <c r="D27" s="159">
        <v>2018</v>
      </c>
      <c r="E27" s="159">
        <v>2019</v>
      </c>
      <c r="F27" s="159">
        <v>2020</v>
      </c>
      <c r="G27" s="159">
        <v>2021</v>
      </c>
      <c r="H27" s="159"/>
      <c r="I27" s="159">
        <v>2018</v>
      </c>
      <c r="J27" s="159">
        <v>2019</v>
      </c>
      <c r="K27" s="159">
        <v>2020</v>
      </c>
      <c r="L27" s="159">
        <v>2021</v>
      </c>
    </row>
    <row r="28" spans="1:17" x14ac:dyDescent="0.2">
      <c r="B28" s="160" t="s">
        <v>18</v>
      </c>
      <c r="C28" s="150">
        <v>36.835424521999997</v>
      </c>
      <c r="D28" s="150">
        <v>36.753329860999997</v>
      </c>
      <c r="E28" s="150">
        <v>34.648178493000003</v>
      </c>
      <c r="F28" s="150">
        <v>30.611660637</v>
      </c>
      <c r="G28" s="150">
        <v>34.094499433000003</v>
      </c>
      <c r="H28" s="161"/>
      <c r="I28" s="195">
        <f>D28-C28</f>
        <v>-8.2094660999999292E-2</v>
      </c>
      <c r="J28" s="195">
        <f>E28-D28</f>
        <v>-2.1051513679999942</v>
      </c>
      <c r="K28" s="195">
        <f>F28-E28</f>
        <v>-4.0365178560000032</v>
      </c>
      <c r="L28" s="195">
        <f>G28-F28</f>
        <v>3.4828387960000029</v>
      </c>
    </row>
    <row r="29" spans="1:17" x14ac:dyDescent="0.2">
      <c r="B29" s="160" t="s">
        <v>19</v>
      </c>
      <c r="C29" s="162">
        <f>SUM(C30:C32)</f>
        <v>22.868661893599999</v>
      </c>
      <c r="D29" s="162">
        <f t="shared" ref="D29:E29" si="0">SUM(D30:D32)</f>
        <v>25.403098739500003</v>
      </c>
      <c r="E29" s="162">
        <f t="shared" si="0"/>
        <v>26.890558397099998</v>
      </c>
      <c r="F29" s="162">
        <f t="shared" ref="F29" si="1">SUM(F30:F32)</f>
        <v>25.473220100199999</v>
      </c>
      <c r="G29" s="162">
        <f t="shared" ref="G29" si="2">SUM(G30:G32)</f>
        <v>26.0567315196</v>
      </c>
      <c r="H29" s="162"/>
      <c r="I29" s="195">
        <f t="shared" ref="I29:L44" si="3">D29-C29</f>
        <v>2.5344368459000037</v>
      </c>
      <c r="J29" s="195">
        <f t="shared" si="3"/>
        <v>1.4874596575999952</v>
      </c>
      <c r="K29" s="195">
        <f t="shared" si="3"/>
        <v>-1.4173382968999988</v>
      </c>
      <c r="L29" s="195">
        <f t="shared" si="3"/>
        <v>0.58351141940000062</v>
      </c>
    </row>
    <row r="30" spans="1:17" x14ac:dyDescent="0.2">
      <c r="B30" s="160" t="s">
        <v>20</v>
      </c>
      <c r="C30" s="150">
        <v>4.9641335204999999</v>
      </c>
      <c r="D30" s="150">
        <v>5.3823362602999998</v>
      </c>
      <c r="E30" s="150">
        <v>5.5025937945000001</v>
      </c>
      <c r="F30" s="150">
        <v>5.1190741107999997</v>
      </c>
      <c r="G30" s="150">
        <v>5.5301005005999997</v>
      </c>
      <c r="H30" s="162"/>
      <c r="I30" s="195">
        <f t="shared" si="3"/>
        <v>0.41820273979999989</v>
      </c>
      <c r="J30" s="195">
        <f t="shared" si="3"/>
        <v>0.12025753420000029</v>
      </c>
      <c r="K30" s="195">
        <f t="shared" si="3"/>
        <v>-0.38351968370000034</v>
      </c>
      <c r="L30" s="195">
        <f t="shared" si="3"/>
        <v>0.41102638979999995</v>
      </c>
    </row>
    <row r="31" spans="1:17" x14ac:dyDescent="0.2">
      <c r="B31" s="160" t="s">
        <v>21</v>
      </c>
      <c r="C31" s="150">
        <v>2.2505834520999999</v>
      </c>
      <c r="D31" s="150">
        <v>2.0844820822000001</v>
      </c>
      <c r="E31" s="150">
        <v>1.9198081095999999</v>
      </c>
      <c r="F31" s="150">
        <v>1.8786434724000001</v>
      </c>
      <c r="G31" s="150">
        <v>1.77665015</v>
      </c>
      <c r="H31" s="162"/>
      <c r="I31" s="195">
        <f t="shared" si="3"/>
        <v>-0.1661013698999998</v>
      </c>
      <c r="J31" s="195">
        <f t="shared" si="3"/>
        <v>-0.16467397260000016</v>
      </c>
      <c r="K31" s="195">
        <f t="shared" si="3"/>
        <v>-4.1164637199999854E-2</v>
      </c>
      <c r="L31" s="195">
        <f t="shared" si="3"/>
        <v>-0.10199332240000003</v>
      </c>
    </row>
    <row r="32" spans="1:17" x14ac:dyDescent="0.2">
      <c r="B32" s="160" t="s">
        <v>22</v>
      </c>
      <c r="C32" s="150">
        <v>15.653944921000001</v>
      </c>
      <c r="D32" s="150">
        <v>17.936280397000001</v>
      </c>
      <c r="E32" s="150">
        <v>19.468156492999999</v>
      </c>
      <c r="F32" s="150">
        <v>18.475502516999999</v>
      </c>
      <c r="G32" s="150">
        <v>18.749980869000002</v>
      </c>
      <c r="H32" s="162"/>
      <c r="I32" s="195">
        <f t="shared" si="3"/>
        <v>2.2823354760000001</v>
      </c>
      <c r="J32" s="195">
        <f t="shared" si="3"/>
        <v>1.5318760959999977</v>
      </c>
      <c r="K32" s="195">
        <f t="shared" si="3"/>
        <v>-0.99265397599999972</v>
      </c>
      <c r="L32" s="195">
        <f t="shared" si="3"/>
        <v>0.2744783520000027</v>
      </c>
    </row>
    <row r="33" spans="2:12" x14ac:dyDescent="0.2">
      <c r="B33" s="163" t="s">
        <v>317</v>
      </c>
      <c r="C33" s="161">
        <f>SUM(C34:C37)</f>
        <v>14.184157191999999</v>
      </c>
      <c r="D33" s="161">
        <f t="shared" ref="D33:E33" si="4">SUM(D34:D37)</f>
        <v>14.44901198637</v>
      </c>
      <c r="E33" s="161">
        <f t="shared" si="4"/>
        <v>14.478896917659998</v>
      </c>
      <c r="F33" s="161">
        <f t="shared" ref="F33" si="5">SUM(F34:F37)</f>
        <v>13.32339986869</v>
      </c>
      <c r="G33" s="161">
        <f t="shared" ref="G33" si="6">SUM(G34:G37)</f>
        <v>14.02710950713</v>
      </c>
      <c r="H33" s="161"/>
      <c r="I33" s="195">
        <f t="shared" si="3"/>
        <v>0.26485479437000059</v>
      </c>
      <c r="J33" s="195">
        <f t="shared" si="3"/>
        <v>2.9884931289998917E-2</v>
      </c>
      <c r="K33" s="195">
        <f t="shared" si="3"/>
        <v>-1.1554970489699983</v>
      </c>
      <c r="L33" s="195">
        <f t="shared" si="3"/>
        <v>0.70370963843999945</v>
      </c>
    </row>
    <row r="34" spans="2:12" x14ac:dyDescent="0.2">
      <c r="B34" s="160" t="s">
        <v>25</v>
      </c>
      <c r="C34" s="150">
        <v>11.222929780999999</v>
      </c>
      <c r="D34" s="150">
        <v>11.401398274</v>
      </c>
      <c r="E34" s="150">
        <v>11.490127040999999</v>
      </c>
      <c r="F34" s="150">
        <v>10.477182719</v>
      </c>
      <c r="G34" s="150">
        <v>11.098601621</v>
      </c>
      <c r="H34" s="161"/>
      <c r="I34" s="195">
        <f t="shared" si="3"/>
        <v>0.17846849300000045</v>
      </c>
      <c r="J34" s="195">
        <f>E34-D34</f>
        <v>8.8728766999999209E-2</v>
      </c>
      <c r="K34" s="195">
        <f>F34-E34</f>
        <v>-1.0129443219999992</v>
      </c>
      <c r="L34" s="195">
        <f>G34-F34</f>
        <v>0.62141890200000027</v>
      </c>
    </row>
    <row r="35" spans="2:12" x14ac:dyDescent="0.2">
      <c r="B35" s="160" t="s">
        <v>23</v>
      </c>
      <c r="C35" s="150">
        <v>0.80068197259999996</v>
      </c>
      <c r="D35" s="150">
        <v>0.80848197259999999</v>
      </c>
      <c r="E35" s="150">
        <v>0.77886827397000002</v>
      </c>
      <c r="F35" s="150">
        <v>0.70881188061</v>
      </c>
      <c r="G35" s="150">
        <v>0.73992698053999995</v>
      </c>
      <c r="H35" s="162"/>
      <c r="I35" s="195">
        <f t="shared" si="3"/>
        <v>7.8000000000000291E-3</v>
      </c>
      <c r="J35" s="195">
        <f t="shared" si="3"/>
        <v>-2.9613698629999963E-2</v>
      </c>
      <c r="K35" s="195">
        <f t="shared" si="3"/>
        <v>-7.0056393360000024E-2</v>
      </c>
      <c r="L35" s="195">
        <f t="shared" si="3"/>
        <v>3.1115099929999945E-2</v>
      </c>
    </row>
    <row r="36" spans="2:12" x14ac:dyDescent="0.2">
      <c r="B36" s="160" t="s">
        <v>24</v>
      </c>
      <c r="C36" s="150">
        <v>1.8798974384</v>
      </c>
      <c r="D36" s="150">
        <v>1.9593083973000001</v>
      </c>
      <c r="E36" s="150">
        <v>1.9662755205</v>
      </c>
      <c r="F36" s="150">
        <v>1.8897121559000001</v>
      </c>
      <c r="G36" s="150">
        <v>1.9496323047999999</v>
      </c>
      <c r="H36" s="162"/>
      <c r="I36" s="195">
        <f t="shared" si="3"/>
        <v>7.941095890000005E-2</v>
      </c>
      <c r="J36" s="195">
        <f t="shared" si="3"/>
        <v>6.967123199999925E-3</v>
      </c>
      <c r="K36" s="195">
        <f t="shared" si="3"/>
        <v>-7.6563364599999906E-2</v>
      </c>
      <c r="L36" s="195">
        <f t="shared" si="3"/>
        <v>5.9920148899999859E-2</v>
      </c>
    </row>
    <row r="37" spans="2:12" x14ac:dyDescent="0.2">
      <c r="B37" s="160" t="s">
        <v>33</v>
      </c>
      <c r="C37" s="150">
        <v>0.28064800000000001</v>
      </c>
      <c r="D37" s="150">
        <v>0.27982334247000001</v>
      </c>
      <c r="E37" s="150">
        <v>0.24362608219000001</v>
      </c>
      <c r="F37" s="150">
        <v>0.24769311318000001</v>
      </c>
      <c r="G37" s="150">
        <v>0.23894860078999999</v>
      </c>
      <c r="H37" s="162"/>
      <c r="I37" s="195">
        <f t="shared" si="3"/>
        <v>-8.2465752999999475E-4</v>
      </c>
      <c r="J37" s="195">
        <f t="shared" si="3"/>
        <v>-3.6197260280000004E-2</v>
      </c>
      <c r="K37" s="195">
        <f t="shared" si="3"/>
        <v>4.0670309899999979E-3</v>
      </c>
      <c r="L37" s="195">
        <f t="shared" si="3"/>
        <v>-8.7445123900000143E-3</v>
      </c>
    </row>
    <row r="38" spans="2:12" x14ac:dyDescent="0.2">
      <c r="B38" s="160" t="s">
        <v>26</v>
      </c>
      <c r="C38" s="162">
        <f>SUM(C39:C42)</f>
        <v>5.3509040931699996</v>
      </c>
      <c r="D38" s="162">
        <f t="shared" ref="D38:E38" si="7">SUM(D39:D42)</f>
        <v>5.4184467561299998</v>
      </c>
      <c r="E38" s="162">
        <f t="shared" si="7"/>
        <v>5.6993869835199993</v>
      </c>
      <c r="F38" s="162">
        <f t="shared" ref="F38" si="8">SUM(F39:F42)</f>
        <v>5.9121561189700014</v>
      </c>
      <c r="G38" s="162">
        <f t="shared" ref="G38" si="9">SUM(G39:G42)</f>
        <v>6.2155150902700003</v>
      </c>
      <c r="H38" s="162"/>
      <c r="I38" s="195">
        <f t="shared" si="3"/>
        <v>6.7542662960000222E-2</v>
      </c>
      <c r="J38" s="195">
        <f t="shared" si="3"/>
        <v>0.28094022738999946</v>
      </c>
      <c r="K38" s="195">
        <f t="shared" si="3"/>
        <v>0.21276913545000209</v>
      </c>
      <c r="L38" s="195">
        <f t="shared" si="3"/>
        <v>0.30335897129999889</v>
      </c>
    </row>
    <row r="39" spans="2:12" x14ac:dyDescent="0.2">
      <c r="B39" s="160" t="s">
        <v>27</v>
      </c>
      <c r="C39" s="150">
        <v>0.67622804110000001</v>
      </c>
      <c r="D39" s="150">
        <v>0.67855954794999995</v>
      </c>
      <c r="E39" s="150">
        <v>0.69005817808000003</v>
      </c>
      <c r="F39" s="150">
        <v>0.64953530230000001</v>
      </c>
      <c r="G39" s="150">
        <v>0.65299043196999995</v>
      </c>
      <c r="H39" s="162"/>
      <c r="I39" s="195">
        <f t="shared" si="3"/>
        <v>2.3315068499999425E-3</v>
      </c>
      <c r="J39" s="195">
        <f t="shared" si="3"/>
        <v>1.1498630130000076E-2</v>
      </c>
      <c r="K39" s="195">
        <f t="shared" si="3"/>
        <v>-4.0522875780000023E-2</v>
      </c>
      <c r="L39" s="195">
        <f t="shared" si="3"/>
        <v>3.4551296699999456E-3</v>
      </c>
    </row>
    <row r="40" spans="2:12" x14ac:dyDescent="0.2">
      <c r="B40" s="160" t="s">
        <v>28</v>
      </c>
      <c r="C40" s="150">
        <v>3.3664521096</v>
      </c>
      <c r="D40" s="150">
        <v>3.4277836164000002</v>
      </c>
      <c r="E40" s="150">
        <v>3.6736575889999998</v>
      </c>
      <c r="F40" s="150">
        <v>3.9086212686000001</v>
      </c>
      <c r="G40" s="150">
        <v>4.2097915147</v>
      </c>
      <c r="H40" s="162"/>
      <c r="I40" s="195">
        <f t="shared" si="3"/>
        <v>6.1331506800000213E-2</v>
      </c>
      <c r="J40" s="195">
        <f t="shared" si="3"/>
        <v>0.24587397259999966</v>
      </c>
      <c r="K40" s="195">
        <f t="shared" si="3"/>
        <v>0.23496367960000031</v>
      </c>
      <c r="L40" s="195">
        <f t="shared" si="3"/>
        <v>0.30117024609999987</v>
      </c>
    </row>
    <row r="41" spans="2:12" x14ac:dyDescent="0.2">
      <c r="B41" s="160" t="s">
        <v>29</v>
      </c>
      <c r="C41" s="150">
        <v>0.88451634246999999</v>
      </c>
      <c r="D41" s="150">
        <v>0.89359853425000002</v>
      </c>
      <c r="E41" s="150">
        <v>0.91580401369999997</v>
      </c>
      <c r="F41" s="150">
        <v>0.8555960131</v>
      </c>
      <c r="G41" s="150">
        <v>0.83496091090000002</v>
      </c>
      <c r="H41" s="162"/>
      <c r="I41" s="195">
        <f t="shared" si="3"/>
        <v>9.0821917800000262E-3</v>
      </c>
      <c r="J41" s="195">
        <f t="shared" si="3"/>
        <v>2.2205479449999954E-2</v>
      </c>
      <c r="K41" s="195">
        <f t="shared" si="3"/>
        <v>-6.0208000599999978E-2</v>
      </c>
      <c r="L41" s="195">
        <f t="shared" si="3"/>
        <v>-2.0635102199999977E-2</v>
      </c>
    </row>
    <row r="42" spans="2:12" x14ac:dyDescent="0.2">
      <c r="B42" s="160" t="s">
        <v>30</v>
      </c>
      <c r="C42" s="150">
        <v>0.42370760000000002</v>
      </c>
      <c r="D42" s="150">
        <v>0.41850505753</v>
      </c>
      <c r="E42" s="150">
        <v>0.41986720274</v>
      </c>
      <c r="F42" s="150">
        <v>0.49840353497000001</v>
      </c>
      <c r="G42" s="150">
        <v>0.51777223269999995</v>
      </c>
      <c r="H42" s="162"/>
      <c r="I42" s="195">
        <f t="shared" si="3"/>
        <v>-5.2025424700000156E-3</v>
      </c>
      <c r="J42" s="195">
        <f t="shared" si="3"/>
        <v>1.3621452099999987E-3</v>
      </c>
      <c r="K42" s="195">
        <f t="shared" si="3"/>
        <v>7.8536332230000006E-2</v>
      </c>
      <c r="L42" s="195">
        <f t="shared" si="3"/>
        <v>1.936869772999994E-2</v>
      </c>
    </row>
    <row r="43" spans="2:12" x14ac:dyDescent="0.2">
      <c r="B43" s="160" t="s">
        <v>31</v>
      </c>
      <c r="C43" s="161">
        <f>C44-C28-C29-C33-C38</f>
        <v>18.88686161623</v>
      </c>
      <c r="D43" s="161">
        <f t="shared" ref="D43:E43" si="10">D44-D28-D29-D33-D38</f>
        <v>18.787663117000008</v>
      </c>
      <c r="E43" s="161">
        <f t="shared" si="10"/>
        <v>18.919882708720007</v>
      </c>
      <c r="F43" s="161">
        <f t="shared" ref="F43" si="11">F44-F28-F29-F33-F38</f>
        <v>18.901891944140012</v>
      </c>
      <c r="G43" s="161">
        <f t="shared" ref="G43" si="12">G44-G28-G29-G33-G38</f>
        <v>18.976224052999985</v>
      </c>
      <c r="H43" s="161"/>
      <c r="I43" s="195">
        <f t="shared" si="3"/>
        <v>-9.919849922999191E-2</v>
      </c>
      <c r="J43" s="195">
        <f t="shared" ref="J43:L44" si="13">E43-D43</f>
        <v>0.13221959171999842</v>
      </c>
      <c r="K43" s="195">
        <f t="shared" si="13"/>
        <v>-1.7990764579995044E-2</v>
      </c>
      <c r="L43" s="195">
        <f t="shared" si="13"/>
        <v>7.4332108859973545E-2</v>
      </c>
    </row>
    <row r="44" spans="2:12" x14ac:dyDescent="0.2">
      <c r="B44" s="164" t="s">
        <v>32</v>
      </c>
      <c r="C44" s="166">
        <v>98.126009316999998</v>
      </c>
      <c r="D44" s="166">
        <v>100.81155046000001</v>
      </c>
      <c r="E44" s="166">
        <v>100.6369035</v>
      </c>
      <c r="F44" s="166">
        <v>94.222328669000007</v>
      </c>
      <c r="G44" s="166">
        <v>99.370079602999994</v>
      </c>
      <c r="H44" s="165"/>
      <c r="I44" s="196">
        <f t="shared" si="3"/>
        <v>2.6855411430000089</v>
      </c>
      <c r="J44" s="196">
        <f t="shared" si="13"/>
        <v>-0.17464696000000401</v>
      </c>
      <c r="K44" s="196">
        <f t="shared" si="13"/>
        <v>-6.4145748309999959</v>
      </c>
      <c r="L44" s="196">
        <f t="shared" si="13"/>
        <v>5.147750933999987</v>
      </c>
    </row>
    <row r="45" spans="2:12" x14ac:dyDescent="0.2">
      <c r="B45" s="193"/>
      <c r="C45" s="150"/>
      <c r="D45" s="150"/>
      <c r="E45" s="150"/>
      <c r="H45" s="194"/>
      <c r="I45" s="162"/>
      <c r="J45" s="194"/>
      <c r="K45" s="194"/>
      <c r="L45" s="194"/>
    </row>
    <row r="46" spans="2:12" x14ac:dyDescent="0.2">
      <c r="B46" s="365" t="s">
        <v>558</v>
      </c>
    </row>
    <row r="47" spans="2:12" x14ac:dyDescent="0.2">
      <c r="B47" s="365"/>
    </row>
    <row r="48" spans="2:12" x14ac:dyDescent="0.2">
      <c r="B48" s="365"/>
    </row>
    <row r="49" spans="1:6" ht="25.5" x14ac:dyDescent="0.2">
      <c r="A49" s="145"/>
      <c r="B49" s="145"/>
      <c r="C49" s="482" t="s">
        <v>467</v>
      </c>
      <c r="D49" s="482" t="s">
        <v>468</v>
      </c>
      <c r="E49" s="538" t="s">
        <v>235</v>
      </c>
      <c r="F49" s="538" t="s">
        <v>476</v>
      </c>
    </row>
    <row r="50" spans="1:6" ht="15" x14ac:dyDescent="0.25">
      <c r="A50" s="30">
        <f>+YEAR(B50)</f>
        <v>2018</v>
      </c>
      <c r="B50" s="127">
        <v>43101</v>
      </c>
      <c r="C50" s="128">
        <v>99.178723231000006</v>
      </c>
      <c r="D50" s="98" t="e">
        <v>#N/A</v>
      </c>
      <c r="E50" s="129"/>
      <c r="F50" s="537">
        <v>99.178723231000006</v>
      </c>
    </row>
    <row r="51" spans="1:6" ht="15" x14ac:dyDescent="0.25">
      <c r="A51" s="30">
        <f t="shared" ref="A51:A91" si="14">+YEAR(B51)</f>
        <v>2018</v>
      </c>
      <c r="B51" s="127">
        <v>43132</v>
      </c>
      <c r="C51" s="128">
        <v>99.429717509</v>
      </c>
      <c r="D51" s="98" t="e">
        <v>#N/A</v>
      </c>
      <c r="E51" s="138">
        <f t="shared" ref="E51:E60" si="15">AVERAGEIF($A$34:$A$97,A51,$F$34:$F$97)</f>
        <v>100.80344377299998</v>
      </c>
      <c r="F51" s="537">
        <v>99.429717509</v>
      </c>
    </row>
    <row r="52" spans="1:6" ht="15" x14ac:dyDescent="0.25">
      <c r="A52" s="30">
        <f t="shared" si="14"/>
        <v>2018</v>
      </c>
      <c r="B52" s="127">
        <v>43160</v>
      </c>
      <c r="C52" s="128">
        <v>99.585664499999993</v>
      </c>
      <c r="D52" s="98" t="e">
        <v>#N/A</v>
      </c>
      <c r="E52" s="138">
        <f t="shared" si="15"/>
        <v>100.80344377299998</v>
      </c>
      <c r="F52" s="537">
        <v>99.585664499999993</v>
      </c>
    </row>
    <row r="53" spans="1:6" ht="15" x14ac:dyDescent="0.25">
      <c r="A53" s="30">
        <f t="shared" si="14"/>
        <v>2018</v>
      </c>
      <c r="B53" s="127">
        <v>43191</v>
      </c>
      <c r="C53" s="128">
        <v>99.652710983999995</v>
      </c>
      <c r="D53" s="98" t="e">
        <v>#N/A</v>
      </c>
      <c r="E53" s="138">
        <f t="shared" si="15"/>
        <v>100.80344377299998</v>
      </c>
      <c r="F53" s="537">
        <v>99.652710983999995</v>
      </c>
    </row>
    <row r="54" spans="1:6" ht="15" x14ac:dyDescent="0.25">
      <c r="A54" s="30">
        <f t="shared" si="14"/>
        <v>2018</v>
      </c>
      <c r="B54" s="127">
        <v>43221</v>
      </c>
      <c r="C54" s="128">
        <v>99.591926111999996</v>
      </c>
      <c r="D54" s="98" t="e">
        <v>#N/A</v>
      </c>
      <c r="E54" s="138">
        <f t="shared" si="15"/>
        <v>100.80344377299998</v>
      </c>
      <c r="F54" s="537">
        <v>99.591926111999996</v>
      </c>
    </row>
    <row r="55" spans="1:6" ht="15" x14ac:dyDescent="0.25">
      <c r="A55" s="30">
        <f t="shared" si="14"/>
        <v>2018</v>
      </c>
      <c r="B55" s="127">
        <v>43252</v>
      </c>
      <c r="C55" s="128">
        <v>100.43159756</v>
      </c>
      <c r="D55" s="98" t="e">
        <v>#N/A</v>
      </c>
      <c r="E55" s="138">
        <f t="shared" si="15"/>
        <v>100.80344377299998</v>
      </c>
      <c r="F55" s="537">
        <v>100.43159756</v>
      </c>
    </row>
    <row r="56" spans="1:6" ht="15" x14ac:dyDescent="0.25">
      <c r="A56" s="30">
        <f t="shared" si="14"/>
        <v>2018</v>
      </c>
      <c r="B56" s="127">
        <v>43282</v>
      </c>
      <c r="C56" s="128">
        <v>101.19644648000001</v>
      </c>
      <c r="D56" s="98" t="e">
        <v>#N/A</v>
      </c>
      <c r="E56" s="138">
        <f t="shared" si="15"/>
        <v>100.80344377299998</v>
      </c>
      <c r="F56" s="537">
        <v>101.19644648000001</v>
      </c>
    </row>
    <row r="57" spans="1:6" ht="15" x14ac:dyDescent="0.25">
      <c r="A57" s="30">
        <f t="shared" si="14"/>
        <v>2018</v>
      </c>
      <c r="B57" s="127">
        <v>43313</v>
      </c>
      <c r="C57" s="128">
        <v>101.77735229</v>
      </c>
      <c r="D57" s="98" t="e">
        <v>#N/A</v>
      </c>
      <c r="E57" s="138">
        <f t="shared" si="15"/>
        <v>100.80344377299998</v>
      </c>
      <c r="F57" s="537">
        <v>101.77735229</v>
      </c>
    </row>
    <row r="58" spans="1:6" ht="15" x14ac:dyDescent="0.25">
      <c r="A58" s="30">
        <f t="shared" si="14"/>
        <v>2018</v>
      </c>
      <c r="B58" s="127">
        <v>43344</v>
      </c>
      <c r="C58" s="128">
        <v>101.63680899000001</v>
      </c>
      <c r="D58" s="98" t="e">
        <v>#N/A</v>
      </c>
      <c r="E58" s="138">
        <f t="shared" si="15"/>
        <v>100.80344377299998</v>
      </c>
      <c r="F58" s="537">
        <v>101.63680899000001</v>
      </c>
    </row>
    <row r="59" spans="1:6" ht="15" x14ac:dyDescent="0.25">
      <c r="A59" s="30">
        <f t="shared" si="14"/>
        <v>2018</v>
      </c>
      <c r="B59" s="127">
        <v>43374</v>
      </c>
      <c r="C59" s="128">
        <v>102.52155907</v>
      </c>
      <c r="D59" s="98" t="e">
        <v>#N/A</v>
      </c>
      <c r="E59" s="138">
        <f t="shared" si="15"/>
        <v>100.80344377299998</v>
      </c>
      <c r="F59" s="537">
        <v>102.52155907</v>
      </c>
    </row>
    <row r="60" spans="1:6" ht="15" x14ac:dyDescent="0.25">
      <c r="A60" s="30">
        <f t="shared" si="14"/>
        <v>2018</v>
      </c>
      <c r="B60" s="127">
        <v>43405</v>
      </c>
      <c r="C60" s="128">
        <v>102.65489549999999</v>
      </c>
      <c r="D60" s="98" t="e">
        <v>#N/A</v>
      </c>
      <c r="E60" s="138">
        <f t="shared" si="15"/>
        <v>100.80344377299998</v>
      </c>
      <c r="F60" s="537">
        <v>102.65489549999999</v>
      </c>
    </row>
    <row r="61" spans="1:6" ht="15" x14ac:dyDescent="0.25">
      <c r="A61" s="30">
        <f t="shared" si="14"/>
        <v>2018</v>
      </c>
      <c r="B61" s="127">
        <v>43435</v>
      </c>
      <c r="C61" s="128">
        <v>101.98392305</v>
      </c>
      <c r="D61" s="98" t="e">
        <v>#N/A</v>
      </c>
      <c r="E61" s="129"/>
      <c r="F61" s="537">
        <v>101.98392305</v>
      </c>
    </row>
    <row r="62" spans="1:6" ht="15" x14ac:dyDescent="0.25">
      <c r="A62" s="30">
        <f t="shared" si="14"/>
        <v>2019</v>
      </c>
      <c r="B62" s="127">
        <v>43466</v>
      </c>
      <c r="C62" s="128">
        <v>100.40203009</v>
      </c>
      <c r="D62" s="98" t="e">
        <v>#N/A</v>
      </c>
      <c r="E62" s="129"/>
      <c r="F62" s="537">
        <v>100.40203009</v>
      </c>
    </row>
    <row r="63" spans="1:6" ht="15" x14ac:dyDescent="0.25">
      <c r="A63" s="30">
        <f t="shared" si="14"/>
        <v>2019</v>
      </c>
      <c r="B63" s="127">
        <v>43497</v>
      </c>
      <c r="C63" s="128">
        <v>100.19105285000001</v>
      </c>
      <c r="D63" s="98" t="e">
        <v>#N/A</v>
      </c>
      <c r="E63" s="138">
        <f t="shared" ref="E63:E72" si="16">AVERAGEIF($A$34:$A$97,A63,$F$34:$F$97)</f>
        <v>100.63222406425</v>
      </c>
      <c r="F63" s="537">
        <v>100.19105285000001</v>
      </c>
    </row>
    <row r="64" spans="1:6" ht="15" x14ac:dyDescent="0.25">
      <c r="A64" s="30">
        <f t="shared" si="14"/>
        <v>2019</v>
      </c>
      <c r="B64" s="127">
        <v>43525</v>
      </c>
      <c r="C64" s="128">
        <v>100.29529377999999</v>
      </c>
      <c r="D64" s="98" t="e">
        <v>#N/A</v>
      </c>
      <c r="E64" s="138">
        <f t="shared" si="16"/>
        <v>100.63222406425</v>
      </c>
      <c r="F64" s="537">
        <v>100.29529377999999</v>
      </c>
    </row>
    <row r="65" spans="1:6" ht="15" x14ac:dyDescent="0.25">
      <c r="A65" s="30">
        <f t="shared" si="14"/>
        <v>2019</v>
      </c>
      <c r="B65" s="127">
        <v>43556</v>
      </c>
      <c r="C65" s="128">
        <v>100.46946846</v>
      </c>
      <c r="D65" s="98" t="e">
        <v>#N/A</v>
      </c>
      <c r="E65" s="138">
        <f t="shared" si="16"/>
        <v>100.63222406425</v>
      </c>
      <c r="F65" s="537">
        <v>100.46946846</v>
      </c>
    </row>
    <row r="66" spans="1:6" ht="15" x14ac:dyDescent="0.25">
      <c r="A66" s="30">
        <f t="shared" si="14"/>
        <v>2019</v>
      </c>
      <c r="B66" s="127">
        <v>43586</v>
      </c>
      <c r="C66" s="128">
        <v>100.25632414</v>
      </c>
      <c r="D66" s="98" t="e">
        <v>#N/A</v>
      </c>
      <c r="E66" s="138">
        <f t="shared" si="16"/>
        <v>100.63222406425</v>
      </c>
      <c r="F66" s="537">
        <v>100.25632414</v>
      </c>
    </row>
    <row r="67" spans="1:6" ht="15" x14ac:dyDescent="0.25">
      <c r="A67" s="30">
        <f t="shared" si="14"/>
        <v>2019</v>
      </c>
      <c r="B67" s="127">
        <v>43617</v>
      </c>
      <c r="C67" s="128">
        <v>100.59978726</v>
      </c>
      <c r="D67" s="98" t="e">
        <v>#N/A</v>
      </c>
      <c r="E67" s="138">
        <f t="shared" si="16"/>
        <v>100.63222406425</v>
      </c>
      <c r="F67" s="537">
        <v>100.59978726</v>
      </c>
    </row>
    <row r="68" spans="1:6" ht="15" x14ac:dyDescent="0.25">
      <c r="A68" s="30">
        <f t="shared" si="14"/>
        <v>2019</v>
      </c>
      <c r="B68" s="127">
        <v>43647</v>
      </c>
      <c r="C68" s="128">
        <v>100.02782367</v>
      </c>
      <c r="D68" s="98" t="e">
        <v>#N/A</v>
      </c>
      <c r="E68" s="138">
        <f t="shared" si="16"/>
        <v>100.63222406425</v>
      </c>
      <c r="F68" s="537">
        <v>100.02782367</v>
      </c>
    </row>
    <row r="69" spans="1:6" ht="15" x14ac:dyDescent="0.25">
      <c r="A69" s="30">
        <f t="shared" si="14"/>
        <v>2019</v>
      </c>
      <c r="B69" s="127">
        <v>43678</v>
      </c>
      <c r="C69" s="128">
        <v>101.19078738</v>
      </c>
      <c r="D69" s="98" t="e">
        <v>#N/A</v>
      </c>
      <c r="E69" s="138">
        <f t="shared" si="16"/>
        <v>100.63222406425</v>
      </c>
      <c r="F69" s="537">
        <v>101.19078738</v>
      </c>
    </row>
    <row r="70" spans="1:6" ht="15" x14ac:dyDescent="0.25">
      <c r="A70" s="30">
        <f t="shared" si="14"/>
        <v>2019</v>
      </c>
      <c r="B70" s="127">
        <v>43709</v>
      </c>
      <c r="C70" s="128">
        <v>99.119250270999999</v>
      </c>
      <c r="D70" s="98" t="e">
        <v>#N/A</v>
      </c>
      <c r="E70" s="138">
        <f t="shared" si="16"/>
        <v>100.63222406425</v>
      </c>
      <c r="F70" s="537">
        <v>99.119250270999999</v>
      </c>
    </row>
    <row r="71" spans="1:6" ht="15" x14ac:dyDescent="0.25">
      <c r="A71" s="30">
        <f t="shared" si="14"/>
        <v>2019</v>
      </c>
      <c r="B71" s="127">
        <v>43739</v>
      </c>
      <c r="C71" s="128">
        <v>101.38011951</v>
      </c>
      <c r="D71" s="98" t="e">
        <v>#N/A</v>
      </c>
      <c r="E71" s="138">
        <f t="shared" si="16"/>
        <v>100.63222406425</v>
      </c>
      <c r="F71" s="537">
        <v>101.38011951</v>
      </c>
    </row>
    <row r="72" spans="1:6" ht="15" x14ac:dyDescent="0.25">
      <c r="A72" s="30">
        <f t="shared" si="14"/>
        <v>2019</v>
      </c>
      <c r="B72" s="127">
        <v>43770</v>
      </c>
      <c r="C72" s="128">
        <v>101.95590952000001</v>
      </c>
      <c r="D72" s="98" t="e">
        <v>#N/A</v>
      </c>
      <c r="E72" s="138">
        <f t="shared" si="16"/>
        <v>100.63222406425</v>
      </c>
      <c r="F72" s="537">
        <v>101.95590952000001</v>
      </c>
    </row>
    <row r="73" spans="1:6" ht="15" x14ac:dyDescent="0.25">
      <c r="A73" s="30">
        <f t="shared" si="14"/>
        <v>2019</v>
      </c>
      <c r="B73" s="127">
        <v>43800</v>
      </c>
      <c r="C73" s="128">
        <v>101.69884184</v>
      </c>
      <c r="D73" s="98" t="e">
        <v>#N/A</v>
      </c>
      <c r="E73" s="129"/>
      <c r="F73" s="537">
        <v>101.69884184</v>
      </c>
    </row>
    <row r="74" spans="1:6" ht="15" x14ac:dyDescent="0.25">
      <c r="A74" s="30">
        <f t="shared" si="14"/>
        <v>2020</v>
      </c>
      <c r="B74" s="127">
        <v>43831</v>
      </c>
      <c r="C74" s="128">
        <v>101.39132545</v>
      </c>
      <c r="D74" s="98" t="e">
        <v>#N/A</v>
      </c>
      <c r="E74" s="129"/>
      <c r="F74" s="537">
        <v>101.39132545</v>
      </c>
    </row>
    <row r="75" spans="1:6" ht="15" x14ac:dyDescent="0.25">
      <c r="A75" s="30">
        <f t="shared" si="14"/>
        <v>2020</v>
      </c>
      <c r="B75" s="127">
        <v>43862</v>
      </c>
      <c r="C75" s="128">
        <v>100.26002889999999</v>
      </c>
      <c r="D75" s="98" t="e">
        <v>#N/A</v>
      </c>
      <c r="E75" s="138">
        <f t="shared" ref="E75:E84" si="17">AVERAGEIF($A$34:$A$97,A75,$F$34:$F$97)</f>
        <v>94.24343156241666</v>
      </c>
      <c r="F75" s="537">
        <v>100.26002889999999</v>
      </c>
    </row>
    <row r="76" spans="1:6" ht="15" x14ac:dyDescent="0.25">
      <c r="A76" s="30">
        <f t="shared" si="14"/>
        <v>2020</v>
      </c>
      <c r="B76" s="127">
        <v>43891</v>
      </c>
      <c r="C76" s="128">
        <v>100.53889184000001</v>
      </c>
      <c r="D76" s="98" t="e">
        <v>#N/A</v>
      </c>
      <c r="E76" s="138">
        <f t="shared" si="17"/>
        <v>94.24343156241666</v>
      </c>
      <c r="F76" s="537">
        <v>100.53889184000001</v>
      </c>
    </row>
    <row r="77" spans="1:6" ht="15" x14ac:dyDescent="0.25">
      <c r="A77" s="30">
        <f t="shared" si="14"/>
        <v>2020</v>
      </c>
      <c r="B77" s="127">
        <v>43922</v>
      </c>
      <c r="C77" s="128">
        <v>100.15470723</v>
      </c>
      <c r="D77" s="98" t="e">
        <v>#N/A</v>
      </c>
      <c r="E77" s="138">
        <f t="shared" si="17"/>
        <v>94.24343156241666</v>
      </c>
      <c r="F77" s="537">
        <v>100.15470723</v>
      </c>
    </row>
    <row r="78" spans="1:6" ht="15" x14ac:dyDescent="0.25">
      <c r="A78" s="30">
        <f t="shared" si="14"/>
        <v>2020</v>
      </c>
      <c r="B78" s="127">
        <v>43952</v>
      </c>
      <c r="C78" s="128">
        <v>88.416487930000002</v>
      </c>
      <c r="D78" s="98" t="e">
        <v>#N/A</v>
      </c>
      <c r="E78" s="138">
        <f t="shared" si="17"/>
        <v>94.24343156241666</v>
      </c>
      <c r="F78" s="537">
        <v>88.416487930000002</v>
      </c>
    </row>
    <row r="79" spans="1:6" ht="15" x14ac:dyDescent="0.25">
      <c r="A79" s="30">
        <f t="shared" si="14"/>
        <v>2020</v>
      </c>
      <c r="B79" s="127">
        <v>43983</v>
      </c>
      <c r="C79" s="128">
        <v>87.050639172000004</v>
      </c>
      <c r="D79" s="98" t="e">
        <v>#N/A</v>
      </c>
      <c r="E79" s="138">
        <f t="shared" si="17"/>
        <v>94.24343156241666</v>
      </c>
      <c r="F79" s="537">
        <v>87.050639172000004</v>
      </c>
    </row>
    <row r="80" spans="1:6" ht="15" x14ac:dyDescent="0.25">
      <c r="A80" s="30">
        <f t="shared" si="14"/>
        <v>2020</v>
      </c>
      <c r="B80" s="127">
        <v>44013</v>
      </c>
      <c r="C80" s="128">
        <v>88.722715374000003</v>
      </c>
      <c r="D80" s="98">
        <v>88.722715374000003</v>
      </c>
      <c r="E80" s="138">
        <f t="shared" si="17"/>
        <v>94.24343156241666</v>
      </c>
      <c r="F80" s="537">
        <v>88.722715374000003</v>
      </c>
    </row>
    <row r="81" spans="1:6" ht="15" x14ac:dyDescent="0.25">
      <c r="A81" s="30">
        <f t="shared" si="14"/>
        <v>2020</v>
      </c>
      <c r="B81" s="127">
        <v>44044</v>
      </c>
      <c r="C81" s="128" t="e">
        <v>#N/A</v>
      </c>
      <c r="D81" s="98">
        <v>91.168023732999998</v>
      </c>
      <c r="E81" s="138">
        <f t="shared" si="17"/>
        <v>94.24343156241666</v>
      </c>
      <c r="F81" s="537">
        <v>91.168023732999998</v>
      </c>
    </row>
    <row r="82" spans="1:6" ht="15" x14ac:dyDescent="0.25">
      <c r="A82" s="30">
        <f t="shared" si="14"/>
        <v>2020</v>
      </c>
      <c r="B82" s="127">
        <v>44075</v>
      </c>
      <c r="C82" s="128" t="e">
        <v>#N/A</v>
      </c>
      <c r="D82" s="98">
        <v>91.273692519999997</v>
      </c>
      <c r="E82" s="138">
        <f t="shared" si="17"/>
        <v>94.24343156241666</v>
      </c>
      <c r="F82" s="537">
        <v>91.273692519999997</v>
      </c>
    </row>
    <row r="83" spans="1:6" ht="15" x14ac:dyDescent="0.25">
      <c r="A83" s="30">
        <f t="shared" si="14"/>
        <v>2020</v>
      </c>
      <c r="B83" s="127">
        <v>44105</v>
      </c>
      <c r="C83" s="128" t="e">
        <v>#N/A</v>
      </c>
      <c r="D83" s="98">
        <v>92.937392571999993</v>
      </c>
      <c r="E83" s="138">
        <f t="shared" si="17"/>
        <v>94.24343156241666</v>
      </c>
      <c r="F83" s="537">
        <v>92.937392571999993</v>
      </c>
    </row>
    <row r="84" spans="1:6" ht="15" x14ac:dyDescent="0.25">
      <c r="A84" s="30">
        <f t="shared" si="14"/>
        <v>2020</v>
      </c>
      <c r="B84" s="127">
        <v>44136</v>
      </c>
      <c r="C84" s="128" t="e">
        <v>#N/A</v>
      </c>
      <c r="D84" s="98">
        <v>94.185151844999993</v>
      </c>
      <c r="E84" s="138">
        <f t="shared" si="17"/>
        <v>94.24343156241666</v>
      </c>
      <c r="F84" s="537">
        <v>94.185151844999993</v>
      </c>
    </row>
    <row r="85" spans="1:6" ht="15" x14ac:dyDescent="0.25">
      <c r="A85" s="30">
        <f t="shared" si="14"/>
        <v>2020</v>
      </c>
      <c r="B85" s="127">
        <v>44166</v>
      </c>
      <c r="C85" s="128" t="e">
        <v>#N/A</v>
      </c>
      <c r="D85" s="98">
        <v>94.822122183000005</v>
      </c>
      <c r="E85" s="129"/>
      <c r="F85" s="537">
        <v>94.822122183000005</v>
      </c>
    </row>
    <row r="86" spans="1:6" ht="15" x14ac:dyDescent="0.25">
      <c r="A86" s="30">
        <f t="shared" si="14"/>
        <v>2021</v>
      </c>
      <c r="B86" s="127">
        <v>44197</v>
      </c>
      <c r="C86" s="128" t="e">
        <v>#N/A</v>
      </c>
      <c r="D86" s="98">
        <v>96.419745934999995</v>
      </c>
      <c r="E86" s="129"/>
      <c r="F86" s="537">
        <v>96.419745934999995</v>
      </c>
    </row>
    <row r="87" spans="1:6" ht="15" x14ac:dyDescent="0.25">
      <c r="A87" s="30">
        <f t="shared" si="14"/>
        <v>2021</v>
      </c>
      <c r="B87" s="127">
        <v>44228</v>
      </c>
      <c r="C87" s="128" t="e">
        <v>#N/A</v>
      </c>
      <c r="D87" s="98">
        <v>96.640147924999994</v>
      </c>
      <c r="E87" s="138">
        <f t="shared" ref="E87:E96" si="18">AVERAGEIF($A$34:$A$97,A87,$F$34:$F$97)</f>
        <v>99.356505311250018</v>
      </c>
      <c r="F87" s="537">
        <v>96.640147924999994</v>
      </c>
    </row>
    <row r="88" spans="1:6" ht="15" x14ac:dyDescent="0.25">
      <c r="A88" s="30">
        <f t="shared" si="14"/>
        <v>2021</v>
      </c>
      <c r="B88" s="127">
        <v>44256</v>
      </c>
      <c r="C88" s="128" t="e">
        <v>#N/A</v>
      </c>
      <c r="D88" s="98">
        <v>97.228426721000005</v>
      </c>
      <c r="E88" s="138">
        <f t="shared" si="18"/>
        <v>99.356505311250018</v>
      </c>
      <c r="F88" s="537">
        <v>97.228426721000005</v>
      </c>
    </row>
    <row r="89" spans="1:6" ht="15" x14ac:dyDescent="0.25">
      <c r="A89" s="30">
        <f t="shared" si="14"/>
        <v>2021</v>
      </c>
      <c r="B89" s="127">
        <v>44287</v>
      </c>
      <c r="C89" s="128" t="e">
        <v>#N/A</v>
      </c>
      <c r="D89" s="98">
        <v>98.872869969999996</v>
      </c>
      <c r="E89" s="138">
        <f t="shared" si="18"/>
        <v>99.356505311250018</v>
      </c>
      <c r="F89" s="537">
        <v>98.872869969999996</v>
      </c>
    </row>
    <row r="90" spans="1:6" ht="15" x14ac:dyDescent="0.25">
      <c r="A90" s="30">
        <f t="shared" si="14"/>
        <v>2021</v>
      </c>
      <c r="B90" s="127">
        <v>44317</v>
      </c>
      <c r="C90" s="128" t="e">
        <v>#N/A</v>
      </c>
      <c r="D90" s="98">
        <v>99.310276174999998</v>
      </c>
      <c r="E90" s="138">
        <f t="shared" si="18"/>
        <v>99.356505311250018</v>
      </c>
      <c r="F90" s="537">
        <v>99.310276174999998</v>
      </c>
    </row>
    <row r="91" spans="1:6" ht="15" x14ac:dyDescent="0.25">
      <c r="A91" s="30">
        <f t="shared" si="14"/>
        <v>2021</v>
      </c>
      <c r="B91" s="127">
        <v>44348</v>
      </c>
      <c r="C91" s="128" t="e">
        <v>#N/A</v>
      </c>
      <c r="D91" s="98">
        <v>99.918436709000005</v>
      </c>
      <c r="E91" s="138">
        <f t="shared" si="18"/>
        <v>99.356505311250018</v>
      </c>
      <c r="F91" s="537">
        <v>99.918436709000005</v>
      </c>
    </row>
    <row r="92" spans="1:6" ht="15" x14ac:dyDescent="0.25">
      <c r="A92" s="30">
        <f t="shared" ref="A92:A97" si="19">+YEAR(B92)</f>
        <v>2021</v>
      </c>
      <c r="B92" s="127">
        <v>44378</v>
      </c>
      <c r="C92" s="128" t="e">
        <v>#N/A</v>
      </c>
      <c r="D92" s="98">
        <v>100.06256465</v>
      </c>
      <c r="E92" s="138">
        <f t="shared" si="18"/>
        <v>99.356505311250018</v>
      </c>
      <c r="F92" s="537">
        <v>100.06256465</v>
      </c>
    </row>
    <row r="93" spans="1:6" ht="15" x14ac:dyDescent="0.25">
      <c r="A93" s="30">
        <f t="shared" si="19"/>
        <v>2021</v>
      </c>
      <c r="B93" s="127">
        <v>44409</v>
      </c>
      <c r="C93" s="128" t="e">
        <v>#N/A</v>
      </c>
      <c r="D93" s="98">
        <v>100.37032277</v>
      </c>
      <c r="E93" s="138">
        <f t="shared" si="18"/>
        <v>99.356505311250018</v>
      </c>
      <c r="F93" s="537">
        <v>100.37032277</v>
      </c>
    </row>
    <row r="94" spans="1:6" ht="15" x14ac:dyDescent="0.25">
      <c r="A94" s="30">
        <f t="shared" si="19"/>
        <v>2021</v>
      </c>
      <c r="B94" s="127">
        <v>44440</v>
      </c>
      <c r="C94" s="128" t="e">
        <v>#N/A</v>
      </c>
      <c r="D94" s="98">
        <v>100.73589782000001</v>
      </c>
      <c r="E94" s="138">
        <f t="shared" si="18"/>
        <v>99.356505311250018</v>
      </c>
      <c r="F94" s="537">
        <v>100.73589782000001</v>
      </c>
    </row>
    <row r="95" spans="1:6" ht="15" x14ac:dyDescent="0.25">
      <c r="A95" s="30">
        <f t="shared" si="19"/>
        <v>2021</v>
      </c>
      <c r="B95" s="127">
        <v>44470</v>
      </c>
      <c r="C95" s="128" t="e">
        <v>#N/A</v>
      </c>
      <c r="D95" s="98">
        <v>100.9971365</v>
      </c>
      <c r="E95" s="138">
        <f t="shared" si="18"/>
        <v>99.356505311250018</v>
      </c>
      <c r="F95" s="537">
        <v>100.9971365</v>
      </c>
    </row>
    <row r="96" spans="1:6" ht="15" x14ac:dyDescent="0.25">
      <c r="A96" s="30">
        <f t="shared" si="19"/>
        <v>2021</v>
      </c>
      <c r="B96" s="127">
        <v>44501</v>
      </c>
      <c r="C96" s="128" t="e">
        <v>#N/A</v>
      </c>
      <c r="D96" s="98">
        <v>101.09327232</v>
      </c>
      <c r="E96" s="138">
        <f t="shared" si="18"/>
        <v>99.356505311250018</v>
      </c>
      <c r="F96" s="537">
        <v>101.09327232</v>
      </c>
    </row>
    <row r="97" spans="1:6" ht="15" x14ac:dyDescent="0.25">
      <c r="A97" s="30">
        <f t="shared" si="19"/>
        <v>2021</v>
      </c>
      <c r="B97" s="127">
        <v>44531</v>
      </c>
      <c r="C97" s="128" t="e">
        <v>#N/A</v>
      </c>
      <c r="D97" s="98">
        <v>100.62896624</v>
      </c>
      <c r="E97" s="129"/>
      <c r="F97" s="537">
        <v>100.62896624</v>
      </c>
    </row>
    <row r="98" spans="1:6" x14ac:dyDescent="0.2">
      <c r="A98" s="117"/>
      <c r="B98" s="374"/>
      <c r="C98" s="117"/>
      <c r="D98" s="117"/>
      <c r="E98" s="117"/>
    </row>
    <row r="99" spans="1:6" x14ac:dyDescent="0.2">
      <c r="A99" s="117"/>
      <c r="B99" s="117"/>
      <c r="C99" s="117"/>
      <c r="D99" s="117"/>
      <c r="E99" s="117"/>
    </row>
    <row r="100" spans="1:6" x14ac:dyDescent="0.2">
      <c r="A100" s="117"/>
      <c r="B100" s="117"/>
      <c r="C100" s="117"/>
      <c r="D100" s="117"/>
      <c r="E100" s="117"/>
    </row>
    <row r="101" spans="1:6" x14ac:dyDescent="0.2">
      <c r="A101" s="73"/>
      <c r="B101" s="73" t="s">
        <v>0</v>
      </c>
      <c r="C101" s="117"/>
      <c r="D101" s="117"/>
      <c r="E101" s="117"/>
    </row>
    <row r="102" spans="1:6" x14ac:dyDescent="0.2">
      <c r="A102" s="30">
        <v>2.5</v>
      </c>
      <c r="B102" s="29">
        <v>-1</v>
      </c>
      <c r="C102" s="117"/>
      <c r="D102" s="117"/>
      <c r="E102" s="117"/>
    </row>
    <row r="103" spans="1:6" x14ac:dyDescent="0.2">
      <c r="A103" s="30">
        <v>2.5</v>
      </c>
      <c r="B103" s="29">
        <v>3</v>
      </c>
      <c r="C103" s="117"/>
      <c r="D103" s="117"/>
      <c r="E103" s="117"/>
    </row>
    <row r="104" spans="1:6" x14ac:dyDescent="0.2">
      <c r="A104" s="117"/>
      <c r="B104" s="117"/>
      <c r="C104" s="117"/>
      <c r="D104" s="117"/>
      <c r="E104" s="117"/>
    </row>
    <row r="105" spans="1:6" x14ac:dyDescent="0.2">
      <c r="A105" s="117"/>
      <c r="B105" s="117"/>
      <c r="C105" s="117"/>
      <c r="D105" s="117"/>
      <c r="E105" s="117"/>
    </row>
    <row r="106" spans="1:6" x14ac:dyDescent="0.2">
      <c r="A106" s="117"/>
      <c r="B106" s="117"/>
      <c r="C106" s="117"/>
      <c r="D106" s="117"/>
      <c r="E106" s="117"/>
    </row>
    <row r="107" spans="1:6" x14ac:dyDescent="0.2">
      <c r="A107" s="117"/>
      <c r="B107" s="117"/>
      <c r="C107" s="117"/>
      <c r="D107" s="117"/>
      <c r="E107" s="11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556</v>
      </c>
      <c r="M2" s="30"/>
    </row>
    <row r="3" spans="1:18" x14ac:dyDescent="0.2">
      <c r="A3" s="22" t="s">
        <v>16</v>
      </c>
      <c r="M3" s="30"/>
    </row>
    <row r="4" spans="1:18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8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Q5" s="178" t="s">
        <v>358</v>
      </c>
      <c r="R5" s="179"/>
    </row>
    <row r="6" spans="1:18" ht="25.5" customHeight="1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Q6" s="208" t="s">
        <v>422</v>
      </c>
      <c r="R6" s="207" t="s">
        <v>341</v>
      </c>
    </row>
    <row r="7" spans="1:18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Q7" s="208" t="s">
        <v>18</v>
      </c>
      <c r="R7" s="180" t="s">
        <v>318</v>
      </c>
    </row>
    <row r="8" spans="1:18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  <c r="Q8" s="306" t="s">
        <v>335</v>
      </c>
      <c r="R8" s="212" t="s">
        <v>334</v>
      </c>
    </row>
    <row r="9" spans="1:18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  <c r="Q9" s="318" t="s">
        <v>337</v>
      </c>
      <c r="R9" s="214" t="s">
        <v>336</v>
      </c>
    </row>
    <row r="10" spans="1:18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8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8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8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8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8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8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5" spans="1:11" x14ac:dyDescent="0.2">
      <c r="B25" s="23"/>
      <c r="C25" s="23" t="s">
        <v>423</v>
      </c>
      <c r="D25" s="23"/>
      <c r="E25" s="23"/>
      <c r="F25" s="23"/>
      <c r="G25" s="23" t="s">
        <v>424</v>
      </c>
      <c r="H25" s="23"/>
      <c r="I25" s="23"/>
    </row>
    <row r="26" spans="1:11" x14ac:dyDescent="0.2">
      <c r="A26" s="317"/>
      <c r="B26" s="317"/>
      <c r="C26" s="23" t="s">
        <v>489</v>
      </c>
      <c r="D26" s="23"/>
      <c r="E26" s="23"/>
      <c r="F26" s="23"/>
      <c r="G26" s="23" t="s">
        <v>489</v>
      </c>
      <c r="H26" s="23"/>
    </row>
    <row r="27" spans="1:11" x14ac:dyDescent="0.2">
      <c r="B27" s="9"/>
      <c r="C27" s="394" t="s">
        <v>422</v>
      </c>
      <c r="D27" s="394" t="s">
        <v>18</v>
      </c>
      <c r="E27" s="235"/>
      <c r="F27" s="235"/>
      <c r="G27" s="396" t="s">
        <v>335</v>
      </c>
      <c r="H27" s="395" t="s">
        <v>425</v>
      </c>
    </row>
    <row r="28" spans="1:11" x14ac:dyDescent="0.2">
      <c r="B28" s="1">
        <v>43101</v>
      </c>
      <c r="C28" s="112">
        <v>62.060208553999999</v>
      </c>
      <c r="D28" s="112">
        <v>37.118514677999997</v>
      </c>
      <c r="G28" s="112">
        <v>47.480831524999999</v>
      </c>
      <c r="H28" s="112">
        <v>51.055161085000002</v>
      </c>
      <c r="J28" s="20"/>
    </row>
    <row r="29" spans="1:11" x14ac:dyDescent="0.2">
      <c r="B29" s="1">
        <v>43132</v>
      </c>
      <c r="C29" s="112">
        <v>62.469146465999998</v>
      </c>
      <c r="D29" s="112">
        <v>36.960571043000002</v>
      </c>
      <c r="G29" s="112">
        <v>48.336626991999999</v>
      </c>
      <c r="H29" s="112">
        <v>52.430043611999999</v>
      </c>
    </row>
    <row r="30" spans="1:11" x14ac:dyDescent="0.2">
      <c r="B30" s="1">
        <v>43160</v>
      </c>
      <c r="C30" s="112">
        <v>62.871726395000003</v>
      </c>
      <c r="D30" s="112">
        <v>36.713938104999997</v>
      </c>
      <c r="G30" s="112">
        <v>48.294619480000001</v>
      </c>
      <c r="H30" s="112">
        <v>52.156344158000003</v>
      </c>
    </row>
    <row r="31" spans="1:11" x14ac:dyDescent="0.2">
      <c r="B31" s="1">
        <v>43191</v>
      </c>
      <c r="C31" s="112">
        <v>63.045097315</v>
      </c>
      <c r="D31" s="112">
        <v>36.607613669000003</v>
      </c>
      <c r="G31" s="112">
        <v>46.975350804999998</v>
      </c>
      <c r="H31" s="112">
        <v>52.523127584999997</v>
      </c>
    </row>
    <row r="32" spans="1:11" x14ac:dyDescent="0.2">
      <c r="B32" s="1">
        <v>43221</v>
      </c>
      <c r="C32" s="112">
        <v>63.113793612000002</v>
      </c>
      <c r="D32" s="112">
        <v>36.478132500000001</v>
      </c>
      <c r="G32" s="112">
        <v>47.086113032</v>
      </c>
      <c r="H32" s="112">
        <v>52.847023978000003</v>
      </c>
    </row>
    <row r="33" spans="2:8" x14ac:dyDescent="0.2">
      <c r="B33" s="1">
        <v>43252</v>
      </c>
      <c r="C33" s="112">
        <v>63.903147453999999</v>
      </c>
      <c r="D33" s="112">
        <v>36.528450100999997</v>
      </c>
      <c r="G33" s="112">
        <v>47.720046017000001</v>
      </c>
      <c r="H33" s="112">
        <v>53.445838733000002</v>
      </c>
    </row>
    <row r="34" spans="2:8" x14ac:dyDescent="0.2">
      <c r="B34" s="1">
        <v>43282</v>
      </c>
      <c r="C34" s="112">
        <v>64.621162212000002</v>
      </c>
      <c r="D34" s="112">
        <v>36.575284267999997</v>
      </c>
      <c r="G34" s="112">
        <v>48.345956022999999</v>
      </c>
      <c r="H34" s="112">
        <v>53.056064714999998</v>
      </c>
    </row>
    <row r="35" spans="2:8" x14ac:dyDescent="0.2">
      <c r="B35" s="1">
        <v>43313</v>
      </c>
      <c r="C35" s="112">
        <v>64.944539418999994</v>
      </c>
      <c r="D35" s="112">
        <v>36.832812867999998</v>
      </c>
      <c r="G35" s="112">
        <v>48.996775524999997</v>
      </c>
      <c r="H35" s="112">
        <v>52.622353124</v>
      </c>
    </row>
    <row r="36" spans="2:8" x14ac:dyDescent="0.2">
      <c r="B36" s="1">
        <v>43344</v>
      </c>
      <c r="C36" s="112">
        <v>64.615297984999998</v>
      </c>
      <c r="D36" s="112">
        <v>37.021510999999997</v>
      </c>
      <c r="G36" s="112">
        <v>47.309073847000001</v>
      </c>
      <c r="H36" s="112">
        <v>53.230433490999999</v>
      </c>
    </row>
    <row r="37" spans="2:8" x14ac:dyDescent="0.2">
      <c r="B37" s="1">
        <v>43374</v>
      </c>
      <c r="C37" s="112">
        <v>65.358048073000006</v>
      </c>
      <c r="D37" s="112">
        <v>37.163511</v>
      </c>
      <c r="G37" s="112">
        <v>48.134791346999997</v>
      </c>
      <c r="H37" s="112">
        <v>52.311873521000003</v>
      </c>
    </row>
    <row r="38" spans="2:8" x14ac:dyDescent="0.2">
      <c r="B38" s="1">
        <v>43405</v>
      </c>
      <c r="C38" s="112">
        <v>65.726384495999994</v>
      </c>
      <c r="D38" s="112">
        <v>36.928511</v>
      </c>
      <c r="G38" s="112">
        <v>48.060317238000003</v>
      </c>
      <c r="H38" s="112">
        <v>52.783749499000002</v>
      </c>
    </row>
    <row r="39" spans="2:8" x14ac:dyDescent="0.2">
      <c r="B39" s="1">
        <v>43435</v>
      </c>
      <c r="C39" s="112">
        <v>65.850412046000002</v>
      </c>
      <c r="D39" s="112">
        <v>36.133510999999999</v>
      </c>
      <c r="G39" s="112">
        <v>47.076291904999998</v>
      </c>
      <c r="H39" s="112">
        <v>53.647160847999999</v>
      </c>
    </row>
    <row r="40" spans="2:8" x14ac:dyDescent="0.2">
      <c r="B40" s="1">
        <v>43466</v>
      </c>
      <c r="C40" s="112">
        <v>64.797520089000002</v>
      </c>
      <c r="D40" s="112">
        <v>35.604509999999998</v>
      </c>
      <c r="G40" s="112">
        <v>47.591105012</v>
      </c>
      <c r="H40" s="112">
        <v>52.043597497</v>
      </c>
    </row>
    <row r="41" spans="2:8" x14ac:dyDescent="0.2">
      <c r="B41" s="1">
        <v>43497</v>
      </c>
      <c r="C41" s="112">
        <v>64.630542844999994</v>
      </c>
      <c r="D41" s="112">
        <v>35.560510000000001</v>
      </c>
      <c r="G41" s="112">
        <v>48.117957709000002</v>
      </c>
      <c r="H41" s="112">
        <v>53.403166513000002</v>
      </c>
    </row>
    <row r="42" spans="2:8" x14ac:dyDescent="0.2">
      <c r="B42" s="1">
        <v>43525</v>
      </c>
      <c r="C42" s="112">
        <v>65.202783777999997</v>
      </c>
      <c r="D42" s="112">
        <v>35.092509999999997</v>
      </c>
      <c r="G42" s="112">
        <v>46.797135091999998</v>
      </c>
      <c r="H42" s="112">
        <v>53.136674458999998</v>
      </c>
    </row>
    <row r="43" spans="2:8" x14ac:dyDescent="0.2">
      <c r="B43" s="1">
        <v>43556</v>
      </c>
      <c r="C43" s="112">
        <v>65.333958455000001</v>
      </c>
      <c r="D43" s="112">
        <v>35.135509999999996</v>
      </c>
      <c r="G43" s="112">
        <v>47.132502559000002</v>
      </c>
      <c r="H43" s="112">
        <v>53.647324132000001</v>
      </c>
    </row>
    <row r="44" spans="2:8" x14ac:dyDescent="0.2">
      <c r="B44" s="1">
        <v>43586</v>
      </c>
      <c r="C44" s="112">
        <v>65.487814142999994</v>
      </c>
      <c r="D44" s="112">
        <v>34.768509999999999</v>
      </c>
      <c r="G44" s="112">
        <v>46.278869524000001</v>
      </c>
      <c r="H44" s="112">
        <v>53.938112394000001</v>
      </c>
    </row>
    <row r="45" spans="2:8" x14ac:dyDescent="0.2">
      <c r="B45" s="1">
        <v>43617</v>
      </c>
      <c r="C45" s="112">
        <v>65.680277265000001</v>
      </c>
      <c r="D45" s="112">
        <v>34.919510000000002</v>
      </c>
      <c r="G45" s="112">
        <v>47.031417644999998</v>
      </c>
      <c r="H45" s="112">
        <v>54.340213333999998</v>
      </c>
    </row>
    <row r="46" spans="2:8" x14ac:dyDescent="0.2">
      <c r="B46" s="1">
        <v>43647</v>
      </c>
      <c r="C46" s="112">
        <v>65.617313667999994</v>
      </c>
      <c r="D46" s="112">
        <v>34.410510000000002</v>
      </c>
      <c r="G46" s="112">
        <v>48.266787860000001</v>
      </c>
      <c r="H46" s="112">
        <v>54.243440442000001</v>
      </c>
    </row>
    <row r="47" spans="2:8" x14ac:dyDescent="0.2">
      <c r="B47" s="1">
        <v>43678</v>
      </c>
      <c r="C47" s="112">
        <v>66.575277377999996</v>
      </c>
      <c r="D47" s="112">
        <v>34.61551</v>
      </c>
      <c r="G47" s="112">
        <v>48.568609029999998</v>
      </c>
      <c r="H47" s="112">
        <v>53.816704311999999</v>
      </c>
    </row>
    <row r="48" spans="2:8" x14ac:dyDescent="0.2">
      <c r="B48" s="1">
        <v>43709</v>
      </c>
      <c r="C48" s="112">
        <v>66.486740271000002</v>
      </c>
      <c r="D48" s="112">
        <v>32.632510000000003</v>
      </c>
      <c r="G48" s="112">
        <v>47.223542090999999</v>
      </c>
      <c r="H48" s="112">
        <v>54.276909959000001</v>
      </c>
    </row>
    <row r="49" spans="2:8" x14ac:dyDescent="0.2">
      <c r="B49" s="1">
        <v>43739</v>
      </c>
      <c r="C49" s="112">
        <v>66.906609512000003</v>
      </c>
      <c r="D49" s="112">
        <v>34.473509999999997</v>
      </c>
      <c r="G49" s="112">
        <v>47.749062621</v>
      </c>
      <c r="H49" s="112">
        <v>53.265311506000003</v>
      </c>
    </row>
    <row r="50" spans="2:8" x14ac:dyDescent="0.2">
      <c r="B50" s="1">
        <v>43770</v>
      </c>
      <c r="C50" s="112">
        <v>67.641399519999993</v>
      </c>
      <c r="D50" s="112">
        <v>34.314509999999999</v>
      </c>
      <c r="G50" s="112">
        <v>47.637839597000003</v>
      </c>
      <c r="H50" s="112">
        <v>54.237324975999996</v>
      </c>
    </row>
    <row r="51" spans="2:8" x14ac:dyDescent="0.2">
      <c r="B51" s="1">
        <v>43800</v>
      </c>
      <c r="C51" s="112">
        <v>67.411331838999999</v>
      </c>
      <c r="D51" s="112">
        <v>34.287509999999997</v>
      </c>
      <c r="G51" s="112">
        <v>47.542633115999998</v>
      </c>
      <c r="H51" s="112">
        <v>54.704309670999997</v>
      </c>
    </row>
    <row r="52" spans="2:8" x14ac:dyDescent="0.2">
      <c r="B52" s="1">
        <v>43831</v>
      </c>
      <c r="C52" s="112">
        <v>67.437815451999995</v>
      </c>
      <c r="D52" s="112">
        <v>33.953510000000001</v>
      </c>
      <c r="G52" s="112">
        <v>45.986222093999999</v>
      </c>
      <c r="H52" s="112">
        <v>50.395490297000002</v>
      </c>
    </row>
    <row r="53" spans="2:8" x14ac:dyDescent="0.2">
      <c r="B53" s="1">
        <v>43862</v>
      </c>
      <c r="C53" s="112">
        <v>66.946518897000004</v>
      </c>
      <c r="D53" s="112">
        <v>33.313510000000001</v>
      </c>
      <c r="G53" s="112">
        <v>46.827289473</v>
      </c>
      <c r="H53" s="112">
        <v>50.174355149999997</v>
      </c>
    </row>
    <row r="54" spans="2:8" x14ac:dyDescent="0.2">
      <c r="B54" s="1">
        <v>43891</v>
      </c>
      <c r="C54" s="112">
        <v>67.114381839000004</v>
      </c>
      <c r="D54" s="112">
        <v>33.424509999999998</v>
      </c>
      <c r="G54" s="112">
        <v>42.952007590000001</v>
      </c>
      <c r="H54" s="112">
        <v>48.119827364000002</v>
      </c>
    </row>
    <row r="55" spans="2:8" x14ac:dyDescent="0.2">
      <c r="B55" s="1">
        <v>43922</v>
      </c>
      <c r="C55" s="112">
        <v>64.607179223000003</v>
      </c>
      <c r="D55" s="112">
        <v>35.547528010999997</v>
      </c>
      <c r="G55" s="112">
        <v>34.831123703999999</v>
      </c>
      <c r="H55" s="112">
        <v>45.705951089999999</v>
      </c>
    </row>
    <row r="56" spans="2:8" x14ac:dyDescent="0.2">
      <c r="B56" s="1">
        <v>43952</v>
      </c>
      <c r="C56" s="112">
        <v>59.514599414999999</v>
      </c>
      <c r="D56" s="112">
        <v>28.901888515</v>
      </c>
      <c r="G56" s="112">
        <v>37.153128185</v>
      </c>
      <c r="H56" s="112">
        <v>46.978002914000001</v>
      </c>
    </row>
    <row r="57" spans="2:8" x14ac:dyDescent="0.2">
      <c r="B57" s="1">
        <v>43983</v>
      </c>
      <c r="C57" s="112">
        <v>60.312427847000002</v>
      </c>
      <c r="D57" s="112">
        <v>26.738211325000002</v>
      </c>
      <c r="G57" s="112">
        <v>40.531586251</v>
      </c>
      <c r="H57" s="112">
        <v>49.857095442000002</v>
      </c>
    </row>
    <row r="58" spans="2:8" x14ac:dyDescent="0.2">
      <c r="B58" s="1">
        <v>44013</v>
      </c>
      <c r="C58" s="112">
        <v>61.004639091000001</v>
      </c>
      <c r="D58" s="112">
        <v>27.718076282999998</v>
      </c>
      <c r="G58" s="112">
        <v>42.503207678000003</v>
      </c>
      <c r="H58" s="112">
        <v>50.913510226</v>
      </c>
    </row>
    <row r="59" spans="2:8" x14ac:dyDescent="0.2">
      <c r="B59" s="1">
        <v>44044</v>
      </c>
      <c r="C59" s="112">
        <v>62.742136129999999</v>
      </c>
      <c r="D59" s="112">
        <v>28.425887603</v>
      </c>
      <c r="G59" s="112">
        <v>43.494431704</v>
      </c>
      <c r="H59" s="112">
        <v>51.417250545000002</v>
      </c>
    </row>
    <row r="60" spans="2:8" x14ac:dyDescent="0.2">
      <c r="B60" s="1">
        <v>44075</v>
      </c>
      <c r="C60" s="112">
        <v>62.835915356000001</v>
      </c>
      <c r="D60" s="112">
        <v>28.437777164</v>
      </c>
      <c r="G60" s="112">
        <v>43.903910068999998</v>
      </c>
      <c r="H60" s="112">
        <v>52.705200498000004</v>
      </c>
    </row>
    <row r="61" spans="2:8" x14ac:dyDescent="0.2">
      <c r="B61" s="1">
        <v>44105</v>
      </c>
      <c r="C61" s="112">
        <v>63.586081409999998</v>
      </c>
      <c r="D61" s="112">
        <v>29.351311161999998</v>
      </c>
      <c r="G61" s="112">
        <v>44.707047232000001</v>
      </c>
      <c r="H61" s="112">
        <v>52.208906499999998</v>
      </c>
    </row>
    <row r="62" spans="2:8" x14ac:dyDescent="0.2">
      <c r="B62" s="1">
        <v>44136</v>
      </c>
      <c r="C62" s="112">
        <v>63.752966117</v>
      </c>
      <c r="D62" s="112">
        <v>30.432185728</v>
      </c>
      <c r="G62" s="112">
        <v>44.658046919</v>
      </c>
      <c r="H62" s="112">
        <v>52.993338027999997</v>
      </c>
    </row>
    <row r="63" spans="2:8" x14ac:dyDescent="0.2">
      <c r="B63" s="1">
        <v>44166</v>
      </c>
      <c r="C63" s="112">
        <v>63.593920707999999</v>
      </c>
      <c r="D63" s="112">
        <v>31.228201475999999</v>
      </c>
      <c r="G63" s="112">
        <v>45.027536849999997</v>
      </c>
      <c r="H63" s="112">
        <v>53.630168437000002</v>
      </c>
    </row>
    <row r="64" spans="2:8" x14ac:dyDescent="0.2">
      <c r="B64" s="1">
        <v>44197</v>
      </c>
      <c r="C64" s="112">
        <v>63.717404666</v>
      </c>
      <c r="D64" s="112">
        <v>32.702341269999998</v>
      </c>
      <c r="G64" s="112">
        <v>44.276299475000002</v>
      </c>
      <c r="H64" s="112">
        <v>52.477066239000003</v>
      </c>
    </row>
    <row r="65" spans="1:9" x14ac:dyDescent="0.2">
      <c r="B65" s="1">
        <v>44228</v>
      </c>
      <c r="C65" s="112">
        <v>63.637460848000003</v>
      </c>
      <c r="D65" s="112">
        <v>33.002687076999997</v>
      </c>
      <c r="G65" s="112">
        <v>45.929511744000003</v>
      </c>
      <c r="H65" s="112">
        <v>54.030143819999999</v>
      </c>
    </row>
    <row r="66" spans="1:9" x14ac:dyDescent="0.2">
      <c r="B66" s="1">
        <v>44256</v>
      </c>
      <c r="C66" s="112">
        <v>63.955765966999998</v>
      </c>
      <c r="D66" s="112">
        <v>33.272660754</v>
      </c>
      <c r="G66" s="112">
        <v>45.417226124000003</v>
      </c>
      <c r="H66" s="112">
        <v>53.791756382000003</v>
      </c>
    </row>
    <row r="67" spans="1:9" x14ac:dyDescent="0.2">
      <c r="B67" s="1">
        <v>44287</v>
      </c>
      <c r="C67" s="112">
        <v>64.515116884999998</v>
      </c>
      <c r="D67" s="112">
        <v>34.357753084999999</v>
      </c>
      <c r="G67" s="112">
        <v>44.618514572999999</v>
      </c>
      <c r="H67" s="112">
        <v>54.277322669999997</v>
      </c>
    </row>
    <row r="68" spans="1:9" x14ac:dyDescent="0.2">
      <c r="B68" s="1">
        <v>44317</v>
      </c>
      <c r="C68" s="112">
        <v>64.885265622999995</v>
      </c>
      <c r="D68" s="112">
        <v>34.425010552000003</v>
      </c>
      <c r="G68" s="112">
        <v>44.512439356000002</v>
      </c>
      <c r="H68" s="112">
        <v>54.591995261999998</v>
      </c>
    </row>
    <row r="69" spans="1:9" x14ac:dyDescent="0.2">
      <c r="B69" s="1">
        <v>44348</v>
      </c>
      <c r="C69" s="112">
        <v>65.503697970000005</v>
      </c>
      <c r="D69" s="112">
        <v>34.414738739000001</v>
      </c>
      <c r="G69" s="112">
        <v>45.595947643999999</v>
      </c>
      <c r="H69" s="112">
        <v>55.098875475</v>
      </c>
    </row>
    <row r="70" spans="1:9" x14ac:dyDescent="0.2">
      <c r="B70" s="1">
        <v>44378</v>
      </c>
      <c r="C70" s="112">
        <v>65.598710015999998</v>
      </c>
      <c r="D70" s="112">
        <v>34.463854636000001</v>
      </c>
      <c r="G70" s="112">
        <v>46.042907104000001</v>
      </c>
      <c r="H70" s="112">
        <v>54.825146699999998</v>
      </c>
    </row>
    <row r="71" spans="1:9" x14ac:dyDescent="0.2">
      <c r="B71" s="1">
        <v>44409</v>
      </c>
      <c r="C71" s="112">
        <v>65.897570349000006</v>
      </c>
      <c r="D71" s="112">
        <v>34.472752415999999</v>
      </c>
      <c r="G71" s="112">
        <v>46.634367619999999</v>
      </c>
      <c r="H71" s="112">
        <v>54.408251303</v>
      </c>
    </row>
    <row r="72" spans="1:9" x14ac:dyDescent="0.2">
      <c r="B72" s="1">
        <v>44440</v>
      </c>
      <c r="C72" s="112">
        <v>66.254160667999997</v>
      </c>
      <c r="D72" s="112">
        <v>34.481737154999998</v>
      </c>
      <c r="G72" s="112">
        <v>46.215197537000002</v>
      </c>
      <c r="H72" s="112">
        <v>55.195340381000001</v>
      </c>
    </row>
    <row r="73" spans="1:9" x14ac:dyDescent="0.2">
      <c r="B73" s="1">
        <v>44470</v>
      </c>
      <c r="C73" s="112">
        <v>66.507025900000002</v>
      </c>
      <c r="D73" s="112">
        <v>34.490110598000001</v>
      </c>
      <c r="G73" s="112">
        <v>46.356988901999998</v>
      </c>
      <c r="H73" s="112">
        <v>54.098374917999998</v>
      </c>
    </row>
    <row r="74" spans="1:9" x14ac:dyDescent="0.2">
      <c r="B74" s="1">
        <v>44501</v>
      </c>
      <c r="C74" s="112">
        <v>66.593502622000003</v>
      </c>
      <c r="D74" s="112">
        <v>34.499769692999998</v>
      </c>
      <c r="G74" s="112">
        <v>46.515090981</v>
      </c>
      <c r="H74" s="112">
        <v>54.943493177999997</v>
      </c>
    </row>
    <row r="75" spans="1:9" x14ac:dyDescent="0.2">
      <c r="B75" s="1">
        <v>44531</v>
      </c>
      <c r="C75" s="112">
        <v>66.139661157000006</v>
      </c>
      <c r="D75" s="112">
        <v>34.489305084999998</v>
      </c>
      <c r="G75" s="112">
        <v>46.539973983000003</v>
      </c>
      <c r="H75" s="112">
        <v>55.621252355999999</v>
      </c>
    </row>
    <row r="76" spans="1:9" x14ac:dyDescent="0.2">
      <c r="B76" s="1"/>
      <c r="C76" s="112"/>
      <c r="D76" s="112"/>
      <c r="G76" s="112"/>
      <c r="H76" s="112"/>
    </row>
    <row r="77" spans="1:9" x14ac:dyDescent="0.2">
      <c r="B77" s="365" t="s">
        <v>558</v>
      </c>
    </row>
    <row r="78" spans="1:9" x14ac:dyDescent="0.2">
      <c r="A78" s="1"/>
      <c r="I78" s="399"/>
    </row>
    <row r="79" spans="1:9" x14ac:dyDescent="0.2">
      <c r="A79" s="15"/>
      <c r="B79" s="4"/>
      <c r="C79" s="73" t="s">
        <v>357</v>
      </c>
      <c r="I79" s="397"/>
    </row>
    <row r="80" spans="1:9" x14ac:dyDescent="0.2">
      <c r="A80" s="58"/>
      <c r="B80" s="388">
        <v>31.5</v>
      </c>
      <c r="C80">
        <v>0</v>
      </c>
      <c r="F80" s="17">
        <v>31</v>
      </c>
      <c r="I80" s="374"/>
    </row>
    <row r="81" spans="1:6" x14ac:dyDescent="0.2">
      <c r="A81" s="58"/>
      <c r="B81" s="388">
        <v>31.5</v>
      </c>
      <c r="C81">
        <v>1.2</v>
      </c>
      <c r="F81" s="17">
        <v>31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556</v>
      </c>
    </row>
    <row r="3" spans="1:19" x14ac:dyDescent="0.2">
      <c r="A3" s="22" t="s">
        <v>16</v>
      </c>
    </row>
    <row r="4" spans="1:19" x14ac:dyDescent="0.2">
      <c r="A4" s="379"/>
      <c r="B4" s="379"/>
      <c r="C4" s="406"/>
      <c r="D4" s="379"/>
      <c r="E4" s="379"/>
      <c r="F4" s="379"/>
      <c r="G4" s="379"/>
      <c r="H4" s="379"/>
      <c r="I4" s="379"/>
      <c r="J4" s="379"/>
      <c r="K4" s="379"/>
    </row>
    <row r="5" spans="1:19" ht="15" x14ac:dyDescent="0.25">
      <c r="A5" s="379"/>
      <c r="B5" s="379"/>
      <c r="C5" s="406"/>
      <c r="D5" s="379"/>
      <c r="E5" s="379"/>
      <c r="F5" s="379"/>
      <c r="G5" s="379"/>
      <c r="H5" s="379"/>
      <c r="I5" s="379"/>
      <c r="J5" s="379"/>
      <c r="K5" s="379"/>
      <c r="Q5" s="178" t="s">
        <v>358</v>
      </c>
      <c r="R5" s="242"/>
      <c r="S5" s="205"/>
    </row>
    <row r="6" spans="1:19" x14ac:dyDescent="0.2">
      <c r="A6" s="379"/>
      <c r="B6" s="379"/>
      <c r="C6" s="406"/>
      <c r="D6" s="379"/>
      <c r="E6" s="379"/>
      <c r="F6" s="379"/>
      <c r="G6" s="379"/>
      <c r="H6" s="379"/>
      <c r="I6" s="379"/>
      <c r="J6" s="379"/>
      <c r="K6" s="379"/>
      <c r="Q6" s="240" t="s">
        <v>202</v>
      </c>
      <c r="R6" s="235" t="s">
        <v>366</v>
      </c>
      <c r="S6" s="241"/>
    </row>
    <row r="7" spans="1:19" x14ac:dyDescent="0.2">
      <c r="A7" s="379"/>
      <c r="B7" s="379"/>
      <c r="C7" s="406"/>
      <c r="D7" s="379"/>
      <c r="E7" s="379"/>
      <c r="F7" s="379"/>
      <c r="G7" s="379"/>
      <c r="H7" s="379"/>
      <c r="I7" s="379"/>
      <c r="J7" s="379"/>
      <c r="K7" s="379"/>
    </row>
    <row r="8" spans="1:19" x14ac:dyDescent="0.2">
      <c r="A8" s="379"/>
      <c r="B8" s="379"/>
      <c r="C8" s="406"/>
      <c r="D8" s="379"/>
      <c r="E8" s="379"/>
      <c r="F8" s="379"/>
      <c r="G8" s="379"/>
      <c r="H8" s="379"/>
      <c r="I8" s="379"/>
      <c r="J8" s="379"/>
      <c r="K8" s="379"/>
    </row>
    <row r="9" spans="1:19" x14ac:dyDescent="0.2">
      <c r="A9" s="379"/>
      <c r="B9" s="379"/>
      <c r="C9" s="406"/>
      <c r="D9" s="379"/>
      <c r="E9" s="379"/>
      <c r="F9" s="379"/>
      <c r="G9" s="379"/>
      <c r="H9" s="379"/>
      <c r="I9" s="379"/>
      <c r="J9" s="379"/>
      <c r="K9" s="379"/>
    </row>
    <row r="10" spans="1:19" x14ac:dyDescent="0.2">
      <c r="A10" s="379"/>
      <c r="B10" s="379"/>
      <c r="C10" s="406"/>
      <c r="D10" s="379"/>
      <c r="E10" s="379"/>
      <c r="F10" s="379"/>
      <c r="G10" s="379"/>
      <c r="H10" s="379"/>
      <c r="I10" s="379"/>
      <c r="J10" s="379"/>
      <c r="K10" s="379"/>
    </row>
    <row r="11" spans="1:19" x14ac:dyDescent="0.2">
      <c r="A11" s="379"/>
      <c r="B11" s="379"/>
      <c r="C11" s="406"/>
      <c r="D11" s="379"/>
      <c r="E11" s="379"/>
      <c r="F11" s="379"/>
      <c r="G11" s="379"/>
      <c r="H11" s="379"/>
      <c r="I11" s="379"/>
      <c r="J11" s="379"/>
      <c r="K11" s="379"/>
    </row>
    <row r="12" spans="1:19" x14ac:dyDescent="0.2">
      <c r="A12" s="379"/>
      <c r="B12" s="379"/>
      <c r="C12" s="406"/>
      <c r="D12" s="379"/>
      <c r="E12" s="379"/>
      <c r="F12" s="379"/>
      <c r="G12" s="379"/>
      <c r="H12" s="379"/>
      <c r="I12" s="379"/>
      <c r="J12" s="379"/>
      <c r="K12" s="379"/>
    </row>
    <row r="13" spans="1:19" x14ac:dyDescent="0.2">
      <c r="A13" s="379"/>
      <c r="B13" s="379"/>
      <c r="C13" s="406"/>
      <c r="D13" s="379"/>
      <c r="E13" s="379"/>
      <c r="F13" s="379"/>
      <c r="G13" s="379"/>
      <c r="H13" s="379"/>
      <c r="I13" s="379"/>
      <c r="J13" s="379"/>
      <c r="K13" s="379"/>
    </row>
    <row r="14" spans="1:19" x14ac:dyDescent="0.2">
      <c r="A14" s="379"/>
      <c r="B14" s="379"/>
      <c r="C14" s="406"/>
      <c r="D14" s="379"/>
      <c r="E14" s="379"/>
      <c r="F14" s="379"/>
      <c r="G14" s="379"/>
      <c r="H14" s="379"/>
      <c r="I14" s="379"/>
      <c r="J14" s="379"/>
      <c r="K14" s="379"/>
    </row>
    <row r="15" spans="1:19" x14ac:dyDescent="0.2">
      <c r="A15" s="379"/>
      <c r="B15" s="379"/>
      <c r="C15" s="406"/>
      <c r="D15" s="379"/>
      <c r="E15" s="379"/>
      <c r="F15" s="379"/>
      <c r="G15" s="379"/>
      <c r="H15" s="379"/>
      <c r="I15" s="379"/>
      <c r="J15" s="379"/>
      <c r="K15" s="379"/>
    </row>
    <row r="16" spans="1:19" x14ac:dyDescent="0.2">
      <c r="A16" s="379"/>
      <c r="B16" s="379"/>
      <c r="C16" s="406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406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406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406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406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406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406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406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406"/>
      <c r="D24" s="379"/>
      <c r="E24" s="379"/>
      <c r="F24" s="379"/>
      <c r="G24" s="379"/>
      <c r="H24" s="379"/>
      <c r="I24" s="379"/>
      <c r="J24" s="379"/>
      <c r="K24" s="379"/>
    </row>
    <row r="25" spans="1:11" x14ac:dyDescent="0.2">
      <c r="A25" s="379"/>
      <c r="B25" s="379"/>
      <c r="C25" s="406"/>
      <c r="D25" s="379"/>
      <c r="E25" s="379"/>
      <c r="F25" s="379"/>
      <c r="G25" s="379"/>
      <c r="H25" s="379"/>
      <c r="I25" s="379"/>
      <c r="J25" s="379"/>
      <c r="K25" s="379"/>
    </row>
    <row r="26" spans="1:11" x14ac:dyDescent="0.2">
      <c r="B26" s="3"/>
      <c r="C26" s="237" t="s">
        <v>489</v>
      </c>
    </row>
    <row r="27" spans="1:11" ht="38.25" x14ac:dyDescent="0.2">
      <c r="B27" s="3"/>
      <c r="C27" s="544" t="s">
        <v>490</v>
      </c>
      <c r="D27" s="545" t="s">
        <v>589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2009</v>
      </c>
      <c r="C29" s="15"/>
      <c r="D29" s="6">
        <f t="shared" ref="D29:D42" si="0">AVERAGE($C$30:$C$39)</f>
        <v>2.2087988309600002</v>
      </c>
    </row>
    <row r="30" spans="1:11" x14ac:dyDescent="0.2">
      <c r="B30">
        <v>2010</v>
      </c>
      <c r="C30" s="29">
        <v>3.9780037397000001</v>
      </c>
      <c r="D30" s="6">
        <f>AVERAGE($C$30:$C$39)</f>
        <v>2.2087988309600002</v>
      </c>
    </row>
    <row r="31" spans="1:11" x14ac:dyDescent="0.2">
      <c r="B31">
        <v>2011</v>
      </c>
      <c r="C31" s="29">
        <v>3.0469274137000002</v>
      </c>
      <c r="D31" s="6">
        <f t="shared" si="0"/>
        <v>2.2087988309600002</v>
      </c>
    </row>
    <row r="32" spans="1:11" x14ac:dyDescent="0.2">
      <c r="B32">
        <v>2012</v>
      </c>
      <c r="C32" s="29">
        <v>2.1223238769999999</v>
      </c>
      <c r="D32" s="6">
        <f t="shared" si="0"/>
        <v>2.2087988309600002</v>
      </c>
    </row>
    <row r="33" spans="2:4" x14ac:dyDescent="0.2">
      <c r="B33">
        <v>2013</v>
      </c>
      <c r="C33" s="29">
        <v>2.1556190247</v>
      </c>
      <c r="D33" s="6">
        <f t="shared" si="0"/>
        <v>2.2087988309600002</v>
      </c>
    </row>
    <row r="34" spans="2:4" x14ac:dyDescent="0.2">
      <c r="B34">
        <v>2014</v>
      </c>
      <c r="C34" s="29">
        <v>2.0735442219000002</v>
      </c>
      <c r="D34" s="6">
        <f t="shared" si="0"/>
        <v>2.2087988309600002</v>
      </c>
    </row>
    <row r="35" spans="2:4" x14ac:dyDescent="0.2">
      <c r="B35">
        <v>2015</v>
      </c>
      <c r="C35" s="29">
        <v>1.4591194932</v>
      </c>
      <c r="D35" s="6">
        <f t="shared" si="0"/>
        <v>2.2087988309600002</v>
      </c>
    </row>
    <row r="36" spans="2:4" x14ac:dyDescent="0.2">
      <c r="B36">
        <v>2016</v>
      </c>
      <c r="C36" s="29">
        <v>1.1467601284</v>
      </c>
      <c r="D36" s="6">
        <f t="shared" si="0"/>
        <v>2.2087988309600002</v>
      </c>
    </row>
    <row r="37" spans="2:4" x14ac:dyDescent="0.2">
      <c r="B37">
        <v>2017</v>
      </c>
      <c r="C37" s="29">
        <v>2.0330684932</v>
      </c>
      <c r="D37" s="6">
        <f t="shared" si="0"/>
        <v>2.2087988309600002</v>
      </c>
    </row>
    <row r="38" spans="2:4" x14ac:dyDescent="0.2">
      <c r="B38">
        <v>2018</v>
      </c>
      <c r="C38" s="29">
        <v>1.5568246575</v>
      </c>
      <c r="D38" s="6">
        <f t="shared" si="0"/>
        <v>2.2087988309600002</v>
      </c>
    </row>
    <row r="39" spans="2:4" x14ac:dyDescent="0.2">
      <c r="B39">
        <v>2019</v>
      </c>
      <c r="C39" s="29">
        <v>2.5157972602999998</v>
      </c>
      <c r="D39" s="6">
        <f t="shared" si="0"/>
        <v>2.2087988309600002</v>
      </c>
    </row>
    <row r="40" spans="2:4" x14ac:dyDescent="0.2">
      <c r="B40">
        <v>2020</v>
      </c>
      <c r="C40" s="29">
        <v>5.8287167595999998</v>
      </c>
      <c r="D40" s="6">
        <f t="shared" si="0"/>
        <v>2.2087988309600002</v>
      </c>
    </row>
    <row r="41" spans="2:4" x14ac:dyDescent="0.2">
      <c r="B41">
        <v>2021</v>
      </c>
      <c r="C41" s="29">
        <v>2.8727755178000001</v>
      </c>
      <c r="D41" s="6">
        <f t="shared" si="0"/>
        <v>2.2087988309600002</v>
      </c>
    </row>
    <row r="42" spans="2:4" x14ac:dyDescent="0.2">
      <c r="B42" s="9">
        <f>B41+1</f>
        <v>2022</v>
      </c>
      <c r="C42" s="65"/>
      <c r="D42" s="64">
        <f t="shared" si="0"/>
        <v>2.2087988309600002</v>
      </c>
    </row>
    <row r="43" spans="2:4" x14ac:dyDescent="0.2">
      <c r="B43" s="365" t="s">
        <v>558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2010-2019 average (2.2 million barrels per day).</v>
      </c>
      <c r="C44"/>
    </row>
    <row r="45" spans="2:4" x14ac:dyDescent="0.2">
      <c r="C45"/>
    </row>
    <row r="46" spans="2:4" x14ac:dyDescent="0.2">
      <c r="B46" s="5"/>
      <c r="C46" s="88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140625" customWidth="1"/>
    <col min="17" max="17" width="17.140625" customWidth="1"/>
  </cols>
  <sheetData>
    <row r="1" spans="1:17" x14ac:dyDescent="0.2">
      <c r="L1" s="115"/>
    </row>
    <row r="2" spans="1:17" ht="15.75" x14ac:dyDescent="0.25">
      <c r="A2" s="44" t="s">
        <v>556</v>
      </c>
    </row>
    <row r="3" spans="1:17" x14ac:dyDescent="0.2">
      <c r="A3" s="22" t="s">
        <v>16</v>
      </c>
      <c r="L3" s="30"/>
    </row>
    <row r="4" spans="1:17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7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P5" s="178" t="s">
        <v>358</v>
      </c>
      <c r="Q5" s="179"/>
    </row>
    <row r="6" spans="1:17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P6" s="340" t="s">
        <v>367</v>
      </c>
      <c r="Q6" s="241" t="s">
        <v>368</v>
      </c>
    </row>
    <row r="7" spans="1:17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P7" s="197"/>
    </row>
    <row r="8" spans="1:17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7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7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7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7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7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7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7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7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x14ac:dyDescent="0.2">
      <c r="B25" s="586" t="s">
        <v>192</v>
      </c>
      <c r="C25" s="587"/>
      <c r="D25" s="587"/>
      <c r="E25" s="587"/>
    </row>
    <row r="26" spans="1:11" x14ac:dyDescent="0.2">
      <c r="B26" s="587"/>
      <c r="C26" s="587"/>
      <c r="D26" s="587"/>
      <c r="E26" s="587"/>
    </row>
    <row r="27" spans="1:11" x14ac:dyDescent="0.2">
      <c r="A27" s="3"/>
      <c r="B27" s="72" t="s">
        <v>491</v>
      </c>
      <c r="C27" s="585" t="s">
        <v>590</v>
      </c>
      <c r="D27" s="585"/>
      <c r="E27" s="585"/>
    </row>
    <row r="28" spans="1:11" x14ac:dyDescent="0.2">
      <c r="A28" s="5"/>
      <c r="B28" s="73" t="s">
        <v>492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42005</v>
      </c>
      <c r="B29" s="12">
        <v>56.896742832999998</v>
      </c>
      <c r="C29" s="43">
        <f>+MIN($B$29,$B$41,$B$53,$B$65,$B$77)</f>
        <v>56.896742832999998</v>
      </c>
      <c r="D29" s="43">
        <f>+MAX($B$29,$B$41,$B$53,$B$65,$B$77)</f>
        <v>65.301765152000002</v>
      </c>
      <c r="E29" s="17">
        <f t="shared" ref="E29:E92" si="0">D29-C29</f>
        <v>8.405022319000004</v>
      </c>
      <c r="G29" s="43"/>
      <c r="H29" s="17"/>
    </row>
    <row r="30" spans="1:11" x14ac:dyDescent="0.2">
      <c r="A30" s="1">
        <v>42036</v>
      </c>
      <c r="B30" s="12">
        <v>58.735684239000001</v>
      </c>
      <c r="C30" s="43">
        <f>+MIN($B$30,$B$42,$B$54,$B$66,$B$78)</f>
        <v>58.735684239000001</v>
      </c>
      <c r="D30" s="43">
        <f>+MAX($B$30,$B$42,$B$54,$B$66,$B$78)</f>
        <v>64.472074484000004</v>
      </c>
      <c r="E30" s="17">
        <f t="shared" si="0"/>
        <v>5.7363902450000026</v>
      </c>
      <c r="G30" s="43"/>
      <c r="H30" s="17"/>
    </row>
    <row r="31" spans="1:11" x14ac:dyDescent="0.2">
      <c r="A31" s="1">
        <v>42064</v>
      </c>
      <c r="B31" s="12">
        <v>60.499196716</v>
      </c>
      <c r="C31" s="43">
        <f>+MIN($B$31,$B$43,$B$55,$B$67,$B$79)</f>
        <v>59.76433591</v>
      </c>
      <c r="D31" s="43">
        <f>+MAX($B$31,$B$43,$B$55,$B$67,$B$79)</f>
        <v>65.768191420999997</v>
      </c>
      <c r="E31" s="17">
        <f t="shared" si="0"/>
        <v>6.0038555109999976</v>
      </c>
      <c r="G31" s="43"/>
      <c r="H31" s="17"/>
    </row>
    <row r="32" spans="1:11" x14ac:dyDescent="0.2">
      <c r="A32" s="1">
        <v>42095</v>
      </c>
      <c r="B32" s="12">
        <v>62.748198330999998</v>
      </c>
      <c r="C32" s="43">
        <f>+MIN($B$32,$B$44,$B$56,$B$68,$B$80)</f>
        <v>59.690503696</v>
      </c>
      <c r="D32" s="43">
        <f>+MAX($B$32,$B$44,$B$56,$B$68,$B$80)</f>
        <v>66.762304700000001</v>
      </c>
      <c r="E32" s="17">
        <f t="shared" si="0"/>
        <v>7.071801004000001</v>
      </c>
      <c r="G32" s="43"/>
      <c r="H32" s="17"/>
    </row>
    <row r="33" spans="1:8" x14ac:dyDescent="0.2">
      <c r="A33" s="1">
        <v>42125</v>
      </c>
      <c r="B33" s="12">
        <v>61.675186506000003</v>
      </c>
      <c r="C33" s="43">
        <f>+MIN($B$33,$B$45,$B$57,$B$69,$B$81)</f>
        <v>59.009807744</v>
      </c>
      <c r="D33" s="43">
        <f>+MAX($B$33,$B$45,$B$57,$B$69,$B$81)</f>
        <v>65.785621320999994</v>
      </c>
      <c r="E33" s="17">
        <f t="shared" si="0"/>
        <v>6.7758135769999939</v>
      </c>
      <c r="G33" s="43"/>
      <c r="H33" s="17"/>
    </row>
    <row r="34" spans="1:8" x14ac:dyDescent="0.2">
      <c r="A34" s="1">
        <v>42156</v>
      </c>
      <c r="B34" s="12">
        <v>60.654453463000003</v>
      </c>
      <c r="C34" s="43">
        <f>+MIN($B$34,$B$46,$B$58,$B$70,$B$82)</f>
        <v>57.996720691</v>
      </c>
      <c r="D34" s="43">
        <f>+MAX($B$34,$B$46,$B$58,$B$70,$B$82)</f>
        <v>65.867897928999994</v>
      </c>
      <c r="E34" s="17">
        <f t="shared" si="0"/>
        <v>7.8711772379999942</v>
      </c>
      <c r="G34" s="43"/>
      <c r="H34" s="17"/>
    </row>
    <row r="35" spans="1:8" x14ac:dyDescent="0.2">
      <c r="A35" s="1">
        <v>42186</v>
      </c>
      <c r="B35" s="12">
        <v>61.131743768</v>
      </c>
      <c r="C35" s="43">
        <f>+MIN($B$35,$B$47,$B$59,$B$71,$B$83)</f>
        <v>57.699725354000002</v>
      </c>
      <c r="D35" s="43">
        <f>+MAX($B$35,$B$47,$B$59,$B$71,$B$83)</f>
        <v>64.787753293999998</v>
      </c>
      <c r="E35" s="17">
        <f t="shared" si="0"/>
        <v>7.0880279399999964</v>
      </c>
      <c r="G35" s="43"/>
      <c r="H35" s="17"/>
    </row>
    <row r="36" spans="1:8" x14ac:dyDescent="0.2">
      <c r="A36" s="1">
        <v>42217</v>
      </c>
      <c r="B36" s="12">
        <v>62.648191797000003</v>
      </c>
      <c r="C36" s="43">
        <f>+MIN($B$36,$B$48,$B$60,$B$72,$B$84)</f>
        <v>60.331912123000002</v>
      </c>
      <c r="D36" s="43">
        <f>+MAX($B$36,$B$48,$B$60,$B$72,$B$84)</f>
        <v>65.733825500999998</v>
      </c>
      <c r="E36" s="17">
        <f t="shared" si="0"/>
        <v>5.4019133779999962</v>
      </c>
      <c r="G36" s="43"/>
      <c r="H36" s="17"/>
    </row>
    <row r="37" spans="1:8" x14ac:dyDescent="0.2">
      <c r="A37" s="1">
        <v>42248</v>
      </c>
      <c r="B37" s="12">
        <v>63.379480303999998</v>
      </c>
      <c r="C37" s="43">
        <f>+MIN($B$37,$B$49,$B$61,$B$73,$B$85)</f>
        <v>59.354393651999999</v>
      </c>
      <c r="D37" s="43">
        <f>+MAX($B$37,$B$49,$B$61,$B$73,$B$85)</f>
        <v>65.889831049999998</v>
      </c>
      <c r="E37" s="17">
        <f t="shared" si="0"/>
        <v>6.5354373979999991</v>
      </c>
      <c r="G37" s="43"/>
      <c r="H37" s="17"/>
    </row>
    <row r="38" spans="1:8" x14ac:dyDescent="0.2">
      <c r="A38" s="1">
        <v>42278</v>
      </c>
      <c r="B38" s="12">
        <v>64.250025531000006</v>
      </c>
      <c r="C38" s="43">
        <f>+MIN($B$38,$B$50,$B$62,$B$74,$B$86)</f>
        <v>59.335023131</v>
      </c>
      <c r="D38" s="43">
        <f>+MAX($B$38,$B$50,$B$62,$B$74,$B$86)</f>
        <v>64.882706239000001</v>
      </c>
      <c r="E38" s="17">
        <f t="shared" si="0"/>
        <v>5.5476831080000011</v>
      </c>
      <c r="G38" s="43"/>
      <c r="H38" s="17"/>
    </row>
    <row r="39" spans="1:8" x14ac:dyDescent="0.2">
      <c r="A39" s="1">
        <v>42309</v>
      </c>
      <c r="B39" s="12">
        <v>62.386700806999997</v>
      </c>
      <c r="C39" s="43">
        <f>+MIN($B$39,$B$51,$B$63,$B$75,$B$87)</f>
        <v>59.828355158000001</v>
      </c>
      <c r="D39" s="43">
        <f>+MAX($B$39,$B$51,$B$63,$B$75,$B$87)</f>
        <v>63.155750212999997</v>
      </c>
      <c r="E39" s="17">
        <f t="shared" si="0"/>
        <v>3.3273950549999967</v>
      </c>
      <c r="G39" s="43"/>
      <c r="H39" s="17"/>
    </row>
    <row r="40" spans="1:8" x14ac:dyDescent="0.2">
      <c r="A40" s="1">
        <v>42339</v>
      </c>
      <c r="B40" s="12">
        <v>65.392734822999998</v>
      </c>
      <c r="C40" s="43">
        <f>+MIN($B$40,$B$52,$B$64,$B$76,$B$88)</f>
        <v>60.018808800999999</v>
      </c>
      <c r="D40" s="43">
        <f>+MAX($B$40,$B$52,$B$64,$B$76,$B$88)</f>
        <v>65.392734822999998</v>
      </c>
      <c r="E40" s="17">
        <f t="shared" si="0"/>
        <v>5.3739260219999991</v>
      </c>
      <c r="G40" s="43"/>
      <c r="H40" s="17"/>
    </row>
    <row r="41" spans="1:8" x14ac:dyDescent="0.2">
      <c r="A41" s="1">
        <v>42370</v>
      </c>
      <c r="B41" s="12">
        <v>63.537080273999997</v>
      </c>
      <c r="C41" s="43">
        <f>+MIN($B$29,$B$41,$B$53,$B$65,$B$77)</f>
        <v>56.896742832999998</v>
      </c>
      <c r="D41" s="43">
        <f>+MAX($B$29,$B$41,$B$53,$B$65,$B$77)</f>
        <v>65.301765152000002</v>
      </c>
      <c r="E41" s="17">
        <f t="shared" si="0"/>
        <v>8.405022319000004</v>
      </c>
      <c r="G41" s="43"/>
      <c r="H41" s="17"/>
    </row>
    <row r="42" spans="1:8" x14ac:dyDescent="0.2">
      <c r="A42" s="1">
        <v>42401</v>
      </c>
      <c r="B42" s="12">
        <v>64.472074484000004</v>
      </c>
      <c r="C42" s="43">
        <f>+MIN($B$30,$B$42,$B$54,$B$66,$B$78)</f>
        <v>58.735684239000001</v>
      </c>
      <c r="D42" s="43">
        <f>+MAX($B$30,$B$42,$B$54,$B$66,$B$78)</f>
        <v>64.472074484000004</v>
      </c>
      <c r="E42" s="17">
        <f t="shared" si="0"/>
        <v>5.7363902450000026</v>
      </c>
      <c r="G42" s="43"/>
      <c r="H42" s="17"/>
    </row>
    <row r="43" spans="1:8" x14ac:dyDescent="0.2">
      <c r="A43" s="1">
        <v>42430</v>
      </c>
      <c r="B43" s="12">
        <v>65.574531296000004</v>
      </c>
      <c r="C43" s="43">
        <f>+MIN($B$31,$B$43,$B$55,$B$67,$B$79)</f>
        <v>59.76433591</v>
      </c>
      <c r="D43" s="43">
        <f>+MAX($B$31,$B$43,$B$55,$B$67,$B$79)</f>
        <v>65.768191420999997</v>
      </c>
      <c r="E43" s="17">
        <f t="shared" si="0"/>
        <v>6.0038555109999976</v>
      </c>
      <c r="G43" s="43"/>
      <c r="H43" s="17"/>
    </row>
    <row r="44" spans="1:8" x14ac:dyDescent="0.2">
      <c r="A44" s="1">
        <v>42461</v>
      </c>
      <c r="B44" s="12">
        <v>66.762304700000001</v>
      </c>
      <c r="C44" s="43">
        <f>+MIN($B$32,$B$44,$B$56,$B$68,$B$80)</f>
        <v>59.690503696</v>
      </c>
      <c r="D44" s="43">
        <f>+MAX($B$32,$B$44,$B$56,$B$68,$B$80)</f>
        <v>66.762304700000001</v>
      </c>
      <c r="E44" s="17">
        <f t="shared" si="0"/>
        <v>7.071801004000001</v>
      </c>
      <c r="G44" s="43"/>
      <c r="H44" s="17"/>
    </row>
    <row r="45" spans="1:8" x14ac:dyDescent="0.2">
      <c r="A45" s="1">
        <v>42491</v>
      </c>
      <c r="B45" s="12">
        <v>65.785621320999994</v>
      </c>
      <c r="C45" s="43">
        <f>+MIN($B$33,$B$45,$B$57,$B$69,$B$81)</f>
        <v>59.009807744</v>
      </c>
      <c r="D45" s="43">
        <f>+MAX($B$33,$B$45,$B$57,$B$69,$B$81)</f>
        <v>65.785621320999994</v>
      </c>
      <c r="E45" s="17">
        <f t="shared" si="0"/>
        <v>6.7758135769999939</v>
      </c>
      <c r="G45" s="43"/>
      <c r="H45" s="17"/>
    </row>
    <row r="46" spans="1:8" x14ac:dyDescent="0.2">
      <c r="A46" s="1">
        <v>42522</v>
      </c>
      <c r="B46" s="12">
        <v>65.867897928999994</v>
      </c>
      <c r="C46" s="43">
        <f>+MIN($B$34,$B$46,$B$58,$B$70,$B$82)</f>
        <v>57.996720691</v>
      </c>
      <c r="D46" s="43">
        <f>+MAX($B$34,$B$46,$B$58,$B$70,$B$82)</f>
        <v>65.867897928999994</v>
      </c>
      <c r="E46" s="17">
        <f t="shared" si="0"/>
        <v>7.8711772379999942</v>
      </c>
      <c r="G46" s="43"/>
      <c r="H46" s="17"/>
    </row>
    <row r="47" spans="1:8" x14ac:dyDescent="0.2">
      <c r="A47" s="1">
        <v>42552</v>
      </c>
      <c r="B47" s="12">
        <v>64.787753293999998</v>
      </c>
      <c r="C47" s="43">
        <f>+MIN($B$35,$B$47,$B$59,$B$71,$B$83)</f>
        <v>57.699725354000002</v>
      </c>
      <c r="D47" s="43">
        <f>+MAX($B$35,$B$47,$B$59,$B$71,$B$83)</f>
        <v>64.787753293999998</v>
      </c>
      <c r="E47" s="17">
        <f t="shared" si="0"/>
        <v>7.0880279399999964</v>
      </c>
      <c r="G47" s="43"/>
      <c r="H47" s="17"/>
    </row>
    <row r="48" spans="1:8" x14ac:dyDescent="0.2">
      <c r="A48" s="1">
        <v>42583</v>
      </c>
      <c r="B48" s="12">
        <v>65.733825500999998</v>
      </c>
      <c r="C48" s="43">
        <f>+MIN($B$36,$B$48,$B$60,$B$72,$B$84)</f>
        <v>60.331912123000002</v>
      </c>
      <c r="D48" s="43">
        <f>+MAX($B$36,$B$48,$B$60,$B$72,$B$84)</f>
        <v>65.733825500999998</v>
      </c>
      <c r="E48" s="17">
        <f t="shared" si="0"/>
        <v>5.4019133779999962</v>
      </c>
      <c r="G48" s="43"/>
      <c r="H48" s="17"/>
    </row>
    <row r="49" spans="1:8" x14ac:dyDescent="0.2">
      <c r="A49" s="1">
        <v>42614</v>
      </c>
      <c r="B49" s="12">
        <v>65.889831049999998</v>
      </c>
      <c r="C49" s="43">
        <f>+MIN($B$37,$B$49,$B$61,$B$73,$B$85)</f>
        <v>59.354393651999999</v>
      </c>
      <c r="D49" s="43">
        <f>+MAX($B$37,$B$49,$B$61,$B$73,$B$85)</f>
        <v>65.889831049999998</v>
      </c>
      <c r="E49" s="17">
        <f t="shared" si="0"/>
        <v>6.5354373979999991</v>
      </c>
      <c r="G49" s="43"/>
      <c r="H49" s="17"/>
    </row>
    <row r="50" spans="1:8" x14ac:dyDescent="0.2">
      <c r="A50" s="1">
        <v>42644</v>
      </c>
      <c r="B50" s="12">
        <v>64.882706239000001</v>
      </c>
      <c r="C50" s="43">
        <f>+MIN($B$38,$B$50,$B$62,$B$74,$B$86)</f>
        <v>59.335023131</v>
      </c>
      <c r="D50" s="43">
        <f>+MAX($B$38,$B$50,$B$62,$B$74,$B$86)</f>
        <v>64.882706239000001</v>
      </c>
      <c r="E50" s="17">
        <f t="shared" si="0"/>
        <v>5.5476831080000011</v>
      </c>
      <c r="G50" s="43"/>
      <c r="H50" s="17"/>
    </row>
    <row r="51" spans="1:8" x14ac:dyDescent="0.2">
      <c r="A51" s="1">
        <v>42675</v>
      </c>
      <c r="B51" s="12">
        <v>63.155750212999997</v>
      </c>
      <c r="C51" s="43">
        <f>+MIN($B$39,$B$51,$B$63,$B$75,$B$87)</f>
        <v>59.828355158000001</v>
      </c>
      <c r="D51" s="43">
        <f>+MAX($B$39,$B$51,$B$63,$B$75,$B$87)</f>
        <v>63.155750212999997</v>
      </c>
      <c r="E51" s="17">
        <f t="shared" si="0"/>
        <v>3.3273950549999967</v>
      </c>
      <c r="G51" s="43"/>
      <c r="H51" s="17"/>
    </row>
    <row r="52" spans="1:8" x14ac:dyDescent="0.2">
      <c r="A52" s="1">
        <v>42705</v>
      </c>
      <c r="B52" s="12">
        <v>65.119590531</v>
      </c>
      <c r="C52" s="43">
        <f>+MIN($B$40,$B$52,$B$64,$B$76,$B$88)</f>
        <v>60.018808800999999</v>
      </c>
      <c r="D52" s="43">
        <f>+MAX($B$40,$B$52,$B$64,$B$76,$B$88)</f>
        <v>65.392734822999998</v>
      </c>
      <c r="E52" s="17">
        <f t="shared" si="0"/>
        <v>5.3739260219999991</v>
      </c>
      <c r="G52" s="43"/>
      <c r="H52" s="17"/>
    </row>
    <row r="53" spans="1:8" x14ac:dyDescent="0.2">
      <c r="A53" s="1">
        <v>42736</v>
      </c>
      <c r="B53" s="12">
        <v>65.301765152000002</v>
      </c>
      <c r="C53" s="43">
        <f>+MIN($B$29,$B$41,$B$53,$B$65,$B$77)</f>
        <v>56.896742832999998</v>
      </c>
      <c r="D53" s="43">
        <f>+MAX($B$29,$B$41,$B$53,$B$65,$B$77)</f>
        <v>65.301765152000002</v>
      </c>
      <c r="E53" s="17">
        <f t="shared" si="0"/>
        <v>8.405022319000004</v>
      </c>
      <c r="G53" s="43"/>
      <c r="H53" s="17"/>
    </row>
    <row r="54" spans="1:8" x14ac:dyDescent="0.2">
      <c r="A54" s="1">
        <v>42767</v>
      </c>
      <c r="B54" s="12">
        <v>64.121866819999994</v>
      </c>
      <c r="C54" s="43">
        <f>+MIN($B$30,$B$42,$B$54,$B$66,$B$78)</f>
        <v>58.735684239000001</v>
      </c>
      <c r="D54" s="43">
        <f>+MAX($B$30,$B$42,$B$54,$B$66,$B$78)</f>
        <v>64.472074484000004</v>
      </c>
      <c r="E54" s="17">
        <f t="shared" si="0"/>
        <v>5.7363902450000026</v>
      </c>
      <c r="G54" s="43"/>
      <c r="H54" s="17"/>
    </row>
    <row r="55" spans="1:8" x14ac:dyDescent="0.2">
      <c r="A55" s="1">
        <v>42795</v>
      </c>
      <c r="B55" s="12">
        <v>65.768191420999997</v>
      </c>
      <c r="C55" s="43">
        <f>+MIN($B$31,$B$43,$B$55,$B$67,$B$79)</f>
        <v>59.76433591</v>
      </c>
      <c r="D55" s="43">
        <f>+MAX($B$31,$B$43,$B$55,$B$67,$B$79)</f>
        <v>65.768191420999997</v>
      </c>
      <c r="E55" s="17">
        <f t="shared" si="0"/>
        <v>6.0038555109999976</v>
      </c>
      <c r="G55" s="43"/>
      <c r="H55" s="17"/>
    </row>
    <row r="56" spans="1:8" x14ac:dyDescent="0.2">
      <c r="A56" s="1">
        <v>42826</v>
      </c>
      <c r="B56" s="12">
        <v>64.687699123000002</v>
      </c>
      <c r="C56" s="43">
        <f>+MIN($B$32,$B$44,$B$56,$B$68,$B$80)</f>
        <v>59.690503696</v>
      </c>
      <c r="D56" s="43">
        <f>+MAX($B$32,$B$44,$B$56,$B$68,$B$80)</f>
        <v>66.762304700000001</v>
      </c>
      <c r="E56" s="17">
        <f t="shared" si="0"/>
        <v>7.071801004000001</v>
      </c>
      <c r="G56" s="43"/>
      <c r="H56" s="17"/>
    </row>
    <row r="57" spans="1:8" x14ac:dyDescent="0.2">
      <c r="A57" s="1">
        <v>42856</v>
      </c>
      <c r="B57" s="12">
        <v>63.406929980000001</v>
      </c>
      <c r="C57" s="43">
        <f>+MIN($B$33,$B$45,$B$57,$B$69,$B$81)</f>
        <v>59.009807744</v>
      </c>
      <c r="D57" s="43">
        <f>+MAX($B$33,$B$45,$B$57,$B$69,$B$81)</f>
        <v>65.785621320999994</v>
      </c>
      <c r="E57" s="17">
        <f t="shared" si="0"/>
        <v>6.7758135769999939</v>
      </c>
      <c r="G57" s="43"/>
      <c r="H57" s="17"/>
    </row>
    <row r="58" spans="1:8" x14ac:dyDescent="0.2">
      <c r="A58" s="1">
        <v>42887</v>
      </c>
      <c r="B58" s="12">
        <v>63.296555321</v>
      </c>
      <c r="C58" s="43">
        <f>+MIN($B$34,$B$46,$B$58,$B$70,$B$82)</f>
        <v>57.996720691</v>
      </c>
      <c r="D58" s="43">
        <f>+MAX($B$34,$B$46,$B$58,$B$70,$B$82)</f>
        <v>65.867897928999994</v>
      </c>
      <c r="E58" s="17">
        <f t="shared" si="0"/>
        <v>7.8711772379999942</v>
      </c>
      <c r="G58" s="43"/>
      <c r="H58" s="17"/>
    </row>
    <row r="59" spans="1:8" x14ac:dyDescent="0.2">
      <c r="A59" s="1">
        <v>42917</v>
      </c>
      <c r="B59" s="12">
        <v>63.107526096999997</v>
      </c>
      <c r="C59" s="43">
        <f>+MIN($B$35,$B$47,$B$59,$B$71,$B$83)</f>
        <v>57.699725354000002</v>
      </c>
      <c r="D59" s="43">
        <f>+MAX($B$35,$B$47,$B$59,$B$71,$B$83)</f>
        <v>64.787753293999998</v>
      </c>
      <c r="E59" s="17">
        <f t="shared" si="0"/>
        <v>7.0880279399999964</v>
      </c>
      <c r="G59" s="43"/>
      <c r="H59" s="17"/>
    </row>
    <row r="60" spans="1:8" x14ac:dyDescent="0.2">
      <c r="A60" s="1">
        <v>42948</v>
      </c>
      <c r="B60" s="12">
        <v>63.076046916000003</v>
      </c>
      <c r="C60" s="43">
        <f>+MIN($B$36,$B$48,$B$60,$B$72,$B$84)</f>
        <v>60.331912123000002</v>
      </c>
      <c r="D60" s="43">
        <f>+MAX($B$36,$B$48,$B$60,$B$72,$B$84)</f>
        <v>65.733825500999998</v>
      </c>
      <c r="E60" s="17">
        <f t="shared" si="0"/>
        <v>5.4019133779999962</v>
      </c>
      <c r="G60" s="43"/>
      <c r="H60" s="17"/>
    </row>
    <row r="61" spans="1:8" x14ac:dyDescent="0.2">
      <c r="A61" s="1">
        <v>42979</v>
      </c>
      <c r="B61" s="12">
        <v>62.617396655999997</v>
      </c>
      <c r="C61" s="43">
        <f>+MIN($B$37,$B$49,$B$61,$B$73,$B$85)</f>
        <v>59.354393651999999</v>
      </c>
      <c r="D61" s="43">
        <f>+MAX($B$37,$B$49,$B$61,$B$73,$B$85)</f>
        <v>65.889831049999998</v>
      </c>
      <c r="E61" s="17">
        <f t="shared" si="0"/>
        <v>6.5354373979999991</v>
      </c>
      <c r="G61" s="43"/>
      <c r="H61" s="17"/>
    </row>
    <row r="62" spans="1:8" x14ac:dyDescent="0.2">
      <c r="A62" s="1">
        <v>43009</v>
      </c>
      <c r="B62" s="12">
        <v>60.180360974000003</v>
      </c>
      <c r="C62" s="43">
        <f>+MIN($B$38,$B$50,$B$62,$B$74,$B$86)</f>
        <v>59.335023131</v>
      </c>
      <c r="D62" s="43">
        <f>+MAX($B$38,$B$50,$B$62,$B$74,$B$86)</f>
        <v>64.882706239000001</v>
      </c>
      <c r="E62" s="17">
        <f t="shared" si="0"/>
        <v>5.5476831080000011</v>
      </c>
      <c r="G62" s="43"/>
      <c r="H62" s="17"/>
    </row>
    <row r="63" spans="1:8" x14ac:dyDescent="0.2">
      <c r="A63" s="1">
        <v>43040</v>
      </c>
      <c r="B63" s="12">
        <v>59.828355158000001</v>
      </c>
      <c r="C63" s="43">
        <f>+MIN($B$39,$B$51,$B$63,$B$75,$B$87)</f>
        <v>59.828355158000001</v>
      </c>
      <c r="D63" s="43">
        <f>+MAX($B$39,$B$51,$B$63,$B$75,$B$87)</f>
        <v>63.155750212999997</v>
      </c>
      <c r="E63" s="17">
        <f t="shared" si="0"/>
        <v>3.3273950549999967</v>
      </c>
      <c r="G63" s="43"/>
      <c r="H63" s="17"/>
    </row>
    <row r="64" spans="1:8" x14ac:dyDescent="0.2">
      <c r="A64" s="1">
        <v>43070</v>
      </c>
      <c r="B64" s="12">
        <v>60.018808800999999</v>
      </c>
      <c r="C64" s="43">
        <f>+MIN($B$40,$B$52,$B$64,$B$76,$B$88)</f>
        <v>60.018808800999999</v>
      </c>
      <c r="D64" s="43">
        <f>+MAX($B$40,$B$52,$B$64,$B$76,$B$88)</f>
        <v>65.392734822999998</v>
      </c>
      <c r="E64" s="17">
        <f t="shared" si="0"/>
        <v>5.3739260219999991</v>
      </c>
      <c r="G64" s="43"/>
      <c r="H64" s="17"/>
    </row>
    <row r="65" spans="1:8" x14ac:dyDescent="0.2">
      <c r="A65" s="1">
        <v>43101</v>
      </c>
      <c r="B65" s="12">
        <v>59.356026632000003</v>
      </c>
      <c r="C65" s="43">
        <f>+MIN($B$29,$B$41,$B$53,$B$65,$B$77)</f>
        <v>56.896742832999998</v>
      </c>
      <c r="D65" s="43">
        <f>+MAX($B$29,$B$41,$B$53,$B$65,$B$77)</f>
        <v>65.301765152000002</v>
      </c>
      <c r="E65" s="17">
        <f t="shared" si="0"/>
        <v>8.405022319000004</v>
      </c>
      <c r="G65" s="43"/>
      <c r="H65" s="17"/>
    </row>
    <row r="66" spans="1:8" x14ac:dyDescent="0.2">
      <c r="A66" s="1">
        <v>43132</v>
      </c>
      <c r="B66" s="12">
        <v>59.051398618</v>
      </c>
      <c r="C66" s="43">
        <f>+MIN($B$30,$B$42,$B$54,$B$66,$B$78)</f>
        <v>58.735684239000001</v>
      </c>
      <c r="D66" s="43">
        <f>+MAX($B$30,$B$42,$B$54,$B$66,$B$78)</f>
        <v>64.472074484000004</v>
      </c>
      <c r="E66" s="17">
        <f t="shared" si="0"/>
        <v>5.7363902450000026</v>
      </c>
      <c r="G66" s="43"/>
      <c r="H66" s="17"/>
    </row>
    <row r="67" spans="1:8" x14ac:dyDescent="0.2">
      <c r="A67" s="1">
        <v>43160</v>
      </c>
      <c r="B67" s="12">
        <v>59.76433591</v>
      </c>
      <c r="C67" s="43">
        <f>+MIN($B$31,$B$43,$B$55,$B$67,$B$79)</f>
        <v>59.76433591</v>
      </c>
      <c r="D67" s="43">
        <f>+MAX($B$31,$B$43,$B$55,$B$67,$B$79)</f>
        <v>65.768191420999997</v>
      </c>
      <c r="E67" s="17">
        <f t="shared" si="0"/>
        <v>6.0038555109999976</v>
      </c>
      <c r="G67" s="43"/>
      <c r="H67" s="17"/>
    </row>
    <row r="68" spans="1:8" x14ac:dyDescent="0.2">
      <c r="A68" s="1">
        <v>43191</v>
      </c>
      <c r="B68" s="12">
        <v>59.690503696</v>
      </c>
      <c r="C68" s="43">
        <f>+MIN($B$32,$B$44,$B$56,$B$68,$B$80)</f>
        <v>59.690503696</v>
      </c>
      <c r="D68" s="43">
        <f>+MAX($B$32,$B$44,$B$56,$B$68,$B$80)</f>
        <v>66.762304700000001</v>
      </c>
      <c r="E68" s="17">
        <f t="shared" si="0"/>
        <v>7.071801004000001</v>
      </c>
      <c r="G68" s="43"/>
      <c r="H68" s="17"/>
    </row>
    <row r="69" spans="1:8" x14ac:dyDescent="0.2">
      <c r="A69" s="1">
        <v>43221</v>
      </c>
      <c r="B69" s="12">
        <v>59.009807744</v>
      </c>
      <c r="C69" s="43">
        <f>+MIN($B$33,$B$45,$B$57,$B$69,$B$81)</f>
        <v>59.009807744</v>
      </c>
      <c r="D69" s="43">
        <f>+MAX($B$33,$B$45,$B$57,$B$69,$B$81)</f>
        <v>65.785621320999994</v>
      </c>
      <c r="E69" s="17">
        <f t="shared" si="0"/>
        <v>6.7758135769999939</v>
      </c>
      <c r="G69" s="43"/>
      <c r="H69" s="17"/>
    </row>
    <row r="70" spans="1:8" x14ac:dyDescent="0.2">
      <c r="A70" s="1">
        <v>43252</v>
      </c>
      <c r="B70" s="12">
        <v>57.996720691</v>
      </c>
      <c r="C70" s="43">
        <f>+MIN($B$34,$B$46,$B$58,$B$70,$B$82)</f>
        <v>57.996720691</v>
      </c>
      <c r="D70" s="43">
        <f>+MAX($B$34,$B$46,$B$58,$B$70,$B$82)</f>
        <v>65.867897928999994</v>
      </c>
      <c r="E70" s="17">
        <f t="shared" si="0"/>
        <v>7.8711772379999942</v>
      </c>
      <c r="G70" s="43"/>
      <c r="H70" s="17"/>
    </row>
    <row r="71" spans="1:8" x14ac:dyDescent="0.2">
      <c r="A71" s="1">
        <v>43282</v>
      </c>
      <c r="B71" s="12">
        <v>57.699725354000002</v>
      </c>
      <c r="C71" s="43">
        <f>+MIN($B$35,$B$47,$B$59,$B$71,$B$83)</f>
        <v>57.699725354000002</v>
      </c>
      <c r="D71" s="43">
        <f>+MAX($B$35,$B$47,$B$59,$B$71,$B$83)</f>
        <v>64.787753293999998</v>
      </c>
      <c r="E71" s="17">
        <f t="shared" si="0"/>
        <v>7.0880279399999964</v>
      </c>
      <c r="G71" s="43"/>
      <c r="H71" s="17"/>
    </row>
    <row r="72" spans="1:8" x14ac:dyDescent="0.2">
      <c r="A72" s="1">
        <v>43313</v>
      </c>
      <c r="B72" s="12">
        <v>60.331912123000002</v>
      </c>
      <c r="C72" s="43">
        <f>+MIN($B$36,$B$48,$B$60,$B$72,$B$84)</f>
        <v>60.331912123000002</v>
      </c>
      <c r="D72" s="43">
        <f>+MAX($B$36,$B$48,$B$60,$B$72,$B$84)</f>
        <v>65.733825500999998</v>
      </c>
      <c r="E72" s="17">
        <f t="shared" si="0"/>
        <v>5.4019133779999962</v>
      </c>
      <c r="G72" s="43"/>
      <c r="H72" s="17"/>
    </row>
    <row r="73" spans="1:8" x14ac:dyDescent="0.2">
      <c r="A73" s="1">
        <v>43344</v>
      </c>
      <c r="B73" s="12">
        <v>59.354393651999999</v>
      </c>
      <c r="C73" s="43">
        <f>+MIN($B$37,$B$49,$B$61,$B$73,$B$85)</f>
        <v>59.354393651999999</v>
      </c>
      <c r="D73" s="43">
        <f>+MAX($B$37,$B$49,$B$61,$B$73,$B$85)</f>
        <v>65.889831049999998</v>
      </c>
      <c r="E73" s="17">
        <f t="shared" si="0"/>
        <v>6.5354373979999991</v>
      </c>
      <c r="G73" s="43"/>
      <c r="H73" s="17"/>
    </row>
    <row r="74" spans="1:8" x14ac:dyDescent="0.2">
      <c r="A74" s="1">
        <v>43374</v>
      </c>
      <c r="B74" s="12">
        <v>59.335023131</v>
      </c>
      <c r="C74" s="43">
        <f>+MIN($B$38,$B$50,$B$62,$B$74,$B$86)</f>
        <v>59.335023131</v>
      </c>
      <c r="D74" s="43">
        <f>+MAX($B$38,$B$50,$B$62,$B$74,$B$86)</f>
        <v>64.882706239000001</v>
      </c>
      <c r="E74" s="17">
        <f t="shared" si="0"/>
        <v>5.5476831080000011</v>
      </c>
      <c r="G74" s="43"/>
      <c r="H74" s="17"/>
    </row>
    <row r="75" spans="1:8" x14ac:dyDescent="0.2">
      <c r="A75" s="1">
        <v>43405</v>
      </c>
      <c r="B75" s="12">
        <v>60.563761708000001</v>
      </c>
      <c r="C75" s="43">
        <f>+MIN($B$39,$B$51,$B$63,$B$75,$B$87)</f>
        <v>59.828355158000001</v>
      </c>
      <c r="D75" s="43">
        <f>+MAX($B$39,$B$51,$B$63,$B$75,$B$87)</f>
        <v>63.155750212999997</v>
      </c>
      <c r="E75" s="17">
        <f t="shared" si="0"/>
        <v>3.3273950549999967</v>
      </c>
      <c r="G75" s="43"/>
      <c r="H75" s="17"/>
    </row>
    <row r="76" spans="1:8" x14ac:dyDescent="0.2">
      <c r="A76" s="1">
        <v>43435</v>
      </c>
      <c r="B76" s="12">
        <v>60.192408145999998</v>
      </c>
      <c r="C76" s="43">
        <f>+MIN($B$40,$B$52,$B$64,$B$76,$B$88)</f>
        <v>60.018808800999999</v>
      </c>
      <c r="D76" s="43">
        <f>+MAX($B$40,$B$52,$B$64,$B$76,$B$88)</f>
        <v>65.392734822999998</v>
      </c>
      <c r="E76" s="17">
        <f t="shared" si="0"/>
        <v>5.3739260219999991</v>
      </c>
      <c r="G76" s="43"/>
      <c r="H76" s="17"/>
    </row>
    <row r="77" spans="1:8" x14ac:dyDescent="0.2">
      <c r="A77" s="1">
        <v>43466</v>
      </c>
      <c r="B77" s="12">
        <v>59.578146797999999</v>
      </c>
      <c r="C77" s="43">
        <f>+MIN($B$29,$B$41,$B$53,$B$65,$B$77)</f>
        <v>56.896742832999998</v>
      </c>
      <c r="D77" s="43">
        <f>+MAX($B$29,$B$41,$B$53,$B$65,$B$77)</f>
        <v>65.301765152000002</v>
      </c>
      <c r="E77" s="17">
        <f t="shared" si="0"/>
        <v>8.405022319000004</v>
      </c>
      <c r="G77" s="43"/>
      <c r="H77" s="17"/>
    </row>
    <row r="78" spans="1:8" x14ac:dyDescent="0.2">
      <c r="A78" s="1">
        <v>43497</v>
      </c>
      <c r="B78" s="12">
        <v>61.187772999000003</v>
      </c>
      <c r="C78" s="43">
        <f>+MIN($B$30,$B$42,$B$54,$B$66,$B$78)</f>
        <v>58.735684239000001</v>
      </c>
      <c r="D78" s="43">
        <f>+MAX($B$30,$B$42,$B$54,$B$66,$B$78)</f>
        <v>64.472074484000004</v>
      </c>
      <c r="E78" s="17">
        <f t="shared" si="0"/>
        <v>5.7363902450000026</v>
      </c>
      <c r="G78" s="43"/>
      <c r="H78" s="17"/>
    </row>
    <row r="79" spans="1:8" x14ac:dyDescent="0.2">
      <c r="A79" s="1">
        <v>43525</v>
      </c>
      <c r="B79" s="12">
        <v>60.675093867999998</v>
      </c>
      <c r="C79" s="43">
        <f>+MIN($B$31,$B$43,$B$55,$B$67,$B$79)</f>
        <v>59.76433591</v>
      </c>
      <c r="D79" s="43">
        <f>+MAX($B$31,$B$43,$B$55,$B$67,$B$79)</f>
        <v>65.768191420999997</v>
      </c>
      <c r="E79" s="17">
        <f t="shared" si="0"/>
        <v>6.0038555109999976</v>
      </c>
      <c r="G79" s="43"/>
      <c r="H79" s="17"/>
    </row>
    <row r="80" spans="1:8" x14ac:dyDescent="0.2">
      <c r="A80" s="1">
        <v>43556</v>
      </c>
      <c r="B80" s="12">
        <v>61.932659776000001</v>
      </c>
      <c r="C80" s="43">
        <f>+MIN($B$32,$B$44,$B$56,$B$68,$B$80)</f>
        <v>59.690503696</v>
      </c>
      <c r="D80" s="43">
        <f>+MAX($B$32,$B$44,$B$56,$B$68,$B$80)</f>
        <v>66.762304700000001</v>
      </c>
      <c r="E80" s="17">
        <f t="shared" si="0"/>
        <v>7.071801004000001</v>
      </c>
      <c r="G80" s="43"/>
      <c r="H80" s="17"/>
    </row>
    <row r="81" spans="1:8" x14ac:dyDescent="0.2">
      <c r="A81" s="1">
        <v>43586</v>
      </c>
      <c r="B81" s="12">
        <v>62.000762172000002</v>
      </c>
      <c r="C81" s="43">
        <f>+MIN($B$33,$B$45,$B$57,$B$69,$B$81)</f>
        <v>59.009807744</v>
      </c>
      <c r="D81" s="43">
        <f>+MAX($B$33,$B$45,$B$57,$B$69,$B$81)</f>
        <v>65.785621320999994</v>
      </c>
      <c r="E81" s="17">
        <f t="shared" si="0"/>
        <v>6.7758135769999939</v>
      </c>
      <c r="G81" s="43"/>
      <c r="H81" s="17"/>
    </row>
    <row r="82" spans="1:8" x14ac:dyDescent="0.2">
      <c r="A82" s="1">
        <v>43617</v>
      </c>
      <c r="B82" s="12">
        <v>60.524257538000001</v>
      </c>
      <c r="C82" s="43">
        <f>+MIN($B$34,$B$46,$B$58,$B$70,$B$82)</f>
        <v>57.996720691</v>
      </c>
      <c r="D82" s="43">
        <f>+MAX($B$34,$B$46,$B$58,$B$70,$B$82)</f>
        <v>65.867897928999994</v>
      </c>
      <c r="E82" s="17">
        <f t="shared" si="0"/>
        <v>7.8711772379999942</v>
      </c>
      <c r="G82" s="43"/>
      <c r="H82" s="17"/>
    </row>
    <row r="83" spans="1:8" x14ac:dyDescent="0.2">
      <c r="A83" s="1">
        <v>43647</v>
      </c>
      <c r="B83" s="12">
        <v>60.552506088000001</v>
      </c>
      <c r="C83" s="43">
        <f>+MIN($B$35,$B$47,$B$59,$B$71,$B$83)</f>
        <v>57.699725354000002</v>
      </c>
      <c r="D83" s="43">
        <f>+MAX($B$35,$B$47,$B$59,$B$71,$B$83)</f>
        <v>64.787753293999998</v>
      </c>
      <c r="E83" s="17">
        <f t="shared" si="0"/>
        <v>7.0880279399999964</v>
      </c>
      <c r="G83" s="43"/>
      <c r="H83" s="17"/>
    </row>
    <row r="84" spans="1:8" x14ac:dyDescent="0.2">
      <c r="A84" s="1">
        <v>43678</v>
      </c>
      <c r="B84" s="12">
        <v>62.844727304000003</v>
      </c>
      <c r="C84" s="43">
        <f>+MIN($B$36,$B$48,$B$60,$B$72,$B$84)</f>
        <v>60.331912123000002</v>
      </c>
      <c r="D84" s="43">
        <f>+MAX($B$36,$B$48,$B$60,$B$72,$B$84)</f>
        <v>65.733825500999998</v>
      </c>
      <c r="E84" s="17">
        <f t="shared" si="0"/>
        <v>5.4019133779999962</v>
      </c>
      <c r="G84" s="43"/>
      <c r="H84" s="17"/>
    </row>
    <row r="85" spans="1:8" x14ac:dyDescent="0.2">
      <c r="A85" s="1">
        <v>43709</v>
      </c>
      <c r="B85" s="12">
        <v>61.395399554999997</v>
      </c>
      <c r="C85" s="43">
        <f>+MIN($B$37,$B$49,$B$61,$B$73,$B$85)</f>
        <v>59.354393651999999</v>
      </c>
      <c r="D85" s="43">
        <f>+MAX($B$37,$B$49,$B$61,$B$73,$B$85)</f>
        <v>65.889831049999998</v>
      </c>
      <c r="E85" s="17">
        <f t="shared" si="0"/>
        <v>6.5354373979999991</v>
      </c>
      <c r="G85" s="43"/>
      <c r="H85" s="17"/>
    </row>
    <row r="86" spans="1:8" x14ac:dyDescent="0.2">
      <c r="A86" s="1">
        <v>43739</v>
      </c>
      <c r="B86" s="12">
        <v>60.820531903000003</v>
      </c>
      <c r="C86" s="43">
        <f>+MIN($B$38,$B$50,$B$62,$B$74,$B$86)</f>
        <v>59.335023131</v>
      </c>
      <c r="D86" s="43">
        <f>+MAX($B$38,$B$50,$B$62,$B$74,$B$86)</f>
        <v>64.882706239000001</v>
      </c>
      <c r="E86" s="17">
        <f t="shared" si="0"/>
        <v>5.5476831080000011</v>
      </c>
      <c r="G86" s="43"/>
      <c r="H86" s="17"/>
    </row>
    <row r="87" spans="1:8" x14ac:dyDescent="0.2">
      <c r="A87" s="1">
        <v>43770</v>
      </c>
      <c r="B87" s="12">
        <v>61.053269724000003</v>
      </c>
      <c r="C87" s="43">
        <f>+MIN($B$39,$B$51,$B$63,$B$75,$B$87)</f>
        <v>59.828355158000001</v>
      </c>
      <c r="D87" s="43">
        <f>+MAX($B$39,$B$51,$B$63,$B$75,$B$87)</f>
        <v>63.155750212999997</v>
      </c>
      <c r="E87" s="17">
        <f t="shared" si="0"/>
        <v>3.3273950549999967</v>
      </c>
      <c r="G87" s="43"/>
      <c r="H87" s="17"/>
    </row>
    <row r="88" spans="1:8" x14ac:dyDescent="0.2">
      <c r="A88" s="1">
        <v>43800</v>
      </c>
      <c r="B88" s="12">
        <v>62.902722908999998</v>
      </c>
      <c r="C88" s="43">
        <f>+MIN($B$40,$B$52,$B$64,$B$76,$B$88)</f>
        <v>60.018808800999999</v>
      </c>
      <c r="D88" s="43">
        <f>+MAX($B$40,$B$52,$B$64,$B$76,$B$88)</f>
        <v>65.392734822999998</v>
      </c>
      <c r="E88" s="17">
        <f t="shared" si="0"/>
        <v>5.3739260219999991</v>
      </c>
      <c r="G88" s="43"/>
      <c r="H88" s="17"/>
    </row>
    <row r="89" spans="1:8" x14ac:dyDescent="0.2">
      <c r="A89" s="1">
        <v>43831</v>
      </c>
      <c r="B89" s="12">
        <v>62.250777651999996</v>
      </c>
      <c r="C89" s="43">
        <f>+MIN($B$29,$B$41,$B$53,$B$65,$B$77)</f>
        <v>56.896742832999998</v>
      </c>
      <c r="D89" s="43">
        <f>+MAX($B$29,$B$41,$B$53,$B$65,$B$77)</f>
        <v>65.301765152000002</v>
      </c>
      <c r="E89" s="17">
        <f t="shared" si="0"/>
        <v>8.405022319000004</v>
      </c>
      <c r="G89" s="43"/>
      <c r="H89" s="17"/>
    </row>
    <row r="90" spans="1:8" x14ac:dyDescent="0.2">
      <c r="A90" s="1">
        <v>43862</v>
      </c>
      <c r="B90" s="12">
        <v>67.178775658999996</v>
      </c>
      <c r="C90" s="43">
        <f>+MIN($B$30,$B$42,$B$54,$B$66,$B$78)</f>
        <v>58.735684239000001</v>
      </c>
      <c r="D90" s="43">
        <f>+MAX($B$30,$B$42,$B$54,$B$66,$B$78)</f>
        <v>64.472074484000004</v>
      </c>
      <c r="E90" s="17">
        <f t="shared" si="0"/>
        <v>5.7363902450000026</v>
      </c>
      <c r="G90" s="43"/>
      <c r="H90" s="17"/>
    </row>
    <row r="91" spans="1:8" x14ac:dyDescent="0.2">
      <c r="A91" s="1">
        <v>43891</v>
      </c>
      <c r="B91" s="12">
        <v>85.646246567999995</v>
      </c>
      <c r="C91" s="43">
        <f>+MIN($B$31,$B$43,$B$55,$B$67,$B$79)</f>
        <v>59.76433591</v>
      </c>
      <c r="D91" s="43">
        <f>+MAX($B$31,$B$43,$B$55,$B$67,$B$79)</f>
        <v>65.768191420999997</v>
      </c>
      <c r="E91" s="17">
        <f t="shared" si="0"/>
        <v>6.0038555109999976</v>
      </c>
      <c r="G91" s="43"/>
      <c r="H91" s="17"/>
    </row>
    <row r="92" spans="1:8" x14ac:dyDescent="0.2">
      <c r="A92" s="1">
        <v>43922</v>
      </c>
      <c r="B92" s="12">
        <v>84.066508221000007</v>
      </c>
      <c r="C92" s="43">
        <f>+MIN($B$32,$B$44,$B$56,$B$68,$B$80)</f>
        <v>59.690503696</v>
      </c>
      <c r="D92" s="43">
        <f>+MAX($B$32,$B$44,$B$56,$B$68,$B$80)</f>
        <v>66.762304700000001</v>
      </c>
      <c r="E92" s="17">
        <f t="shared" si="0"/>
        <v>7.071801004000001</v>
      </c>
      <c r="G92" s="43"/>
      <c r="H92" s="17"/>
    </row>
    <row r="93" spans="1:8" x14ac:dyDescent="0.2">
      <c r="A93" s="1">
        <v>43952</v>
      </c>
      <c r="B93" s="12">
        <v>78.470383193000004</v>
      </c>
      <c r="C93" s="43">
        <f>+MIN($B$33,$B$45,$B$57,$B$69,$B$81)</f>
        <v>59.009807744</v>
      </c>
      <c r="D93" s="43">
        <f>+MAX($B$33,$B$45,$B$57,$B$69,$B$81)</f>
        <v>65.785621320999994</v>
      </c>
      <c r="E93" s="17">
        <f t="shared" ref="E93:E112" si="1">D93-C93</f>
        <v>6.7758135769999939</v>
      </c>
      <c r="G93" s="43"/>
      <c r="H93" s="17"/>
    </row>
    <row r="94" spans="1:8" x14ac:dyDescent="0.2">
      <c r="A94" s="1">
        <v>43983</v>
      </c>
      <c r="B94" s="12">
        <v>74.591207964000006</v>
      </c>
      <c r="C94" s="43">
        <f>+MIN($B$34,$B$46,$B$58,$B$70,$B$82)</f>
        <v>57.996720691</v>
      </c>
      <c r="D94" s="43">
        <f>+MAX($B$34,$B$46,$B$58,$B$70,$B$82)</f>
        <v>65.867897928999994</v>
      </c>
      <c r="E94" s="17">
        <f t="shared" si="1"/>
        <v>7.8711772379999942</v>
      </c>
      <c r="G94" s="43"/>
      <c r="H94" s="17"/>
    </row>
    <row r="95" spans="1:8" x14ac:dyDescent="0.2">
      <c r="A95" s="1">
        <v>44013</v>
      </c>
      <c r="B95" s="12">
        <v>71.569240210000004</v>
      </c>
      <c r="C95" s="43">
        <f>+MIN($B$35,$B$47,$B$59,$B$71,$B$83)</f>
        <v>57.699725354000002</v>
      </c>
      <c r="D95" s="43">
        <f>+MAX($B$35,$B$47,$B$59,$B$71,$B$83)</f>
        <v>64.787753293999998</v>
      </c>
      <c r="E95" s="17">
        <f t="shared" si="1"/>
        <v>7.0880279399999964</v>
      </c>
      <c r="G95" s="43"/>
      <c r="H95" s="17"/>
    </row>
    <row r="96" spans="1:8" x14ac:dyDescent="0.2">
      <c r="A96" s="1">
        <v>44044</v>
      </c>
      <c r="B96" s="12">
        <v>69.767087375000003</v>
      </c>
      <c r="C96" s="43">
        <f>+MIN($B$36,$B$48,$B$60,$B$72,$B$84)</f>
        <v>60.331912123000002</v>
      </c>
      <c r="D96" s="43">
        <f>+MAX($B$36,$B$48,$B$60,$B$72,$B$84)</f>
        <v>65.733825500999998</v>
      </c>
      <c r="E96" s="17">
        <f t="shared" si="1"/>
        <v>5.4019133779999962</v>
      </c>
      <c r="G96" s="43"/>
      <c r="H96" s="17"/>
    </row>
    <row r="97" spans="1:8" x14ac:dyDescent="0.2">
      <c r="A97" s="1">
        <v>44075</v>
      </c>
      <c r="B97" s="12">
        <v>67.212303466999998</v>
      </c>
      <c r="C97" s="43">
        <f>+MIN($B$37,$B$49,$B$61,$B$73,$B$85)</f>
        <v>59.354393651999999</v>
      </c>
      <c r="D97" s="43">
        <f>+MAX($B$37,$B$49,$B$61,$B$73,$B$85)</f>
        <v>65.889831049999998</v>
      </c>
      <c r="E97" s="17">
        <f t="shared" si="1"/>
        <v>6.5354373979999991</v>
      </c>
      <c r="G97" s="43"/>
      <c r="H97" s="17"/>
    </row>
    <row r="98" spans="1:8" x14ac:dyDescent="0.2">
      <c r="A98" s="1">
        <v>44105</v>
      </c>
      <c r="B98" s="12">
        <v>66.179294991000006</v>
      </c>
      <c r="C98" s="43">
        <f>+MIN($B$38,$B$50,$B$62,$B$74,$B$86)</f>
        <v>59.335023131</v>
      </c>
      <c r="D98" s="43">
        <f>+MAX($B$38,$B$50,$B$62,$B$74,$B$86)</f>
        <v>64.882706239000001</v>
      </c>
      <c r="E98" s="17">
        <f t="shared" si="1"/>
        <v>5.5476831080000011</v>
      </c>
      <c r="G98" s="43"/>
      <c r="H98" s="17"/>
    </row>
    <row r="99" spans="1:8" x14ac:dyDescent="0.2">
      <c r="A99" s="1">
        <v>44136</v>
      </c>
      <c r="B99" s="12">
        <v>64.741834698000005</v>
      </c>
      <c r="C99" s="43">
        <f>+MIN($B$39,$B$51,$B$63,$B$75,$B$87)</f>
        <v>59.828355158000001</v>
      </c>
      <c r="D99" s="43">
        <f>+MAX($B$39,$B$51,$B$63,$B$75,$B$87)</f>
        <v>63.155750212999997</v>
      </c>
      <c r="E99" s="17">
        <f t="shared" si="1"/>
        <v>3.3273950549999967</v>
      </c>
      <c r="G99" s="43"/>
      <c r="H99" s="17"/>
    </row>
    <row r="100" spans="1:8" x14ac:dyDescent="0.2">
      <c r="A100" s="1">
        <v>44166</v>
      </c>
      <c r="B100" s="12">
        <v>64.564925267000007</v>
      </c>
      <c r="C100" s="43">
        <f>+MIN($B$40,$B$52,$B$64,$B$76,$B$88)</f>
        <v>60.018808800999999</v>
      </c>
      <c r="D100" s="43">
        <f>+MAX($B$40,$B$52,$B$64,$B$76,$B$88)</f>
        <v>65.392734822999998</v>
      </c>
      <c r="E100" s="17">
        <f t="shared" si="1"/>
        <v>5.3739260219999991</v>
      </c>
      <c r="G100" s="43"/>
      <c r="H100" s="17"/>
    </row>
    <row r="101" spans="1:8" x14ac:dyDescent="0.2">
      <c r="A101" s="1">
        <v>44197</v>
      </c>
      <c r="B101" s="12">
        <v>62.032585183999998</v>
      </c>
      <c r="C101" s="43">
        <f>+MIN($B$29,$B$41,$B$53,$B$65,$B$77)</f>
        <v>56.896742832999998</v>
      </c>
      <c r="D101" s="17">
        <f>+MAX($B$29,$B$41,$B$53,$B$65,$B$77)</f>
        <v>65.301765152000002</v>
      </c>
      <c r="E101" s="17">
        <f t="shared" si="1"/>
        <v>8.405022319000004</v>
      </c>
      <c r="G101" s="43"/>
      <c r="H101" s="17"/>
    </row>
    <row r="102" spans="1:8" x14ac:dyDescent="0.2">
      <c r="A102" s="1">
        <v>44228</v>
      </c>
      <c r="B102" s="12">
        <v>62.023931750000003</v>
      </c>
      <c r="C102" s="43">
        <f>+MIN($B$30,$B$42,$B$54,$B$66,$B$78)</f>
        <v>58.735684239000001</v>
      </c>
      <c r="D102" s="17">
        <f>+MAX($B$30,$B$42,$B$54,$B$66,$B$78)</f>
        <v>64.472074484000004</v>
      </c>
      <c r="E102" s="17">
        <f t="shared" si="1"/>
        <v>5.7363902450000026</v>
      </c>
      <c r="G102" s="43"/>
      <c r="H102" s="17"/>
    </row>
    <row r="103" spans="1:8" x14ac:dyDescent="0.2">
      <c r="A103" s="1">
        <v>44256</v>
      </c>
      <c r="B103" s="12">
        <v>62.677036813999997</v>
      </c>
      <c r="C103" s="43">
        <f>+MIN($B$31,$B$43,$B$55,$B$67,$B$79)</f>
        <v>59.76433591</v>
      </c>
      <c r="D103" s="17">
        <f>+MAX($B$31,$B$43,$B$55,$B$67,$B$79)</f>
        <v>65.768191420999997</v>
      </c>
      <c r="E103" s="17">
        <f t="shared" si="1"/>
        <v>6.0038555109999976</v>
      </c>
      <c r="G103" s="43"/>
      <c r="H103" s="17"/>
    </row>
    <row r="104" spans="1:8" x14ac:dyDescent="0.2">
      <c r="A104" s="1">
        <v>44287</v>
      </c>
      <c r="B104" s="12">
        <v>62.919480425000003</v>
      </c>
      <c r="C104" s="43">
        <f>+MIN($B$32,$B$44,$B$56,$B$68,$B$80)</f>
        <v>59.690503696</v>
      </c>
      <c r="D104" s="17">
        <f>+MAX($B$32,$B$44,$B$56,$B$68,$B$80)</f>
        <v>66.762304700000001</v>
      </c>
      <c r="E104" s="17">
        <f t="shared" si="1"/>
        <v>7.071801004000001</v>
      </c>
      <c r="G104" s="43"/>
      <c r="H104" s="17"/>
    </row>
    <row r="105" spans="1:8" x14ac:dyDescent="0.2">
      <c r="A105" s="1">
        <v>44317</v>
      </c>
      <c r="B105" s="12">
        <v>61.774145334000004</v>
      </c>
      <c r="C105" s="43">
        <f>+MIN($B$33,$B$45,$B$57,$B$69,$B$81)</f>
        <v>59.009807744</v>
      </c>
      <c r="D105" s="17">
        <f>+MAX($B$33,$B$45,$B$57,$B$69,$B$81)</f>
        <v>65.785621320999994</v>
      </c>
      <c r="E105" s="17">
        <f t="shared" si="1"/>
        <v>6.7758135769999939</v>
      </c>
      <c r="G105" s="43"/>
      <c r="H105" s="17"/>
    </row>
    <row r="106" spans="1:8" x14ac:dyDescent="0.2">
      <c r="A106" s="1">
        <v>44348</v>
      </c>
      <c r="B106" s="12">
        <v>61.034255450000003</v>
      </c>
      <c r="C106" s="43">
        <f>+MIN($B$34,$B$46,$B$58,$B$70,$B$82)</f>
        <v>57.996720691</v>
      </c>
      <c r="D106" s="17">
        <f>+MAX($B$34,$B$46,$B$58,$B$70,$B$82)</f>
        <v>65.867897928999994</v>
      </c>
      <c r="E106" s="17">
        <f t="shared" si="1"/>
        <v>7.8711772379999942</v>
      </c>
      <c r="G106" s="43"/>
      <c r="H106" s="17"/>
    </row>
    <row r="107" spans="1:8" x14ac:dyDescent="0.2">
      <c r="A107" s="1">
        <v>44378</v>
      </c>
      <c r="B107" s="12">
        <v>60.027911828999997</v>
      </c>
      <c r="C107" s="43">
        <f>+MIN($B$35,$B$47,$B$59,$B$71,$B$83)</f>
        <v>57.699725354000002</v>
      </c>
      <c r="D107" s="17">
        <f>+MAX($B$35,$B$47,$B$59,$B$71,$B$83)</f>
        <v>64.787753293999998</v>
      </c>
      <c r="E107" s="17">
        <f t="shared" si="1"/>
        <v>7.0880279399999964</v>
      </c>
      <c r="G107" s="43"/>
      <c r="H107" s="17"/>
    </row>
    <row r="108" spans="1:8" x14ac:dyDescent="0.2">
      <c r="A108" s="1">
        <v>44409</v>
      </c>
      <c r="B108" s="12">
        <v>60.432871675999998</v>
      </c>
      <c r="C108" s="43">
        <f>+MIN($B$36,$B$48,$B$60,$B$72,$B$84)</f>
        <v>60.331912123000002</v>
      </c>
      <c r="D108" s="17">
        <f>+MAX($B$36,$B$48,$B$60,$B$72,$B$84)</f>
        <v>65.733825500999998</v>
      </c>
      <c r="E108" s="17">
        <f t="shared" si="1"/>
        <v>5.4019133779999962</v>
      </c>
      <c r="G108" s="43"/>
      <c r="H108" s="17"/>
    </row>
    <row r="109" spans="1:8" x14ac:dyDescent="0.2">
      <c r="A109" s="1">
        <v>44440</v>
      </c>
      <c r="B109" s="12">
        <v>60.199786066999998</v>
      </c>
      <c r="C109" s="43">
        <f>+MIN($B$37,$B$49,$B$61,$B$73,$B$85)</f>
        <v>59.354393651999999</v>
      </c>
      <c r="D109" s="17">
        <f>+MAX($B$37,$B$49,$B$61,$B$73,$B$85)</f>
        <v>65.889831049999998</v>
      </c>
      <c r="E109" s="17">
        <f t="shared" si="1"/>
        <v>6.5354373979999991</v>
      </c>
      <c r="G109" s="43"/>
      <c r="H109" s="17"/>
    </row>
    <row r="110" spans="1:8" x14ac:dyDescent="0.2">
      <c r="A110" s="1">
        <v>44470</v>
      </c>
      <c r="B110" s="12">
        <v>60.100926600000001</v>
      </c>
      <c r="C110" s="43">
        <f>+MIN($B$38,$B$50,$B$62,$B$74,$B$86)</f>
        <v>59.335023131</v>
      </c>
      <c r="D110" s="17">
        <f>+MAX($B$38,$B$50,$B$62,$B$74,$B$86)</f>
        <v>64.882706239000001</v>
      </c>
      <c r="E110" s="17">
        <f t="shared" si="1"/>
        <v>5.5476831080000011</v>
      </c>
      <c r="G110" s="43"/>
      <c r="H110" s="17"/>
    </row>
    <row r="111" spans="1:8" x14ac:dyDescent="0.2">
      <c r="A111" s="1">
        <v>44501</v>
      </c>
      <c r="B111" s="12">
        <v>59.920446947999999</v>
      </c>
      <c r="C111" s="43">
        <f>+MIN($B$39,$B$51,$B$63,$B$75,$B$87)</f>
        <v>59.828355158000001</v>
      </c>
      <c r="D111" s="17">
        <f>+MAX($B$39,$B$51,$B$63,$B$75,$B$87)</f>
        <v>63.155750212999997</v>
      </c>
      <c r="E111" s="17">
        <f t="shared" si="1"/>
        <v>3.3273950549999967</v>
      </c>
      <c r="G111" s="43"/>
      <c r="H111" s="17"/>
    </row>
    <row r="112" spans="1:8" x14ac:dyDescent="0.2">
      <c r="A112" s="63">
        <v>44531</v>
      </c>
      <c r="B112" s="69">
        <v>59.743537517</v>
      </c>
      <c r="C112" s="68">
        <f>+MIN($B$40,$B$52,$B$64,$B$76,$B$88)</f>
        <v>60.018808800999999</v>
      </c>
      <c r="D112" s="67">
        <f>+MAX($B$40,$B$52,$B$64,$B$76,$B$88)</f>
        <v>65.392734822999998</v>
      </c>
      <c r="E112" s="67">
        <f t="shared" si="1"/>
        <v>5.3739260219999991</v>
      </c>
      <c r="G112" s="43"/>
      <c r="H112" s="17"/>
    </row>
    <row r="113" spans="1:2" x14ac:dyDescent="0.2">
      <c r="A113" s="365" t="s">
        <v>558</v>
      </c>
    </row>
    <row r="114" spans="1:2" x14ac:dyDescent="0.2">
      <c r="A114" s="32" t="s">
        <v>591</v>
      </c>
    </row>
    <row r="115" spans="1:2" x14ac:dyDescent="0.2">
      <c r="A115" s="378" t="s">
        <v>592</v>
      </c>
    </row>
    <row r="116" spans="1:2" x14ac:dyDescent="0.2">
      <c r="A116" s="4"/>
      <c r="B116" s="73" t="s">
        <v>357</v>
      </c>
    </row>
    <row r="117" spans="1:2" x14ac:dyDescent="0.2">
      <c r="A117" s="398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140625" defaultRowHeight="15" x14ac:dyDescent="0.25"/>
  <cols>
    <col min="1" max="1" width="9.140625" style="129"/>
    <col min="2" max="2" width="26.140625" style="129" customWidth="1"/>
    <col min="3" max="3" width="9.5703125" style="129" customWidth="1"/>
    <col min="4" max="13" width="9.140625" style="129"/>
    <col min="14" max="15" width="9.140625" style="131"/>
    <col min="16" max="16" width="9.140625" style="129"/>
    <col min="17" max="17" width="33" style="129" customWidth="1"/>
    <col min="18" max="18" width="14.140625" style="129" customWidth="1"/>
    <col min="19" max="26" width="9.140625" style="129"/>
    <col min="27" max="28" width="9.140625" style="131"/>
    <col min="29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Q6" s="472" t="s">
        <v>434</v>
      </c>
      <c r="R6" s="468" t="s">
        <v>428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Q7" s="473" t="s">
        <v>430</v>
      </c>
      <c r="R7" s="469" t="s">
        <v>429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Q8" s="473" t="s">
        <v>488</v>
      </c>
      <c r="R8" s="469" t="s">
        <v>431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Q9" s="474" t="s">
        <v>433</v>
      </c>
      <c r="R9" s="470" t="s">
        <v>432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</row>
    <row r="17" spans="1:13" x14ac:dyDescent="0.25">
      <c r="A17" s="142"/>
      <c r="B17" s="142"/>
      <c r="C17" s="142"/>
      <c r="D17" s="142"/>
      <c r="E17" s="142"/>
      <c r="F17" s="142"/>
      <c r="G17" s="142"/>
      <c r="H17" s="142"/>
      <c r="I17" s="142"/>
    </row>
    <row r="18" spans="1:13" x14ac:dyDescent="0.25">
      <c r="A18" s="142"/>
      <c r="B18" s="142"/>
      <c r="C18" s="142"/>
      <c r="D18" s="142"/>
      <c r="E18" s="142"/>
      <c r="F18" s="142"/>
      <c r="G18" s="142"/>
      <c r="H18" s="142"/>
      <c r="I18" s="142"/>
    </row>
    <row r="19" spans="1:13" x14ac:dyDescent="0.25">
      <c r="A19" s="142"/>
      <c r="B19" s="142"/>
      <c r="C19" s="142"/>
      <c r="D19" s="142"/>
      <c r="E19" s="142"/>
      <c r="F19" s="142"/>
      <c r="G19" s="142"/>
      <c r="H19" s="142"/>
      <c r="I19" s="142"/>
    </row>
    <row r="20" spans="1:13" x14ac:dyDescent="0.25">
      <c r="A20" s="142"/>
      <c r="B20" s="142"/>
      <c r="C20" s="142"/>
      <c r="D20" s="142"/>
      <c r="E20" s="142"/>
      <c r="F20" s="142"/>
      <c r="G20" s="142"/>
      <c r="H20" s="142"/>
      <c r="I20" s="142"/>
    </row>
    <row r="21" spans="1:13" x14ac:dyDescent="0.25">
      <c r="A21" s="142"/>
      <c r="B21" s="142"/>
      <c r="C21" s="142"/>
      <c r="D21" s="142"/>
      <c r="E21" s="142"/>
      <c r="F21" s="142"/>
      <c r="G21" s="142"/>
      <c r="H21" s="142"/>
      <c r="I21" s="142"/>
    </row>
    <row r="24" spans="1:13" x14ac:dyDescent="0.25">
      <c r="C24" s="581" t="s">
        <v>435</v>
      </c>
      <c r="D24" s="581"/>
      <c r="E24" s="581"/>
      <c r="F24" s="581"/>
      <c r="G24" s="581"/>
      <c r="H24" s="32"/>
      <c r="I24" s="581" t="s">
        <v>436</v>
      </c>
      <c r="J24" s="581"/>
      <c r="K24" s="581"/>
      <c r="L24" s="581"/>
    </row>
    <row r="25" spans="1:13" x14ac:dyDescent="0.25"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I25" s="80">
        <v>2018</v>
      </c>
      <c r="J25" s="80">
        <v>2019</v>
      </c>
      <c r="K25" s="80">
        <v>2020</v>
      </c>
      <c r="L25" s="80">
        <v>2021</v>
      </c>
    </row>
    <row r="26" spans="1:13" x14ac:dyDescent="0.25">
      <c r="A26" s="421"/>
      <c r="B26" s="471" t="s">
        <v>430</v>
      </c>
      <c r="C26" s="6">
        <v>0.49464966575000002</v>
      </c>
      <c r="D26" s="6">
        <v>0.47890355068000001</v>
      </c>
      <c r="E26" s="6">
        <v>0.46560895889999998</v>
      </c>
      <c r="F26" s="6">
        <v>0.45403836788000002</v>
      </c>
      <c r="G26" s="6">
        <v>0.48378309284999998</v>
      </c>
      <c r="H26" s="418"/>
      <c r="I26" s="6">
        <f t="shared" ref="I26:L28" si="0">D26-C26</f>
        <v>-1.5746115070000011E-2</v>
      </c>
      <c r="J26" s="6">
        <f t="shared" si="0"/>
        <v>-1.3294591780000031E-2</v>
      </c>
      <c r="K26" s="6">
        <f t="shared" si="0"/>
        <v>-1.1570591019999965E-2</v>
      </c>
      <c r="L26" s="6">
        <f t="shared" si="0"/>
        <v>2.9744724969999969E-2</v>
      </c>
      <c r="M26" s="416"/>
    </row>
    <row r="27" spans="1:13" x14ac:dyDescent="0.25">
      <c r="A27" s="421"/>
      <c r="B27" s="471" t="s">
        <v>488</v>
      </c>
      <c r="C27" s="6">
        <v>1.6801425479000001</v>
      </c>
      <c r="D27" s="6">
        <v>1.7575433315</v>
      </c>
      <c r="E27" s="6">
        <v>1.8969207205</v>
      </c>
      <c r="F27" s="6">
        <v>1.8604184501000001</v>
      </c>
      <c r="G27" s="6">
        <v>1.9808547198999999</v>
      </c>
      <c r="H27" s="418"/>
      <c r="I27" s="6">
        <f t="shared" si="0"/>
        <v>7.7400783599999912E-2</v>
      </c>
      <c r="J27" s="6">
        <f t="shared" si="0"/>
        <v>0.13937738900000007</v>
      </c>
      <c r="K27" s="6">
        <f t="shared" si="0"/>
        <v>-3.6502270399999981E-2</v>
      </c>
      <c r="L27" s="6">
        <f t="shared" si="0"/>
        <v>0.12043626979999988</v>
      </c>
      <c r="M27" s="416"/>
    </row>
    <row r="28" spans="1:13" x14ac:dyDescent="0.25">
      <c r="A28" s="421"/>
      <c r="B28" s="471" t="s">
        <v>433</v>
      </c>
      <c r="C28" s="6">
        <v>7.1770365233</v>
      </c>
      <c r="D28" s="6">
        <v>8.7540202054999998</v>
      </c>
      <c r="E28" s="6">
        <v>9.8854931562000008</v>
      </c>
      <c r="F28" s="6">
        <v>8.9502305856</v>
      </c>
      <c r="G28" s="6">
        <v>8.6758291874999998</v>
      </c>
      <c r="H28" s="418"/>
      <c r="I28" s="6">
        <f t="shared" si="0"/>
        <v>1.5769836821999998</v>
      </c>
      <c r="J28" s="6">
        <f t="shared" si="0"/>
        <v>1.131472950700001</v>
      </c>
      <c r="K28" s="6">
        <f t="shared" si="0"/>
        <v>-0.93526257060000084</v>
      </c>
      <c r="L28" s="6">
        <f t="shared" si="0"/>
        <v>-0.27440139810000019</v>
      </c>
      <c r="M28" s="416"/>
    </row>
    <row r="29" spans="1:13" x14ac:dyDescent="0.25">
      <c r="A29" s="421"/>
      <c r="B29" s="475" t="s">
        <v>434</v>
      </c>
      <c r="C29" s="6">
        <f t="shared" ref="C29:G29" si="1">+SUM(C26:C28)</f>
        <v>9.3518287369500008</v>
      </c>
      <c r="D29" s="6">
        <f t="shared" si="1"/>
        <v>10.990467087679999</v>
      </c>
      <c r="E29" s="6">
        <f t="shared" si="1"/>
        <v>12.2480228356</v>
      </c>
      <c r="F29" s="6">
        <f t="shared" si="1"/>
        <v>11.26468740358</v>
      </c>
      <c r="G29" s="6">
        <f t="shared" si="1"/>
        <v>11.14046700025</v>
      </c>
      <c r="H29" s="417" t="s">
        <v>437</v>
      </c>
      <c r="I29" s="6">
        <f>+SUM(I26:I28)</f>
        <v>1.6386383507299997</v>
      </c>
      <c r="J29" s="6">
        <f t="shared" ref="J29:L29" si="2">+SUM(J26:J28)</f>
        <v>1.257555747920001</v>
      </c>
      <c r="K29" s="6">
        <f t="shared" si="2"/>
        <v>-0.98333543202000073</v>
      </c>
      <c r="L29" s="6">
        <f t="shared" si="2"/>
        <v>-0.12422040333000034</v>
      </c>
      <c r="M29" s="416"/>
    </row>
    <row r="30" spans="1:13" x14ac:dyDescent="0.25">
      <c r="A30" s="416"/>
      <c r="B30" s="365" t="s">
        <v>558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16"/>
    </row>
    <row r="31" spans="1:13" x14ac:dyDescent="0.25">
      <c r="A31" s="416"/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</row>
    <row r="32" spans="1:13" x14ac:dyDescent="0.25">
      <c r="A32" s="416"/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</row>
    <row r="33" spans="1:13" x14ac:dyDescent="0.25">
      <c r="A33" s="416"/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</row>
    <row r="34" spans="1:13" ht="36.75" x14ac:dyDescent="0.25">
      <c r="A34" s="416"/>
      <c r="B34" s="416"/>
      <c r="C34" s="481" t="s">
        <v>475</v>
      </c>
      <c r="D34" s="481" t="s">
        <v>236</v>
      </c>
      <c r="E34" s="481" t="s">
        <v>235</v>
      </c>
      <c r="F34" s="481" t="s">
        <v>476</v>
      </c>
      <c r="G34" s="416"/>
      <c r="H34" s="416"/>
      <c r="I34" s="416"/>
      <c r="J34" s="416"/>
      <c r="K34" s="416"/>
      <c r="L34" s="416"/>
      <c r="M34" s="416"/>
    </row>
    <row r="35" spans="1:13" x14ac:dyDescent="0.25">
      <c r="A35" s="477">
        <f t="shared" ref="A35:A82" si="3">YEAR(B35)</f>
        <v>2018</v>
      </c>
      <c r="B35" s="441">
        <v>43101</v>
      </c>
      <c r="C35" s="478">
        <v>10.017673</v>
      </c>
      <c r="D35" s="476" t="e">
        <v>#N/A</v>
      </c>
      <c r="E35" s="479"/>
      <c r="F35" s="479">
        <v>10.017673</v>
      </c>
      <c r="G35" s="419"/>
      <c r="H35" s="416"/>
      <c r="I35" s="416"/>
      <c r="J35" s="416"/>
      <c r="K35" s="416"/>
      <c r="L35" s="416"/>
      <c r="M35" s="416"/>
    </row>
    <row r="36" spans="1:13" x14ac:dyDescent="0.25">
      <c r="A36" s="477">
        <f t="shared" si="3"/>
        <v>2018</v>
      </c>
      <c r="B36" s="441">
        <v>43132</v>
      </c>
      <c r="C36" s="480">
        <v>10.281402999999999</v>
      </c>
      <c r="D36" s="134" t="e">
        <v>#N/A</v>
      </c>
      <c r="E36" s="479">
        <f t="shared" ref="E36:E45" si="4">AVERAGEIF($A$35:$A$96,A36,$F$35:$F$96)</f>
        <v>10.986615666666665</v>
      </c>
      <c r="F36" s="479">
        <v>10.281402999999999</v>
      </c>
      <c r="G36" s="419"/>
      <c r="H36" s="416"/>
      <c r="I36" s="416"/>
      <c r="J36" s="416"/>
      <c r="K36" s="416"/>
      <c r="L36" s="416"/>
      <c r="M36" s="416"/>
    </row>
    <row r="37" spans="1:13" x14ac:dyDescent="0.25">
      <c r="A37" s="477">
        <f t="shared" si="3"/>
        <v>2018</v>
      </c>
      <c r="B37" s="441">
        <v>43160</v>
      </c>
      <c r="C37" s="480">
        <v>10.504038</v>
      </c>
      <c r="D37" s="134" t="e">
        <v>#N/A</v>
      </c>
      <c r="E37" s="479">
        <f t="shared" si="4"/>
        <v>10.986615666666665</v>
      </c>
      <c r="F37" s="479">
        <v>10.504038</v>
      </c>
      <c r="G37" s="419"/>
      <c r="H37" s="416"/>
      <c r="I37" s="416"/>
      <c r="J37" s="416"/>
      <c r="K37" s="416"/>
      <c r="L37" s="416"/>
      <c r="M37" s="416"/>
    </row>
    <row r="38" spans="1:13" x14ac:dyDescent="0.25">
      <c r="A38" s="477">
        <f t="shared" si="3"/>
        <v>2018</v>
      </c>
      <c r="B38" s="441">
        <v>43191</v>
      </c>
      <c r="C38" s="480">
        <v>10.510258</v>
      </c>
      <c r="D38" s="134" t="e">
        <v>#N/A</v>
      </c>
      <c r="E38" s="479">
        <f t="shared" si="4"/>
        <v>10.986615666666665</v>
      </c>
      <c r="F38" s="479">
        <v>10.510258</v>
      </c>
      <c r="G38" s="419"/>
      <c r="H38" s="416"/>
      <c r="I38" s="416"/>
      <c r="J38" s="416"/>
      <c r="K38" s="416"/>
      <c r="L38" s="416"/>
      <c r="M38" s="416"/>
    </row>
    <row r="39" spans="1:13" x14ac:dyDescent="0.25">
      <c r="A39" s="477">
        <f t="shared" si="3"/>
        <v>2018</v>
      </c>
      <c r="B39" s="441">
        <v>43221</v>
      </c>
      <c r="C39" s="480">
        <v>10.459527</v>
      </c>
      <c r="D39" s="134" t="e">
        <v>#N/A</v>
      </c>
      <c r="E39" s="479">
        <f t="shared" si="4"/>
        <v>10.986615666666665</v>
      </c>
      <c r="F39" s="479">
        <v>10.459527</v>
      </c>
      <c r="G39" s="419"/>
      <c r="H39" s="416"/>
      <c r="I39" s="416"/>
      <c r="J39" s="416"/>
      <c r="K39" s="416"/>
      <c r="L39" s="416"/>
      <c r="M39" s="416"/>
    </row>
    <row r="40" spans="1:13" x14ac:dyDescent="0.25">
      <c r="A40" s="477">
        <f t="shared" si="3"/>
        <v>2018</v>
      </c>
      <c r="B40" s="441">
        <v>43252</v>
      </c>
      <c r="C40" s="480">
        <v>10.649082</v>
      </c>
      <c r="D40" s="134" t="e">
        <v>#N/A</v>
      </c>
      <c r="E40" s="479">
        <f t="shared" si="4"/>
        <v>10.986615666666665</v>
      </c>
      <c r="F40" s="479">
        <v>10.649082</v>
      </c>
      <c r="G40" s="419"/>
      <c r="H40" s="416"/>
      <c r="I40" s="416"/>
      <c r="J40" s="416"/>
      <c r="K40" s="416"/>
      <c r="L40" s="416"/>
      <c r="M40" s="416"/>
    </row>
    <row r="41" spans="1:13" x14ac:dyDescent="0.25">
      <c r="A41" s="477">
        <f t="shared" si="3"/>
        <v>2018</v>
      </c>
      <c r="B41" s="441">
        <v>43282</v>
      </c>
      <c r="C41" s="480">
        <v>10.890995999999999</v>
      </c>
      <c r="D41" s="134" t="e">
        <v>#N/A</v>
      </c>
      <c r="E41" s="479">
        <f t="shared" si="4"/>
        <v>10.986615666666665</v>
      </c>
      <c r="F41" s="479">
        <v>10.890995999999999</v>
      </c>
      <c r="G41" s="419"/>
      <c r="H41" s="416"/>
      <c r="I41" s="416"/>
      <c r="J41" s="416"/>
      <c r="K41" s="416"/>
      <c r="L41" s="416"/>
      <c r="M41" s="416"/>
    </row>
    <row r="42" spans="1:13" x14ac:dyDescent="0.25">
      <c r="A42" s="477">
        <f t="shared" si="3"/>
        <v>2018</v>
      </c>
      <c r="B42" s="441">
        <v>43313</v>
      </c>
      <c r="C42" s="480">
        <v>11.360519</v>
      </c>
      <c r="D42" s="134" t="e">
        <v>#N/A</v>
      </c>
      <c r="E42" s="479">
        <f t="shared" si="4"/>
        <v>10.986615666666665</v>
      </c>
      <c r="F42" s="479">
        <v>11.360519</v>
      </c>
      <c r="G42" s="419"/>
      <c r="H42" s="416"/>
      <c r="I42" s="416"/>
      <c r="J42" s="416"/>
      <c r="K42" s="416"/>
      <c r="L42" s="416"/>
      <c r="M42" s="416"/>
    </row>
    <row r="43" spans="1:13" x14ac:dyDescent="0.25">
      <c r="A43" s="477">
        <f t="shared" si="3"/>
        <v>2018</v>
      </c>
      <c r="B43" s="441">
        <v>43344</v>
      </c>
      <c r="C43" s="480">
        <v>11.497683</v>
      </c>
      <c r="D43" s="134" t="e">
        <v>#N/A</v>
      </c>
      <c r="E43" s="479">
        <f t="shared" si="4"/>
        <v>10.986615666666665</v>
      </c>
      <c r="F43" s="479">
        <v>11.497683</v>
      </c>
      <c r="G43" s="419"/>
      <c r="H43" s="416"/>
      <c r="I43" s="416"/>
      <c r="J43" s="416"/>
      <c r="K43" s="416"/>
      <c r="L43" s="416"/>
      <c r="M43" s="416"/>
    </row>
    <row r="44" spans="1:13" x14ac:dyDescent="0.25">
      <c r="A44" s="477">
        <f t="shared" si="3"/>
        <v>2018</v>
      </c>
      <c r="B44" s="441">
        <v>43374</v>
      </c>
      <c r="C44" s="480">
        <v>11.631364</v>
      </c>
      <c r="D44" s="134" t="e">
        <v>#N/A</v>
      </c>
      <c r="E44" s="479">
        <f t="shared" si="4"/>
        <v>10.986615666666665</v>
      </c>
      <c r="F44" s="479">
        <v>11.631364</v>
      </c>
      <c r="G44" s="419"/>
      <c r="H44" s="416"/>
      <c r="I44" s="416"/>
      <c r="J44" s="416"/>
      <c r="K44" s="416"/>
      <c r="L44" s="416"/>
      <c r="M44" s="416"/>
    </row>
    <row r="45" spans="1:13" x14ac:dyDescent="0.25">
      <c r="A45" s="477">
        <f t="shared" si="3"/>
        <v>2018</v>
      </c>
      <c r="B45" s="441">
        <v>43405</v>
      </c>
      <c r="C45" s="480">
        <v>11.999309</v>
      </c>
      <c r="D45" s="134" t="e">
        <v>#N/A</v>
      </c>
      <c r="E45" s="479">
        <f t="shared" si="4"/>
        <v>10.986615666666665</v>
      </c>
      <c r="F45" s="479">
        <v>11.999309</v>
      </c>
      <c r="G45" s="419"/>
      <c r="H45" s="416"/>
      <c r="I45" s="416"/>
      <c r="J45" s="416"/>
      <c r="K45" s="416"/>
      <c r="L45" s="416"/>
      <c r="M45" s="416"/>
    </row>
    <row r="46" spans="1:13" x14ac:dyDescent="0.25">
      <c r="A46" s="477">
        <f t="shared" si="3"/>
        <v>2018</v>
      </c>
      <c r="B46" s="441">
        <v>43435</v>
      </c>
      <c r="C46" s="480">
        <v>12.037535999999999</v>
      </c>
      <c r="D46" s="134" t="e">
        <v>#N/A</v>
      </c>
      <c r="E46" s="479"/>
      <c r="F46" s="479">
        <v>12.037535999999999</v>
      </c>
      <c r="G46" s="419"/>
      <c r="H46" s="416"/>
      <c r="I46" s="416"/>
      <c r="J46" s="416"/>
      <c r="K46" s="416"/>
      <c r="L46" s="416"/>
      <c r="M46" s="416"/>
    </row>
    <row r="47" spans="1:13" x14ac:dyDescent="0.25">
      <c r="A47" s="477">
        <f t="shared" si="3"/>
        <v>2019</v>
      </c>
      <c r="B47" s="441">
        <v>43466</v>
      </c>
      <c r="C47" s="480">
        <v>11.865012999999999</v>
      </c>
      <c r="D47" s="134" t="e">
        <v>#N/A</v>
      </c>
      <c r="E47" s="479"/>
      <c r="F47" s="479">
        <v>11.865012999999999</v>
      </c>
      <c r="G47" s="419"/>
      <c r="H47" s="416"/>
      <c r="I47" s="416"/>
      <c r="J47" s="416"/>
      <c r="K47" s="416"/>
      <c r="L47" s="416"/>
      <c r="M47" s="416"/>
    </row>
    <row r="48" spans="1:13" x14ac:dyDescent="0.25">
      <c r="A48" s="477">
        <f t="shared" si="3"/>
        <v>2019</v>
      </c>
      <c r="B48" s="441">
        <v>43497</v>
      </c>
      <c r="C48" s="480">
        <v>11.678834</v>
      </c>
      <c r="D48" s="134" t="e">
        <v>#N/A</v>
      </c>
      <c r="E48" s="479">
        <f t="shared" ref="E48" si="5">AVERAGEIF($A$35:$A$96,A48,$F$35:$F$96)</f>
        <v>12.2450055</v>
      </c>
      <c r="F48" s="479">
        <v>11.678834</v>
      </c>
      <c r="G48" s="419"/>
      <c r="H48" s="416"/>
      <c r="I48" s="416"/>
      <c r="J48" s="416"/>
      <c r="K48" s="416"/>
      <c r="L48" s="416"/>
      <c r="M48" s="416"/>
    </row>
    <row r="49" spans="1:13" x14ac:dyDescent="0.25">
      <c r="A49" s="477">
        <f t="shared" si="3"/>
        <v>2019</v>
      </c>
      <c r="B49" s="441">
        <v>43525</v>
      </c>
      <c r="C49" s="480">
        <v>11.937306</v>
      </c>
      <c r="D49" s="134" t="e">
        <v>#N/A</v>
      </c>
      <c r="E49" s="479">
        <f t="shared" ref="E49:E57" si="6">AVERAGEIF($A$35:$A$96,A49,$F$35:$F$96)</f>
        <v>12.2450055</v>
      </c>
      <c r="F49" s="479">
        <v>11.937306</v>
      </c>
      <c r="G49" s="419"/>
      <c r="H49" s="416"/>
      <c r="I49" s="416"/>
      <c r="J49" s="416"/>
      <c r="K49" s="416"/>
      <c r="L49" s="416"/>
      <c r="M49" s="416"/>
    </row>
    <row r="50" spans="1:13" x14ac:dyDescent="0.25">
      <c r="A50" s="477">
        <f t="shared" si="3"/>
        <v>2019</v>
      </c>
      <c r="B50" s="441">
        <v>43556</v>
      </c>
      <c r="C50" s="480">
        <v>12.134698</v>
      </c>
      <c r="D50" s="134" t="e">
        <v>#N/A</v>
      </c>
      <c r="E50" s="479">
        <f t="shared" si="6"/>
        <v>12.2450055</v>
      </c>
      <c r="F50" s="479">
        <v>12.134698</v>
      </c>
      <c r="G50" s="419"/>
      <c r="H50" s="416"/>
      <c r="I50" s="416"/>
      <c r="J50" s="416"/>
      <c r="K50" s="416"/>
      <c r="L50" s="416"/>
      <c r="M50" s="416"/>
    </row>
    <row r="51" spans="1:13" x14ac:dyDescent="0.25">
      <c r="A51" s="477">
        <f t="shared" si="3"/>
        <v>2019</v>
      </c>
      <c r="B51" s="441">
        <v>43586</v>
      </c>
      <c r="C51" s="480">
        <v>12.163192</v>
      </c>
      <c r="D51" s="134" t="e">
        <v>#N/A</v>
      </c>
      <c r="E51" s="479">
        <f t="shared" si="6"/>
        <v>12.2450055</v>
      </c>
      <c r="F51" s="479">
        <v>12.163192</v>
      </c>
      <c r="G51" s="419"/>
      <c r="H51" s="416"/>
      <c r="I51" s="416"/>
      <c r="J51" s="416"/>
      <c r="K51" s="416"/>
      <c r="L51" s="416"/>
      <c r="M51" s="416"/>
    </row>
    <row r="52" spans="1:13" x14ac:dyDescent="0.25">
      <c r="A52" s="477">
        <f t="shared" si="3"/>
        <v>2019</v>
      </c>
      <c r="B52" s="441">
        <v>43617</v>
      </c>
      <c r="C52" s="480">
        <v>12.087543999999999</v>
      </c>
      <c r="D52" s="134" t="e">
        <v>#N/A</v>
      </c>
      <c r="E52" s="479">
        <f t="shared" si="6"/>
        <v>12.2450055</v>
      </c>
      <c r="F52" s="479">
        <v>12.087543999999999</v>
      </c>
      <c r="G52" s="419"/>
      <c r="H52" s="416"/>
      <c r="I52" s="416"/>
      <c r="J52" s="416"/>
      <c r="K52" s="416"/>
      <c r="L52" s="416"/>
      <c r="M52" s="416"/>
    </row>
    <row r="53" spans="1:13" x14ac:dyDescent="0.25">
      <c r="A53" s="477">
        <f t="shared" si="3"/>
        <v>2019</v>
      </c>
      <c r="B53" s="441">
        <v>43647</v>
      </c>
      <c r="C53" s="480">
        <v>11.819095000000001</v>
      </c>
      <c r="D53" s="134" t="e">
        <v>#N/A</v>
      </c>
      <c r="E53" s="479">
        <f t="shared" si="6"/>
        <v>12.2450055</v>
      </c>
      <c r="F53" s="479">
        <v>11.819095000000001</v>
      </c>
      <c r="G53" s="419"/>
      <c r="H53" s="416"/>
      <c r="I53" s="416"/>
      <c r="J53" s="416"/>
      <c r="K53" s="416"/>
      <c r="L53" s="416"/>
      <c r="M53" s="416"/>
    </row>
    <row r="54" spans="1:13" x14ac:dyDescent="0.25">
      <c r="A54" s="477">
        <f t="shared" si="3"/>
        <v>2019</v>
      </c>
      <c r="B54" s="441">
        <v>43678</v>
      </c>
      <c r="C54" s="480">
        <v>12.424769</v>
      </c>
      <c r="D54" s="134" t="e">
        <v>#N/A</v>
      </c>
      <c r="E54" s="479">
        <f t="shared" si="6"/>
        <v>12.2450055</v>
      </c>
      <c r="F54" s="479">
        <v>12.424769</v>
      </c>
      <c r="G54" s="419"/>
      <c r="H54" s="416"/>
      <c r="I54" s="416"/>
      <c r="J54" s="416"/>
      <c r="K54" s="416"/>
      <c r="L54" s="416"/>
      <c r="M54" s="416"/>
    </row>
    <row r="55" spans="1:13" x14ac:dyDescent="0.25">
      <c r="A55" s="477">
        <f t="shared" si="3"/>
        <v>2019</v>
      </c>
      <c r="B55" s="441">
        <v>43709</v>
      </c>
      <c r="C55" s="480">
        <v>12.495187</v>
      </c>
      <c r="D55" s="134" t="e">
        <v>#N/A</v>
      </c>
      <c r="E55" s="479">
        <f t="shared" si="6"/>
        <v>12.2450055</v>
      </c>
      <c r="F55" s="479">
        <v>12.495187</v>
      </c>
      <c r="G55" s="419"/>
      <c r="H55" s="416"/>
      <c r="I55" s="416"/>
      <c r="J55" s="416"/>
      <c r="K55" s="416"/>
      <c r="L55" s="416"/>
      <c r="M55" s="416"/>
    </row>
    <row r="56" spans="1:13" x14ac:dyDescent="0.25">
      <c r="A56" s="477">
        <f t="shared" si="3"/>
        <v>2019</v>
      </c>
      <c r="B56" s="441">
        <v>43739</v>
      </c>
      <c r="C56" s="480">
        <v>12.672552</v>
      </c>
      <c r="D56" s="134" t="e">
        <v>#N/A</v>
      </c>
      <c r="E56" s="479">
        <f t="shared" si="6"/>
        <v>12.2450055</v>
      </c>
      <c r="F56" s="479">
        <v>12.672552</v>
      </c>
      <c r="G56" s="419"/>
      <c r="H56" s="416"/>
      <c r="I56" s="416"/>
      <c r="J56" s="416"/>
      <c r="K56" s="416"/>
      <c r="L56" s="416"/>
      <c r="M56" s="416"/>
    </row>
    <row r="57" spans="1:13" x14ac:dyDescent="0.25">
      <c r="A57" s="477">
        <f t="shared" si="3"/>
        <v>2019</v>
      </c>
      <c r="B57" s="441">
        <v>43770</v>
      </c>
      <c r="C57" s="480">
        <v>12.859780000000001</v>
      </c>
      <c r="D57" s="134" t="e">
        <v>#N/A</v>
      </c>
      <c r="E57" s="479">
        <f t="shared" si="6"/>
        <v>12.2450055</v>
      </c>
      <c r="F57" s="479">
        <v>12.859780000000001</v>
      </c>
      <c r="G57" s="419"/>
      <c r="H57" s="416"/>
      <c r="I57" s="416"/>
      <c r="J57" s="416"/>
      <c r="K57" s="416"/>
      <c r="L57" s="416"/>
      <c r="M57" s="416"/>
    </row>
    <row r="58" spans="1:13" x14ac:dyDescent="0.25">
      <c r="A58" s="477">
        <f t="shared" si="3"/>
        <v>2019</v>
      </c>
      <c r="B58" s="441">
        <v>43800</v>
      </c>
      <c r="C58" s="480">
        <v>12.802096000000001</v>
      </c>
      <c r="D58" s="134" t="e">
        <v>#N/A</v>
      </c>
      <c r="E58" s="479"/>
      <c r="F58" s="479">
        <v>12.802096000000001</v>
      </c>
      <c r="G58" s="419"/>
      <c r="H58" s="416"/>
      <c r="I58" s="416"/>
      <c r="J58" s="416"/>
      <c r="K58" s="416"/>
      <c r="L58" s="416"/>
      <c r="M58" s="416"/>
    </row>
    <row r="59" spans="1:13" x14ac:dyDescent="0.25">
      <c r="A59" s="477">
        <f t="shared" si="3"/>
        <v>2020</v>
      </c>
      <c r="B59" s="441">
        <v>43831</v>
      </c>
      <c r="C59" s="480">
        <v>12.754821</v>
      </c>
      <c r="D59" s="134" t="e">
        <v>#N/A</v>
      </c>
      <c r="E59" s="479"/>
      <c r="F59" s="479">
        <v>12.754821</v>
      </c>
      <c r="G59" s="419"/>
      <c r="H59" s="416"/>
      <c r="I59" s="416"/>
      <c r="J59" s="416"/>
      <c r="K59" s="416"/>
      <c r="L59" s="416"/>
      <c r="M59" s="416"/>
    </row>
    <row r="60" spans="1:13" x14ac:dyDescent="0.25">
      <c r="A60" s="477">
        <f t="shared" si="3"/>
        <v>2020</v>
      </c>
      <c r="B60" s="441">
        <v>43862</v>
      </c>
      <c r="C60" s="480">
        <v>12.745602</v>
      </c>
      <c r="D60" s="134" t="e">
        <v>#N/A</v>
      </c>
      <c r="E60" s="479">
        <f t="shared" ref="E60" si="7">AVERAGEIF($A$35:$A$96,A60,$F$35:$F$96)</f>
        <v>11.269449733549999</v>
      </c>
      <c r="F60" s="479">
        <v>12.745602</v>
      </c>
      <c r="G60" s="419"/>
      <c r="H60" s="416"/>
      <c r="I60" s="416"/>
      <c r="J60" s="416"/>
      <c r="K60" s="416"/>
      <c r="L60" s="416"/>
      <c r="M60" s="416"/>
    </row>
    <row r="61" spans="1:13" x14ac:dyDescent="0.25">
      <c r="A61" s="477">
        <f t="shared" si="3"/>
        <v>2020</v>
      </c>
      <c r="B61" s="441">
        <v>43891</v>
      </c>
      <c r="C61" s="480">
        <v>12.737068000000001</v>
      </c>
      <c r="D61" s="134" t="e">
        <v>#N/A</v>
      </c>
      <c r="E61" s="479">
        <f t="shared" ref="E61:E69" si="8">AVERAGEIF($A$35:$A$96,A61,$F$35:$F$96)</f>
        <v>11.269449733549999</v>
      </c>
      <c r="F61" s="479">
        <v>12.737068000000001</v>
      </c>
      <c r="G61" s="419"/>
      <c r="H61" s="416"/>
      <c r="I61" s="416"/>
      <c r="J61" s="416"/>
      <c r="K61" s="416"/>
      <c r="L61" s="416"/>
      <c r="M61" s="416"/>
    </row>
    <row r="62" spans="1:13" x14ac:dyDescent="0.25">
      <c r="A62" s="477">
        <f t="shared" si="3"/>
        <v>2020</v>
      </c>
      <c r="B62" s="441">
        <v>43922</v>
      </c>
      <c r="C62" s="480">
        <v>11.989939</v>
      </c>
      <c r="D62" s="134" t="e">
        <v>#N/A</v>
      </c>
      <c r="E62" s="479">
        <f t="shared" si="8"/>
        <v>11.269449733549999</v>
      </c>
      <c r="F62" s="479">
        <v>11.989939</v>
      </c>
      <c r="G62" s="419"/>
      <c r="H62" s="416"/>
      <c r="I62" s="416"/>
      <c r="J62" s="416"/>
      <c r="K62" s="416"/>
      <c r="L62" s="416"/>
      <c r="M62" s="416"/>
    </row>
    <row r="63" spans="1:13" x14ac:dyDescent="0.25">
      <c r="A63" s="477">
        <f t="shared" si="3"/>
        <v>2020</v>
      </c>
      <c r="B63" s="441">
        <v>43952</v>
      </c>
      <c r="C63" s="480">
        <v>10.001448</v>
      </c>
      <c r="D63" s="134" t="e">
        <v>#N/A</v>
      </c>
      <c r="E63" s="479">
        <f t="shared" si="8"/>
        <v>11.269449733549999</v>
      </c>
      <c r="F63" s="479">
        <v>10.001448</v>
      </c>
      <c r="G63" s="419"/>
      <c r="H63" s="416"/>
      <c r="I63" s="416"/>
      <c r="J63" s="416"/>
      <c r="K63" s="416"/>
      <c r="L63" s="416"/>
      <c r="M63" s="416"/>
    </row>
    <row r="64" spans="1:13" x14ac:dyDescent="0.25">
      <c r="A64" s="477">
        <f t="shared" si="3"/>
        <v>2020</v>
      </c>
      <c r="B64" s="441">
        <v>43983</v>
      </c>
      <c r="C64" s="480">
        <v>9.7454302336000005</v>
      </c>
      <c r="D64" s="134" t="e">
        <v>#N/A</v>
      </c>
      <c r="E64" s="479">
        <f t="shared" si="8"/>
        <v>11.269449733549999</v>
      </c>
      <c r="F64" s="479">
        <v>9.7454302336000005</v>
      </c>
      <c r="G64" s="419"/>
      <c r="H64" s="416"/>
      <c r="I64" s="416"/>
      <c r="J64" s="416"/>
      <c r="K64" s="416"/>
      <c r="L64" s="416"/>
      <c r="M64" s="416"/>
    </row>
    <row r="65" spans="1:13" x14ac:dyDescent="0.25">
      <c r="A65" s="477">
        <f t="shared" si="3"/>
        <v>2020</v>
      </c>
      <c r="B65" s="441">
        <v>44013</v>
      </c>
      <c r="C65" s="480">
        <v>10.257828569000001</v>
      </c>
      <c r="D65" s="134">
        <v>10.257828569000001</v>
      </c>
      <c r="E65" s="479">
        <f t="shared" si="8"/>
        <v>11.269449733549999</v>
      </c>
      <c r="F65" s="479">
        <v>10.257828569000001</v>
      </c>
      <c r="G65" s="419"/>
      <c r="H65" s="416"/>
      <c r="I65" s="416"/>
      <c r="J65" s="416"/>
      <c r="K65" s="416"/>
      <c r="L65" s="416"/>
      <c r="M65" s="416"/>
    </row>
    <row r="66" spans="1:13" x14ac:dyDescent="0.25">
      <c r="A66" s="477">
        <f t="shared" si="3"/>
        <v>2020</v>
      </c>
      <c r="B66" s="441">
        <v>44044</v>
      </c>
      <c r="C66" s="480" t="e">
        <v>#N/A</v>
      </c>
      <c r="D66" s="134">
        <v>11.033340000000001</v>
      </c>
      <c r="E66" s="479">
        <f t="shared" si="8"/>
        <v>11.269449733549999</v>
      </c>
      <c r="F66" s="479">
        <v>11.033340000000001</v>
      </c>
      <c r="G66" s="419"/>
      <c r="H66" s="416"/>
      <c r="I66" s="416"/>
      <c r="J66" s="416"/>
      <c r="K66" s="416"/>
      <c r="L66" s="416"/>
      <c r="M66" s="416"/>
    </row>
    <row r="67" spans="1:13" x14ac:dyDescent="0.25">
      <c r="A67" s="477">
        <f t="shared" si="3"/>
        <v>2020</v>
      </c>
      <c r="B67" s="441">
        <v>44075</v>
      </c>
      <c r="C67" s="480" t="e">
        <v>#N/A</v>
      </c>
      <c r="D67" s="134">
        <v>11.08132</v>
      </c>
      <c r="E67" s="479">
        <f t="shared" si="8"/>
        <v>11.269449733549999</v>
      </c>
      <c r="F67" s="479">
        <v>11.08132</v>
      </c>
      <c r="G67" s="419"/>
      <c r="H67" s="416"/>
      <c r="I67" s="416"/>
      <c r="J67" s="416"/>
      <c r="K67" s="416"/>
      <c r="L67" s="416"/>
      <c r="M67" s="416"/>
    </row>
    <row r="68" spans="1:13" x14ac:dyDescent="0.25">
      <c r="A68" s="477">
        <f t="shared" si="3"/>
        <v>2020</v>
      </c>
      <c r="B68" s="441">
        <v>44105</v>
      </c>
      <c r="C68" s="480" t="e">
        <v>#N/A</v>
      </c>
      <c r="D68" s="134">
        <v>10.96133</v>
      </c>
      <c r="E68" s="479">
        <f t="shared" si="8"/>
        <v>11.269449733549999</v>
      </c>
      <c r="F68" s="479">
        <v>10.96133</v>
      </c>
      <c r="G68" s="419"/>
      <c r="H68" s="416"/>
      <c r="I68" s="416"/>
      <c r="J68" s="416"/>
      <c r="K68" s="416"/>
      <c r="L68" s="416"/>
      <c r="M68" s="416"/>
    </row>
    <row r="69" spans="1:13" x14ac:dyDescent="0.25">
      <c r="A69" s="477">
        <f t="shared" si="3"/>
        <v>2020</v>
      </c>
      <c r="B69" s="441">
        <v>44136</v>
      </c>
      <c r="C69" s="480" t="e">
        <v>#N/A</v>
      </c>
      <c r="D69" s="134">
        <v>11.05186</v>
      </c>
      <c r="E69" s="479">
        <f t="shared" si="8"/>
        <v>11.269449733549999</v>
      </c>
      <c r="F69" s="479">
        <v>11.05186</v>
      </c>
      <c r="G69" s="419"/>
      <c r="H69" s="416"/>
      <c r="I69" s="416"/>
      <c r="J69" s="416"/>
      <c r="K69" s="416"/>
      <c r="L69" s="416"/>
      <c r="M69" s="416"/>
    </row>
    <row r="70" spans="1:13" x14ac:dyDescent="0.25">
      <c r="A70" s="477">
        <f t="shared" si="3"/>
        <v>2020</v>
      </c>
      <c r="B70" s="441">
        <v>44166</v>
      </c>
      <c r="C70" s="480" t="e">
        <v>#N/A</v>
      </c>
      <c r="D70" s="134">
        <v>10.87341</v>
      </c>
      <c r="E70" s="479"/>
      <c r="F70" s="479">
        <v>10.87341</v>
      </c>
      <c r="G70" s="419"/>
      <c r="H70" s="416"/>
      <c r="I70" s="416"/>
      <c r="J70" s="416"/>
      <c r="K70" s="416"/>
      <c r="L70" s="416"/>
      <c r="M70" s="416"/>
    </row>
    <row r="71" spans="1:13" x14ac:dyDescent="0.25">
      <c r="A71" s="477">
        <f t="shared" si="3"/>
        <v>2021</v>
      </c>
      <c r="B71" s="441">
        <v>44197</v>
      </c>
      <c r="C71" s="480" t="e">
        <v>#N/A</v>
      </c>
      <c r="D71" s="134">
        <v>11.02056</v>
      </c>
      <c r="E71" s="479"/>
      <c r="F71" s="479">
        <v>11.02056</v>
      </c>
      <c r="G71" s="419"/>
      <c r="H71" s="416"/>
      <c r="I71" s="416"/>
      <c r="J71" s="416"/>
      <c r="K71" s="416"/>
      <c r="L71" s="416"/>
      <c r="M71" s="416"/>
    </row>
    <row r="72" spans="1:13" x14ac:dyDescent="0.25">
      <c r="A72" s="477">
        <f t="shared" si="3"/>
        <v>2021</v>
      </c>
      <c r="B72" s="441">
        <v>44228</v>
      </c>
      <c r="C72" s="480" t="e">
        <v>#N/A</v>
      </c>
      <c r="D72" s="134">
        <v>10.99544</v>
      </c>
      <c r="E72" s="479">
        <f t="shared" ref="E72" si="9">AVERAGEIF($A$35:$A$96,A72,$F$35:$F$96)</f>
        <v>11.139834166666667</v>
      </c>
      <c r="F72" s="479">
        <v>10.99544</v>
      </c>
      <c r="G72" s="419"/>
      <c r="H72" s="416"/>
      <c r="I72" s="416"/>
      <c r="J72" s="416"/>
      <c r="K72" s="416"/>
      <c r="L72" s="416"/>
      <c r="M72" s="416"/>
    </row>
    <row r="73" spans="1:13" x14ac:dyDescent="0.25">
      <c r="A73" s="477">
        <f t="shared" si="3"/>
        <v>2021</v>
      </c>
      <c r="B73" s="441">
        <v>44256</v>
      </c>
      <c r="C73" s="480" t="e">
        <v>#N/A</v>
      </c>
      <c r="D73" s="134">
        <v>10.991849999999999</v>
      </c>
      <c r="E73" s="479">
        <f t="shared" ref="E73:E81" si="10">AVERAGEIF($A$35:$A$96,A73,$F$35:$F$96)</f>
        <v>11.139834166666667</v>
      </c>
      <c r="F73" s="479">
        <v>10.991849999999999</v>
      </c>
      <c r="G73" s="419"/>
      <c r="H73" s="416"/>
      <c r="I73" s="416"/>
      <c r="J73" s="416"/>
      <c r="K73" s="416"/>
      <c r="L73" s="416"/>
      <c r="M73" s="416"/>
    </row>
    <row r="74" spans="1:13" x14ac:dyDescent="0.25">
      <c r="A74" s="477">
        <f t="shared" si="3"/>
        <v>2021</v>
      </c>
      <c r="B74" s="441">
        <v>44287</v>
      </c>
      <c r="C74" s="480" t="e">
        <v>#N/A</v>
      </c>
      <c r="D74" s="134">
        <v>10.96299</v>
      </c>
      <c r="E74" s="479">
        <f t="shared" si="10"/>
        <v>11.139834166666667</v>
      </c>
      <c r="F74" s="479">
        <v>10.96299</v>
      </c>
      <c r="G74" s="419"/>
      <c r="H74" s="416"/>
      <c r="I74" s="416"/>
      <c r="J74" s="416"/>
      <c r="K74" s="416"/>
      <c r="L74" s="416"/>
      <c r="M74" s="416"/>
    </row>
    <row r="75" spans="1:13" x14ac:dyDescent="0.25">
      <c r="A75" s="477">
        <f t="shared" si="3"/>
        <v>2021</v>
      </c>
      <c r="B75" s="441">
        <v>44317</v>
      </c>
      <c r="C75" s="480" t="e">
        <v>#N/A</v>
      </c>
      <c r="D75" s="134">
        <v>10.95443</v>
      </c>
      <c r="E75" s="479">
        <f t="shared" si="10"/>
        <v>11.139834166666667</v>
      </c>
      <c r="F75" s="479">
        <v>10.95443</v>
      </c>
      <c r="G75" s="419"/>
      <c r="H75" s="416"/>
      <c r="I75" s="416"/>
      <c r="J75" s="416"/>
      <c r="K75" s="416"/>
      <c r="L75" s="416"/>
      <c r="M75" s="416"/>
    </row>
    <row r="76" spans="1:13" x14ac:dyDescent="0.25">
      <c r="A76" s="477">
        <f t="shared" si="3"/>
        <v>2021</v>
      </c>
      <c r="B76" s="441">
        <v>44348</v>
      </c>
      <c r="C76" s="480" t="e">
        <v>#N/A</v>
      </c>
      <c r="D76" s="134">
        <v>11.0624</v>
      </c>
      <c r="E76" s="479">
        <f t="shared" si="10"/>
        <v>11.139834166666667</v>
      </c>
      <c r="F76" s="479">
        <v>11.0624</v>
      </c>
      <c r="G76" s="419"/>
      <c r="H76" s="416"/>
      <c r="I76" s="416"/>
      <c r="J76" s="416"/>
      <c r="K76" s="416"/>
      <c r="L76" s="416"/>
      <c r="M76" s="416"/>
    </row>
    <row r="77" spans="1:13" x14ac:dyDescent="0.25">
      <c r="A77" s="477">
        <f t="shared" si="3"/>
        <v>2021</v>
      </c>
      <c r="B77" s="441">
        <v>44378</v>
      </c>
      <c r="C77" s="480" t="e">
        <v>#N/A</v>
      </c>
      <c r="D77" s="134">
        <v>11.08004</v>
      </c>
      <c r="E77" s="479">
        <f t="shared" si="10"/>
        <v>11.139834166666667</v>
      </c>
      <c r="F77" s="479">
        <v>11.08004</v>
      </c>
      <c r="G77" s="419"/>
      <c r="H77" s="416"/>
      <c r="I77" s="416"/>
      <c r="J77" s="416"/>
      <c r="K77" s="416"/>
      <c r="L77" s="416"/>
      <c r="M77" s="416"/>
    </row>
    <row r="78" spans="1:13" x14ac:dyDescent="0.25">
      <c r="A78" s="477">
        <f t="shared" si="3"/>
        <v>2021</v>
      </c>
      <c r="B78" s="441">
        <v>44409</v>
      </c>
      <c r="C78" s="480" t="e">
        <v>#N/A</v>
      </c>
      <c r="D78" s="134">
        <v>11.130229999999999</v>
      </c>
      <c r="E78" s="479">
        <f t="shared" si="10"/>
        <v>11.139834166666667</v>
      </c>
      <c r="F78" s="479">
        <v>11.130229999999999</v>
      </c>
      <c r="G78" s="419"/>
      <c r="H78" s="416"/>
      <c r="I78" s="416"/>
      <c r="J78" s="416"/>
      <c r="K78" s="416"/>
      <c r="L78" s="416"/>
      <c r="M78" s="416"/>
    </row>
    <row r="79" spans="1:13" x14ac:dyDescent="0.25">
      <c r="A79" s="477">
        <f t="shared" si="3"/>
        <v>2021</v>
      </c>
      <c r="B79" s="441">
        <v>44440</v>
      </c>
      <c r="C79" s="480" t="e">
        <v>#N/A</v>
      </c>
      <c r="D79" s="134">
        <v>11.28443</v>
      </c>
      <c r="E79" s="479">
        <f t="shared" si="10"/>
        <v>11.139834166666667</v>
      </c>
      <c r="F79" s="479">
        <v>11.28443</v>
      </c>
      <c r="G79" s="419"/>
      <c r="H79" s="416"/>
      <c r="I79" s="416"/>
      <c r="J79" s="416"/>
      <c r="K79" s="416"/>
      <c r="L79" s="416"/>
      <c r="M79" s="416"/>
    </row>
    <row r="80" spans="1:13" x14ac:dyDescent="0.25">
      <c r="A80" s="477">
        <f t="shared" si="3"/>
        <v>2021</v>
      </c>
      <c r="B80" s="441">
        <v>44470</v>
      </c>
      <c r="C80" s="480" t="e">
        <v>#N/A</v>
      </c>
      <c r="D80" s="134">
        <v>11.23643</v>
      </c>
      <c r="E80" s="479">
        <f t="shared" si="10"/>
        <v>11.139834166666667</v>
      </c>
      <c r="F80" s="479">
        <v>11.23643</v>
      </c>
      <c r="G80" s="419"/>
      <c r="H80" s="416"/>
      <c r="I80" s="416"/>
      <c r="J80" s="416"/>
      <c r="K80" s="416"/>
      <c r="L80" s="416"/>
      <c r="M80" s="416"/>
    </row>
    <row r="81" spans="1:13" x14ac:dyDescent="0.25">
      <c r="A81" s="477">
        <f t="shared" si="3"/>
        <v>2021</v>
      </c>
      <c r="B81" s="441">
        <v>44501</v>
      </c>
      <c r="C81" s="480" t="e">
        <v>#N/A</v>
      </c>
      <c r="D81" s="134">
        <v>11.451610000000001</v>
      </c>
      <c r="E81" s="479">
        <f t="shared" si="10"/>
        <v>11.139834166666667</v>
      </c>
      <c r="F81" s="479">
        <v>11.451610000000001</v>
      </c>
      <c r="G81" s="419"/>
      <c r="H81" s="416"/>
      <c r="I81" s="416"/>
      <c r="J81" s="416"/>
      <c r="K81" s="416"/>
      <c r="L81" s="416"/>
      <c r="M81" s="416"/>
    </row>
    <row r="82" spans="1:13" x14ac:dyDescent="0.25">
      <c r="A82" s="477">
        <f t="shared" si="3"/>
        <v>2021</v>
      </c>
      <c r="B82" s="441">
        <v>44531</v>
      </c>
      <c r="C82" s="480" t="e">
        <v>#N/A</v>
      </c>
      <c r="D82" s="134">
        <v>11.5076</v>
      </c>
      <c r="E82" s="479"/>
      <c r="F82" s="479">
        <v>11.5076</v>
      </c>
      <c r="G82" s="419"/>
      <c r="H82" s="416"/>
      <c r="I82" s="416"/>
      <c r="J82" s="416"/>
      <c r="K82" s="416"/>
      <c r="L82" s="416"/>
      <c r="M82" s="416"/>
    </row>
    <row r="83" spans="1:13" x14ac:dyDescent="0.25">
      <c r="A83" s="416"/>
      <c r="B83" s="416"/>
      <c r="C83" s="416"/>
      <c r="D83" s="416"/>
      <c r="E83" s="416"/>
      <c r="F83" s="416"/>
      <c r="G83" s="419"/>
      <c r="H83" s="416"/>
      <c r="I83" s="416"/>
      <c r="J83" s="416"/>
      <c r="K83" s="416"/>
      <c r="L83" s="416"/>
      <c r="M83" s="416"/>
    </row>
    <row r="84" spans="1:13" x14ac:dyDescent="0.25">
      <c r="A84" s="416"/>
      <c r="B84" s="416"/>
      <c r="C84" s="416"/>
      <c r="D84" s="416"/>
      <c r="E84" s="416"/>
      <c r="F84" s="416"/>
      <c r="G84" s="419"/>
      <c r="H84" s="416"/>
      <c r="I84" s="416"/>
      <c r="J84" s="416"/>
      <c r="K84" s="416"/>
      <c r="L84" s="416"/>
      <c r="M84" s="416"/>
    </row>
    <row r="85" spans="1:13" x14ac:dyDescent="0.25">
      <c r="A85" s="416"/>
      <c r="B85" s="416"/>
      <c r="C85" s="416"/>
      <c r="D85" s="416"/>
      <c r="E85" s="416"/>
      <c r="F85" s="416"/>
      <c r="G85" s="419"/>
      <c r="H85" s="416"/>
      <c r="I85" s="416"/>
      <c r="J85" s="416"/>
      <c r="K85" s="416"/>
      <c r="L85" s="416"/>
      <c r="M85" s="416"/>
    </row>
    <row r="86" spans="1:13" x14ac:dyDescent="0.25">
      <c r="A86" s="416"/>
      <c r="B86" s="416"/>
      <c r="C86" s="416"/>
      <c r="D86" s="416"/>
      <c r="E86" s="416"/>
      <c r="F86" s="416"/>
      <c r="G86" s="419"/>
      <c r="H86" s="416"/>
      <c r="I86" s="416"/>
      <c r="J86" s="416"/>
      <c r="K86" s="416"/>
      <c r="L86" s="416"/>
      <c r="M86" s="416"/>
    </row>
    <row r="87" spans="1:13" x14ac:dyDescent="0.25">
      <c r="A87" s="416"/>
      <c r="B87" s="416"/>
      <c r="C87" s="416"/>
      <c r="D87" s="416"/>
      <c r="E87" s="416"/>
      <c r="F87" s="416"/>
      <c r="G87" s="419"/>
      <c r="H87" s="416"/>
      <c r="I87" s="416"/>
      <c r="J87" s="416"/>
      <c r="K87" s="416"/>
      <c r="L87" s="416"/>
      <c r="M87" s="416"/>
    </row>
    <row r="88" spans="1:13" x14ac:dyDescent="0.25">
      <c r="A88" s="416"/>
      <c r="B88" s="416"/>
      <c r="C88" s="416"/>
      <c r="D88" s="416"/>
      <c r="E88" s="416"/>
      <c r="F88" s="416"/>
      <c r="G88" s="419"/>
      <c r="H88" s="416"/>
      <c r="I88" s="416"/>
      <c r="J88" s="416"/>
      <c r="K88" s="416"/>
      <c r="L88" s="416"/>
      <c r="M88" s="416"/>
    </row>
    <row r="89" spans="1:13" x14ac:dyDescent="0.25">
      <c r="A89" s="420"/>
      <c r="B89" s="239" t="s">
        <v>357</v>
      </c>
      <c r="C89" s="416"/>
      <c r="D89" s="416"/>
      <c r="E89" s="416"/>
      <c r="F89" s="416"/>
      <c r="G89" s="419"/>
      <c r="H89" s="416"/>
      <c r="I89" s="416"/>
      <c r="J89" s="416"/>
      <c r="K89" s="416"/>
      <c r="L89" s="416"/>
      <c r="M89" s="416"/>
    </row>
    <row r="90" spans="1:13" x14ac:dyDescent="0.25">
      <c r="A90" s="6">
        <v>2.5</v>
      </c>
      <c r="B90" s="6">
        <v>-2</v>
      </c>
      <c r="C90" s="416"/>
      <c r="D90" s="416"/>
      <c r="E90" s="416"/>
      <c r="F90" s="416"/>
      <c r="G90" s="419"/>
      <c r="H90" s="416"/>
      <c r="I90" s="416"/>
      <c r="J90" s="416"/>
      <c r="K90" s="416"/>
      <c r="L90" s="416"/>
      <c r="M90" s="416"/>
    </row>
    <row r="91" spans="1:13" x14ac:dyDescent="0.25">
      <c r="A91" s="6">
        <v>2.5</v>
      </c>
      <c r="B91" s="6">
        <v>10</v>
      </c>
      <c r="C91" s="416"/>
      <c r="D91" s="416"/>
      <c r="E91" s="416"/>
      <c r="F91" s="416"/>
      <c r="G91" s="419"/>
      <c r="H91" s="416"/>
      <c r="I91" s="416"/>
      <c r="J91" s="416"/>
      <c r="K91" s="416"/>
      <c r="L91" s="416"/>
      <c r="M91" s="416"/>
    </row>
    <row r="92" spans="1:13" x14ac:dyDescent="0.25">
      <c r="B92" s="132"/>
      <c r="C92" s="416"/>
      <c r="D92" s="416"/>
      <c r="E92" s="416"/>
      <c r="F92" s="416"/>
      <c r="G92" s="419"/>
      <c r="H92" s="416"/>
      <c r="I92" s="416"/>
      <c r="J92" s="416"/>
      <c r="K92" s="416"/>
      <c r="L92" s="416"/>
      <c r="M92" s="416"/>
    </row>
    <row r="93" spans="1:13" x14ac:dyDescent="0.25">
      <c r="B93" s="132"/>
      <c r="D93" s="138"/>
      <c r="F93" s="138"/>
      <c r="G93" s="136"/>
    </row>
    <row r="94" spans="1:13" x14ac:dyDescent="0.25">
      <c r="B94" s="132"/>
      <c r="D94" s="138"/>
      <c r="F94" s="138"/>
      <c r="G94" s="136"/>
    </row>
    <row r="95" spans="1:13" x14ac:dyDescent="0.25">
      <c r="B95" s="132"/>
      <c r="C95" s="138"/>
      <c r="D95" s="136"/>
      <c r="F95" s="138"/>
      <c r="G95" s="136"/>
    </row>
    <row r="96" spans="1:13" x14ac:dyDescent="0.25">
      <c r="B96" s="132"/>
      <c r="C96" s="138"/>
      <c r="D96" s="136"/>
      <c r="F96" s="138"/>
      <c r="G96" s="136"/>
    </row>
    <row r="97" spans="6:7" x14ac:dyDescent="0.25">
      <c r="F97" s="138"/>
      <c r="G97" s="136"/>
    </row>
    <row r="98" spans="6:7" x14ac:dyDescent="0.25">
      <c r="F98" s="138"/>
      <c r="G98" s="136"/>
    </row>
    <row r="99" spans="6:7" x14ac:dyDescent="0.25">
      <c r="F99" s="138"/>
      <c r="G99" s="136"/>
    </row>
    <row r="100" spans="6:7" x14ac:dyDescent="0.25">
      <c r="F100" s="138"/>
      <c r="G100" s="136"/>
    </row>
    <row r="101" spans="6:7" x14ac:dyDescent="0.25">
      <c r="F101" s="138"/>
      <c r="G101" s="136"/>
    </row>
    <row r="102" spans="6:7" x14ac:dyDescent="0.25">
      <c r="F102" s="138"/>
      <c r="G102" s="136"/>
    </row>
    <row r="103" spans="6:7" x14ac:dyDescent="0.25">
      <c r="F103" s="138"/>
      <c r="G103" s="136"/>
    </row>
    <row r="104" spans="6:7" x14ac:dyDescent="0.25">
      <c r="F104" s="138"/>
      <c r="G104" s="136"/>
    </row>
    <row r="105" spans="6:7" x14ac:dyDescent="0.25">
      <c r="F105" s="138"/>
      <c r="G105" s="136"/>
    </row>
    <row r="106" spans="6:7" x14ac:dyDescent="0.25">
      <c r="F106" s="138"/>
    </row>
    <row r="107" spans="6:7" x14ac:dyDescent="0.25">
      <c r="F107" s="138"/>
    </row>
    <row r="108" spans="6:7" x14ac:dyDescent="0.25">
      <c r="F108" s="138"/>
    </row>
    <row r="109" spans="6:7" x14ac:dyDescent="0.25">
      <c r="F109" s="138"/>
    </row>
    <row r="110" spans="6:7" x14ac:dyDescent="0.25">
      <c r="F110" s="138"/>
    </row>
    <row r="111" spans="6:7" x14ac:dyDescent="0.25">
      <c r="F111" s="138"/>
    </row>
    <row r="112" spans="6:7" x14ac:dyDescent="0.25">
      <c r="F112" s="138"/>
    </row>
    <row r="113" spans="6:6" x14ac:dyDescent="0.25">
      <c r="F113" s="138"/>
    </row>
    <row r="114" spans="6:6" x14ac:dyDescent="0.25">
      <c r="F114" s="138"/>
    </row>
    <row r="115" spans="6:6" x14ac:dyDescent="0.25">
      <c r="F115" s="138"/>
    </row>
    <row r="116" spans="6:6" x14ac:dyDescent="0.25">
      <c r="F116" s="138"/>
    </row>
    <row r="117" spans="6:6" x14ac:dyDescent="0.25">
      <c r="F117" s="138"/>
    </row>
    <row r="118" spans="6:6" x14ac:dyDescent="0.25">
      <c r="F118" s="138"/>
    </row>
    <row r="119" spans="6:6" x14ac:dyDescent="0.25">
      <c r="F119" s="138"/>
    </row>
    <row r="120" spans="6:6" x14ac:dyDescent="0.25">
      <c r="F120" s="138"/>
    </row>
    <row r="121" spans="6:6" x14ac:dyDescent="0.25">
      <c r="F121" s="138"/>
    </row>
    <row r="122" spans="6:6" x14ac:dyDescent="0.25">
      <c r="F122" s="138"/>
    </row>
    <row r="123" spans="6:6" x14ac:dyDescent="0.25">
      <c r="F123" s="138"/>
    </row>
    <row r="124" spans="6:6" x14ac:dyDescent="0.25">
      <c r="F124" s="138"/>
    </row>
    <row r="125" spans="6:6" x14ac:dyDescent="0.25">
      <c r="F125" s="138"/>
    </row>
    <row r="126" spans="6:6" x14ac:dyDescent="0.25">
      <c r="F126" s="138"/>
    </row>
    <row r="127" spans="6:6" x14ac:dyDescent="0.25">
      <c r="F127" s="138"/>
    </row>
    <row r="128" spans="6:6" x14ac:dyDescent="0.25">
      <c r="F128" s="138"/>
    </row>
    <row r="129" spans="6:6" x14ac:dyDescent="0.25">
      <c r="F129" s="138"/>
    </row>
    <row r="130" spans="6:6" x14ac:dyDescent="0.25">
      <c r="F130" s="13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556</v>
      </c>
      <c r="L2" s="30"/>
    </row>
    <row r="3" spans="1:17" x14ac:dyDescent="0.2">
      <c r="A3" s="22" t="s">
        <v>16</v>
      </c>
    </row>
    <row r="4" spans="1:17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7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P5" s="178" t="s">
        <v>358</v>
      </c>
      <c r="Q5" s="179"/>
    </row>
    <row r="6" spans="1:17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P6" s="243" t="s">
        <v>203</v>
      </c>
      <c r="Q6" s="241" t="s">
        <v>369</v>
      </c>
    </row>
    <row r="7" spans="1:17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P7" s="197"/>
    </row>
    <row r="8" spans="1:17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7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7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7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7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7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7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7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7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407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ht="12.75" customHeight="1" x14ac:dyDescent="0.2"/>
    <row r="26" spans="1:11" x14ac:dyDescent="0.2">
      <c r="B26" s="36"/>
      <c r="C26" s="588" t="s">
        <v>40</v>
      </c>
      <c r="D26" s="588"/>
      <c r="E26" s="588"/>
    </row>
    <row r="27" spans="1:11" x14ac:dyDescent="0.2">
      <c r="A27" s="3"/>
      <c r="B27" s="37" t="s">
        <v>38</v>
      </c>
      <c r="C27" s="589" t="s">
        <v>590</v>
      </c>
      <c r="D27" s="589"/>
      <c r="E27" s="589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42005</v>
      </c>
      <c r="B29" s="12">
        <v>389.21300000000002</v>
      </c>
      <c r="C29" s="43">
        <f>+MIN($B$29,$B$41,$B$53,$B$65,$B$77)</f>
        <v>389.21300000000002</v>
      </c>
      <c r="D29" s="43">
        <f>+MAX($B$29,$B$41,$B$53,$B$65,$B$77)</f>
        <v>506.798</v>
      </c>
      <c r="E29" s="17">
        <f t="shared" ref="E29:E92" si="0">D29-C29</f>
        <v>117.58499999999998</v>
      </c>
      <c r="G29" s="43"/>
      <c r="H29" s="17"/>
    </row>
    <row r="30" spans="1:11" x14ac:dyDescent="0.2">
      <c r="A30" s="1">
        <v>42036</v>
      </c>
      <c r="B30" s="12">
        <v>415.31299999999999</v>
      </c>
      <c r="C30" s="43">
        <f>+MIN($B$30,$B$42,$B$54,$B$66,$B$78)</f>
        <v>415.31299999999999</v>
      </c>
      <c r="D30" s="43">
        <f>+MAX($B$30,$B$42,$B$54,$B$66,$B$78)</f>
        <v>525.41899999999998</v>
      </c>
      <c r="E30" s="17">
        <f t="shared" si="0"/>
        <v>110.10599999999999</v>
      </c>
      <c r="G30" s="43"/>
      <c r="H30" s="17"/>
    </row>
    <row r="31" spans="1:11" x14ac:dyDescent="0.2">
      <c r="A31" s="1">
        <v>42064</v>
      </c>
      <c r="B31" s="12">
        <v>443.2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42095</v>
      </c>
      <c r="B32" s="12">
        <v>452.71300000000002</v>
      </c>
      <c r="C32" s="43">
        <f>+MIN($B$32,$B$44,$B$56,$B$68,$B$80)</f>
        <v>436.57799999999997</v>
      </c>
      <c r="D32" s="43">
        <f>+MAX($B$32,$B$44,$B$56,$B$68,$B$80)</f>
        <v>524.28599999999994</v>
      </c>
      <c r="E32" s="17">
        <f t="shared" si="0"/>
        <v>87.70799999999997</v>
      </c>
      <c r="G32" s="43"/>
      <c r="H32" s="17"/>
    </row>
    <row r="33" spans="1:8" x14ac:dyDescent="0.2">
      <c r="A33" s="1">
        <v>42125</v>
      </c>
      <c r="B33" s="12">
        <v>448.96100000000001</v>
      </c>
      <c r="C33" s="43">
        <f>+MIN($B$33,$B$45,$B$57,$B$69,$B$81)</f>
        <v>434.197</v>
      </c>
      <c r="D33" s="43">
        <f>+MAX($B$33,$B$45,$B$57,$B$69,$B$81)</f>
        <v>516.80799999999999</v>
      </c>
      <c r="E33" s="17">
        <f t="shared" si="0"/>
        <v>82.61099999999999</v>
      </c>
      <c r="G33" s="43"/>
      <c r="H33" s="17"/>
    </row>
    <row r="34" spans="1:8" x14ac:dyDescent="0.2">
      <c r="A34" s="1">
        <v>42156</v>
      </c>
      <c r="B34" s="12">
        <v>438.81</v>
      </c>
      <c r="C34" s="43">
        <f>+MIN($B$34,$B$46,$B$58,$B$70,$B$82)</f>
        <v>415.15199999999999</v>
      </c>
      <c r="D34" s="43">
        <f>+MAX($B$34,$B$46,$B$58,$B$70,$B$82)</f>
        <v>501.55700000000002</v>
      </c>
      <c r="E34" s="17">
        <f t="shared" si="0"/>
        <v>86.40500000000003</v>
      </c>
      <c r="G34" s="43"/>
      <c r="H34" s="17"/>
    </row>
    <row r="35" spans="1:8" x14ac:dyDescent="0.2">
      <c r="A35" s="1">
        <v>42186</v>
      </c>
      <c r="B35" s="12">
        <v>424.80900000000003</v>
      </c>
      <c r="C35" s="43">
        <f>+MIN($B$35,$B$47,$B$59,$B$71,$B$83)</f>
        <v>409.64100000000002</v>
      </c>
      <c r="D35" s="43">
        <f>+MAX($B$35,$B$47,$B$59,$B$71,$B$83)</f>
        <v>493.45800000000003</v>
      </c>
      <c r="E35" s="17">
        <f t="shared" si="0"/>
        <v>83.817000000000007</v>
      </c>
      <c r="G35" s="43"/>
      <c r="H35" s="17"/>
    </row>
    <row r="36" spans="1:8" x14ac:dyDescent="0.2">
      <c r="A36" s="1">
        <v>42217</v>
      </c>
      <c r="B36" s="12">
        <v>425.85300000000001</v>
      </c>
      <c r="C36" s="43">
        <f>+MIN($B$36,$B$48,$B$60,$B$72,$B$84)</f>
        <v>407.58300000000003</v>
      </c>
      <c r="D36" s="43">
        <f>+MAX($B$36,$B$48,$B$60,$B$72,$B$84)</f>
        <v>486.67500000000001</v>
      </c>
      <c r="E36" s="17">
        <f t="shared" si="0"/>
        <v>79.091999999999985</v>
      </c>
      <c r="G36" s="43"/>
      <c r="H36" s="17"/>
    </row>
    <row r="37" spans="1:8" x14ac:dyDescent="0.2">
      <c r="A37" s="1">
        <v>42248</v>
      </c>
      <c r="B37" s="12">
        <v>429.12900000000002</v>
      </c>
      <c r="C37" s="43">
        <f>+MIN($B$37,$B$49,$B$61,$B$73,$B$85)</f>
        <v>416.68400000000003</v>
      </c>
      <c r="D37" s="43">
        <f>+MAX($B$37,$B$49,$B$61,$B$73,$B$85)</f>
        <v>471.53699999999998</v>
      </c>
      <c r="E37" s="17">
        <f t="shared" si="0"/>
        <v>54.852999999999952</v>
      </c>
      <c r="G37" s="43"/>
      <c r="H37" s="17"/>
    </row>
    <row r="38" spans="1:8" x14ac:dyDescent="0.2">
      <c r="A38" s="1">
        <v>42278</v>
      </c>
      <c r="B38" s="12">
        <v>455.21300000000002</v>
      </c>
      <c r="C38" s="43">
        <f>+MIN($B$38,$B$50,$B$62,$B$74,$B$86)</f>
        <v>433.80799999999999</v>
      </c>
      <c r="D38" s="43">
        <f>+MAX($B$38,$B$50,$B$62,$B$74,$B$86)</f>
        <v>491.20299999999997</v>
      </c>
      <c r="E38" s="17">
        <f t="shared" si="0"/>
        <v>57.394999999999982</v>
      </c>
      <c r="G38" s="43"/>
      <c r="H38" s="17"/>
    </row>
    <row r="39" spans="1:8" x14ac:dyDescent="0.2">
      <c r="A39" s="1">
        <v>42309</v>
      </c>
      <c r="B39" s="12">
        <v>455.99400000000003</v>
      </c>
      <c r="C39" s="43">
        <f>+MIN($B$39,$B$51,$B$63,$B$75,$B$87)</f>
        <v>446.92899999999997</v>
      </c>
      <c r="D39" s="43">
        <f>+MAX($B$39,$B$51,$B$63,$B$75,$B$87)</f>
        <v>490.73399999999998</v>
      </c>
      <c r="E39" s="17">
        <f t="shared" si="0"/>
        <v>43.805000000000007</v>
      </c>
      <c r="G39" s="43"/>
      <c r="H39" s="17"/>
    </row>
    <row r="40" spans="1:8" x14ac:dyDescent="0.2">
      <c r="A40" s="1">
        <v>42339</v>
      </c>
      <c r="B40" s="12">
        <v>449.22</v>
      </c>
      <c r="C40" s="43">
        <f>+MIN($B$40,$B$52,$B$64,$B$76,$B$88)</f>
        <v>421.64600000000002</v>
      </c>
      <c r="D40" s="43">
        <f>+MAX($B$40,$B$52,$B$64,$B$76,$B$88)</f>
        <v>484.62200000000001</v>
      </c>
      <c r="E40" s="17">
        <f t="shared" si="0"/>
        <v>62.975999999999999</v>
      </c>
      <c r="G40" s="43"/>
      <c r="H40" s="17"/>
    </row>
    <row r="41" spans="1:8" x14ac:dyDescent="0.2">
      <c r="A41" s="1">
        <v>42370</v>
      </c>
      <c r="B41" s="12">
        <v>471.767</v>
      </c>
      <c r="C41" s="43">
        <f>+MIN($B$29,$B$41,$B$53,$B$65,$B$77)</f>
        <v>389.21300000000002</v>
      </c>
      <c r="D41" s="43">
        <f>+MAX($B$29,$B$41,$B$53,$B$65,$B$77)</f>
        <v>506.798</v>
      </c>
      <c r="E41" s="17">
        <f t="shared" si="0"/>
        <v>117.58499999999998</v>
      </c>
      <c r="G41" s="43"/>
      <c r="H41" s="17"/>
    </row>
    <row r="42" spans="1:8" x14ac:dyDescent="0.2">
      <c r="A42" s="1">
        <v>42401</v>
      </c>
      <c r="B42" s="12">
        <v>492.15300000000002</v>
      </c>
      <c r="C42" s="43">
        <f>+MIN($B$30,$B$42,$B$54,$B$66,$B$78)</f>
        <v>415.31299999999999</v>
      </c>
      <c r="D42" s="43">
        <f>+MAX($B$30,$B$42,$B$54,$B$66,$B$78)</f>
        <v>525.41899999999998</v>
      </c>
      <c r="E42" s="17">
        <f t="shared" si="0"/>
        <v>110.10599999999999</v>
      </c>
      <c r="G42" s="43"/>
      <c r="H42" s="17"/>
    </row>
    <row r="43" spans="1:8" x14ac:dyDescent="0.2">
      <c r="A43" s="1">
        <v>42430</v>
      </c>
      <c r="B43" s="12">
        <v>504.81099999999998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42461</v>
      </c>
      <c r="B44" s="12">
        <v>509.32299999999998</v>
      </c>
      <c r="C44" s="43">
        <f>+MIN($B$32,$B$44,$B$56,$B$68,$B$80)</f>
        <v>436.57799999999997</v>
      </c>
      <c r="D44" s="43">
        <f>+MAX($B$32,$B$44,$B$56,$B$68,$B$80)</f>
        <v>524.28599999999994</v>
      </c>
      <c r="E44" s="17">
        <f t="shared" si="0"/>
        <v>87.70799999999997</v>
      </c>
      <c r="G44" s="43"/>
      <c r="H44" s="17"/>
    </row>
    <row r="45" spans="1:8" x14ac:dyDescent="0.2">
      <c r="A45" s="1">
        <v>42491</v>
      </c>
      <c r="B45" s="12">
        <v>511.86099999999999</v>
      </c>
      <c r="C45" s="43">
        <f>+MIN($B$33,$B$45,$B$57,$B$69,$B$81)</f>
        <v>434.197</v>
      </c>
      <c r="D45" s="43">
        <f>+MAX($B$33,$B$45,$B$57,$B$69,$B$81)</f>
        <v>516.80799999999999</v>
      </c>
      <c r="E45" s="17">
        <f t="shared" si="0"/>
        <v>82.61099999999999</v>
      </c>
      <c r="G45" s="43"/>
      <c r="H45" s="17"/>
    </row>
    <row r="46" spans="1:8" x14ac:dyDescent="0.2">
      <c r="A46" s="1">
        <v>42522</v>
      </c>
      <c r="B46" s="12">
        <v>500.85700000000003</v>
      </c>
      <c r="C46" s="43">
        <f>+MIN($B$34,$B$46,$B$58,$B$70,$B$82)</f>
        <v>415.15199999999999</v>
      </c>
      <c r="D46" s="43">
        <f>+MAX($B$34,$B$46,$B$58,$B$70,$B$82)</f>
        <v>501.55700000000002</v>
      </c>
      <c r="E46" s="17">
        <f t="shared" si="0"/>
        <v>86.40500000000003</v>
      </c>
      <c r="G46" s="43"/>
      <c r="H46" s="17"/>
    </row>
    <row r="47" spans="1:8" x14ac:dyDescent="0.2">
      <c r="A47" s="1">
        <v>42552</v>
      </c>
      <c r="B47" s="12">
        <v>493.45800000000003</v>
      </c>
      <c r="C47" s="43">
        <f>+MIN($B$35,$B$47,$B$59,$B$71,$B$83)</f>
        <v>409.64100000000002</v>
      </c>
      <c r="D47" s="43">
        <f>+MAX($B$35,$B$47,$B$59,$B$71,$B$83)</f>
        <v>493.45800000000003</v>
      </c>
      <c r="E47" s="17">
        <f t="shared" si="0"/>
        <v>83.817000000000007</v>
      </c>
      <c r="G47" s="43"/>
      <c r="H47" s="17"/>
    </row>
    <row r="48" spans="1:8" x14ac:dyDescent="0.2">
      <c r="A48" s="1">
        <v>42583</v>
      </c>
      <c r="B48" s="12">
        <v>486.67500000000001</v>
      </c>
      <c r="C48" s="43">
        <f>+MIN($B$36,$B$48,$B$60,$B$72,$B$84)</f>
        <v>407.58300000000003</v>
      </c>
      <c r="D48" s="43">
        <f>+MAX($B$36,$B$48,$B$60,$B$72,$B$84)</f>
        <v>486.67500000000001</v>
      </c>
      <c r="E48" s="17">
        <f t="shared" si="0"/>
        <v>79.091999999999985</v>
      </c>
      <c r="G48" s="43"/>
      <c r="H48" s="17"/>
    </row>
    <row r="49" spans="1:8" x14ac:dyDescent="0.2">
      <c r="A49" s="1">
        <v>42614</v>
      </c>
      <c r="B49" s="12">
        <v>471.53699999999998</v>
      </c>
      <c r="C49" s="43">
        <f>+MIN($B$37,$B$49,$B$61,$B$73,$B$85)</f>
        <v>416.68400000000003</v>
      </c>
      <c r="D49" s="43">
        <f>+MAX($B$37,$B$49,$B$61,$B$73,$B$85)</f>
        <v>471.53699999999998</v>
      </c>
      <c r="E49" s="17">
        <f t="shared" si="0"/>
        <v>54.852999999999952</v>
      </c>
      <c r="G49" s="43"/>
      <c r="H49" s="17"/>
    </row>
    <row r="50" spans="1:8" x14ac:dyDescent="0.2">
      <c r="A50" s="1">
        <v>42644</v>
      </c>
      <c r="B50" s="12">
        <v>491.20299999999997</v>
      </c>
      <c r="C50" s="43">
        <f>+MIN($B$38,$B$50,$B$62,$B$74,$B$86)</f>
        <v>433.80799999999999</v>
      </c>
      <c r="D50" s="43">
        <f>+MAX($B$38,$B$50,$B$62,$B$74,$B$86)</f>
        <v>491.20299999999997</v>
      </c>
      <c r="E50" s="17">
        <f t="shared" si="0"/>
        <v>57.394999999999982</v>
      </c>
      <c r="G50" s="43"/>
      <c r="H50" s="17"/>
    </row>
    <row r="51" spans="1:8" x14ac:dyDescent="0.2">
      <c r="A51" s="1">
        <v>42675</v>
      </c>
      <c r="B51" s="12">
        <v>490.73399999999998</v>
      </c>
      <c r="C51" s="43">
        <f>+MIN($B$39,$B$51,$B$63,$B$75,$B$87)</f>
        <v>446.92899999999997</v>
      </c>
      <c r="D51" s="43">
        <f>+MAX($B$39,$B$51,$B$63,$B$75,$B$87)</f>
        <v>490.73399999999998</v>
      </c>
      <c r="E51" s="17">
        <f t="shared" si="0"/>
        <v>43.805000000000007</v>
      </c>
      <c r="G51" s="43"/>
      <c r="H51" s="17"/>
    </row>
    <row r="52" spans="1:8" x14ac:dyDescent="0.2">
      <c r="A52" s="1">
        <v>42705</v>
      </c>
      <c r="B52" s="12">
        <v>484.62200000000001</v>
      </c>
      <c r="C52" s="43">
        <f>+MIN($B$40,$B$52,$B$64,$B$76,$B$88)</f>
        <v>421.64600000000002</v>
      </c>
      <c r="D52" s="43">
        <f>+MAX($B$40,$B$52,$B$64,$B$76,$B$88)</f>
        <v>484.62200000000001</v>
      </c>
      <c r="E52" s="17">
        <f t="shared" si="0"/>
        <v>62.975999999999999</v>
      </c>
      <c r="G52" s="43"/>
      <c r="H52" s="17"/>
    </row>
    <row r="53" spans="1:8" x14ac:dyDescent="0.2">
      <c r="A53" s="1">
        <v>42736</v>
      </c>
      <c r="B53" s="12">
        <v>506.798</v>
      </c>
      <c r="C53" s="43">
        <f>+MIN($B$29,$B$41,$B$53,$B$65,$B$77)</f>
        <v>389.21300000000002</v>
      </c>
      <c r="D53" s="43">
        <f>+MAX($B$29,$B$41,$B$53,$B$65,$B$77)</f>
        <v>506.798</v>
      </c>
      <c r="E53" s="17">
        <f t="shared" si="0"/>
        <v>117.58499999999998</v>
      </c>
      <c r="G53" s="43"/>
      <c r="H53" s="17"/>
    </row>
    <row r="54" spans="1:8" x14ac:dyDescent="0.2">
      <c r="A54" s="1">
        <v>42767</v>
      </c>
      <c r="B54" s="12">
        <v>525.41899999999998</v>
      </c>
      <c r="C54" s="43">
        <f>+MIN($B$30,$B$42,$B$54,$B$66,$B$78)</f>
        <v>415.31299999999999</v>
      </c>
      <c r="D54" s="43">
        <f>+MAX($B$30,$B$42,$B$54,$B$66,$B$78)</f>
        <v>525.41899999999998</v>
      </c>
      <c r="E54" s="17">
        <f t="shared" si="0"/>
        <v>110.10599999999999</v>
      </c>
      <c r="G54" s="43"/>
      <c r="H54" s="17"/>
    </row>
    <row r="55" spans="1:8" x14ac:dyDescent="0.2">
      <c r="A55" s="1">
        <v>42795</v>
      </c>
      <c r="B55" s="12">
        <v>538.59500000000003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42826</v>
      </c>
      <c r="B56" s="12">
        <v>524.28599999999994</v>
      </c>
      <c r="C56" s="43">
        <f>+MIN($B$32,$B$44,$B$56,$B$68,$B$80)</f>
        <v>436.57799999999997</v>
      </c>
      <c r="D56" s="43">
        <f>+MAX($B$32,$B$44,$B$56,$B$68,$B$80)</f>
        <v>524.28599999999994</v>
      </c>
      <c r="E56" s="17">
        <f t="shared" si="0"/>
        <v>87.70799999999997</v>
      </c>
      <c r="G56" s="43"/>
      <c r="H56" s="17"/>
    </row>
    <row r="57" spans="1:8" x14ac:dyDescent="0.2">
      <c r="A57" s="1">
        <v>42856</v>
      </c>
      <c r="B57" s="12">
        <v>516.80799999999999</v>
      </c>
      <c r="C57" s="43">
        <f>+MIN($B$33,$B$45,$B$57,$B$69,$B$81)</f>
        <v>434.197</v>
      </c>
      <c r="D57" s="43">
        <f>+MAX($B$33,$B$45,$B$57,$B$69,$B$81)</f>
        <v>516.80799999999999</v>
      </c>
      <c r="E57" s="17">
        <f t="shared" si="0"/>
        <v>82.61099999999999</v>
      </c>
      <c r="G57" s="43"/>
      <c r="H57" s="17"/>
    </row>
    <row r="58" spans="1:8" x14ac:dyDescent="0.2">
      <c r="A58" s="1">
        <v>42887</v>
      </c>
      <c r="B58" s="12">
        <v>501.55700000000002</v>
      </c>
      <c r="C58" s="43">
        <f>+MIN($B$34,$B$46,$B$58,$B$70,$B$82)</f>
        <v>415.15199999999999</v>
      </c>
      <c r="D58" s="43">
        <f>+MAX($B$34,$B$46,$B$58,$B$70,$B$82)</f>
        <v>501.55700000000002</v>
      </c>
      <c r="E58" s="17">
        <f t="shared" si="0"/>
        <v>86.40500000000003</v>
      </c>
      <c r="G58" s="43"/>
      <c r="H58" s="17"/>
    </row>
    <row r="59" spans="1:8" x14ac:dyDescent="0.2">
      <c r="A59" s="1">
        <v>42917</v>
      </c>
      <c r="B59" s="12">
        <v>483.411</v>
      </c>
      <c r="C59" s="43">
        <f>+MIN($B$35,$B$47,$B$59,$B$71,$B$83)</f>
        <v>409.64100000000002</v>
      </c>
      <c r="D59" s="43">
        <f>+MAX($B$35,$B$47,$B$59,$B$71,$B$83)</f>
        <v>493.45800000000003</v>
      </c>
      <c r="E59" s="17">
        <f t="shared" si="0"/>
        <v>83.817000000000007</v>
      </c>
      <c r="G59" s="43"/>
      <c r="H59" s="17"/>
    </row>
    <row r="60" spans="1:8" x14ac:dyDescent="0.2">
      <c r="A60" s="1">
        <v>42948</v>
      </c>
      <c r="B60" s="12">
        <v>459.98200000000003</v>
      </c>
      <c r="C60" s="43">
        <f>+MIN($B$36,$B$48,$B$60,$B$72,$B$84)</f>
        <v>407.58300000000003</v>
      </c>
      <c r="D60" s="43">
        <f>+MAX($B$36,$B$48,$B$60,$B$72,$B$84)</f>
        <v>486.67500000000001</v>
      </c>
      <c r="E60" s="17">
        <f t="shared" si="0"/>
        <v>79.091999999999985</v>
      </c>
      <c r="G60" s="43"/>
      <c r="H60" s="17"/>
    </row>
    <row r="61" spans="1:8" x14ac:dyDescent="0.2">
      <c r="A61" s="1">
        <v>42979</v>
      </c>
      <c r="B61" s="12">
        <v>469.58800000000002</v>
      </c>
      <c r="C61" s="43">
        <f>+MIN($B$37,$B$49,$B$61,$B$73,$B$85)</f>
        <v>416.68400000000003</v>
      </c>
      <c r="D61" s="43">
        <f>+MAX($B$37,$B$49,$B$61,$B$73,$B$85)</f>
        <v>471.53699999999998</v>
      </c>
      <c r="E61" s="17">
        <f t="shared" si="0"/>
        <v>54.852999999999952</v>
      </c>
      <c r="G61" s="43"/>
      <c r="H61" s="17"/>
    </row>
    <row r="62" spans="1:8" x14ac:dyDescent="0.2">
      <c r="A62" s="1">
        <v>43009</v>
      </c>
      <c r="B62" s="12">
        <v>459.73099999999999</v>
      </c>
      <c r="C62" s="43">
        <f>+MIN($B$38,$B$50,$B$62,$B$74,$B$86)</f>
        <v>433.80799999999999</v>
      </c>
      <c r="D62" s="43">
        <f>+MAX($B$38,$B$50,$B$62,$B$74,$B$86)</f>
        <v>491.20299999999997</v>
      </c>
      <c r="E62" s="17">
        <f t="shared" si="0"/>
        <v>57.394999999999982</v>
      </c>
      <c r="G62" s="43"/>
      <c r="H62" s="17"/>
    </row>
    <row r="63" spans="1:8" x14ac:dyDescent="0.2">
      <c r="A63" s="1">
        <v>43040</v>
      </c>
      <c r="B63" s="12">
        <v>453.05399999999997</v>
      </c>
      <c r="C63" s="43">
        <f>+MIN($B$39,$B$51,$B$63,$B$75,$B$87)</f>
        <v>446.92899999999997</v>
      </c>
      <c r="D63" s="43">
        <f>+MAX($B$39,$B$51,$B$63,$B$75,$B$87)</f>
        <v>490.73399999999998</v>
      </c>
      <c r="E63" s="17">
        <f t="shared" si="0"/>
        <v>43.805000000000007</v>
      </c>
      <c r="G63" s="43"/>
      <c r="H63" s="17"/>
    </row>
    <row r="64" spans="1:8" x14ac:dyDescent="0.2">
      <c r="A64" s="1">
        <v>43070</v>
      </c>
      <c r="B64" s="12">
        <v>421.64600000000002</v>
      </c>
      <c r="C64" s="43">
        <f>+MIN($B$40,$B$52,$B$64,$B$76,$B$88)</f>
        <v>421.64600000000002</v>
      </c>
      <c r="D64" s="43">
        <f>+MAX($B$40,$B$52,$B$64,$B$76,$B$88)</f>
        <v>484.62200000000001</v>
      </c>
      <c r="E64" s="17">
        <f t="shared" si="0"/>
        <v>62.975999999999999</v>
      </c>
      <c r="G64" s="43"/>
      <c r="H64" s="17"/>
    </row>
    <row r="65" spans="1:8" x14ac:dyDescent="0.2">
      <c r="A65" s="1">
        <v>43101</v>
      </c>
      <c r="B65" s="12">
        <v>420.76</v>
      </c>
      <c r="C65" s="43">
        <f>+MIN($B$29,$B$41,$B$53,$B$65,$B$77)</f>
        <v>389.21300000000002</v>
      </c>
      <c r="D65" s="43">
        <f>+MAX($B$29,$B$41,$B$53,$B$65,$B$77)</f>
        <v>506.798</v>
      </c>
      <c r="E65" s="17">
        <f t="shared" si="0"/>
        <v>117.58499999999998</v>
      </c>
      <c r="G65" s="43"/>
      <c r="H65" s="17"/>
    </row>
    <row r="66" spans="1:8" x14ac:dyDescent="0.2">
      <c r="A66" s="1">
        <v>43132</v>
      </c>
      <c r="B66" s="12">
        <v>423.84300000000002</v>
      </c>
      <c r="C66" s="43">
        <f>+MIN($B$30,$B$42,$B$54,$B$66,$B$78)</f>
        <v>415.31299999999999</v>
      </c>
      <c r="D66" s="43">
        <f>+MAX($B$30,$B$42,$B$54,$B$66,$B$78)</f>
        <v>525.41899999999998</v>
      </c>
      <c r="E66" s="17">
        <f t="shared" si="0"/>
        <v>110.10599999999999</v>
      </c>
      <c r="G66" s="43"/>
      <c r="H66" s="17"/>
    </row>
    <row r="67" spans="1:8" x14ac:dyDescent="0.2">
      <c r="A67" s="1">
        <v>43160</v>
      </c>
      <c r="B67" s="12">
        <v>424.93900000000002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43191</v>
      </c>
      <c r="B68" s="12">
        <v>436.57799999999997</v>
      </c>
      <c r="C68" s="43">
        <f>+MIN($B$32,$B$44,$B$56,$B$68,$B$80)</f>
        <v>436.57799999999997</v>
      </c>
      <c r="D68" s="43">
        <f>+MAX($B$32,$B$44,$B$56,$B$68,$B$80)</f>
        <v>524.28599999999994</v>
      </c>
      <c r="E68" s="17">
        <f t="shared" si="0"/>
        <v>87.70799999999997</v>
      </c>
      <c r="G68" s="43"/>
      <c r="H68" s="17"/>
    </row>
    <row r="69" spans="1:8" x14ac:dyDescent="0.2">
      <c r="A69" s="1">
        <v>43221</v>
      </c>
      <c r="B69" s="12">
        <v>434.197</v>
      </c>
      <c r="C69" s="43">
        <f>+MIN($B$33,$B$45,$B$57,$B$69,$B$81)</f>
        <v>434.197</v>
      </c>
      <c r="D69" s="43">
        <f>+MAX($B$33,$B$45,$B$57,$B$69,$B$81)</f>
        <v>516.80799999999999</v>
      </c>
      <c r="E69" s="17">
        <f t="shared" si="0"/>
        <v>82.61099999999999</v>
      </c>
      <c r="G69" s="43"/>
      <c r="H69" s="17"/>
    </row>
    <row r="70" spans="1:8" x14ac:dyDescent="0.2">
      <c r="A70" s="1">
        <v>43252</v>
      </c>
      <c r="B70" s="12">
        <v>415.15199999999999</v>
      </c>
      <c r="C70" s="43">
        <f>+MIN($B$34,$B$46,$B$58,$B$70,$B$82)</f>
        <v>415.15199999999999</v>
      </c>
      <c r="D70" s="43">
        <f>+MAX($B$34,$B$46,$B$58,$B$70,$B$82)</f>
        <v>501.55700000000002</v>
      </c>
      <c r="E70" s="17">
        <f t="shared" si="0"/>
        <v>86.40500000000003</v>
      </c>
      <c r="G70" s="43"/>
      <c r="H70" s="17"/>
    </row>
    <row r="71" spans="1:8" x14ac:dyDescent="0.2">
      <c r="A71" s="1">
        <v>43282</v>
      </c>
      <c r="B71" s="12">
        <v>409.64100000000002</v>
      </c>
      <c r="C71" s="43">
        <f>+MIN($B$35,$B$47,$B$59,$B$71,$B$83)</f>
        <v>409.64100000000002</v>
      </c>
      <c r="D71" s="43">
        <f>+MAX($B$35,$B$47,$B$59,$B$71,$B$83)</f>
        <v>493.45800000000003</v>
      </c>
      <c r="E71" s="17">
        <f t="shared" si="0"/>
        <v>83.817000000000007</v>
      </c>
      <c r="G71" s="43"/>
      <c r="H71" s="17"/>
    </row>
    <row r="72" spans="1:8" x14ac:dyDescent="0.2">
      <c r="A72" s="1">
        <v>43313</v>
      </c>
      <c r="B72" s="12">
        <v>407.58300000000003</v>
      </c>
      <c r="C72" s="43">
        <f>+MIN($B$36,$B$48,$B$60,$B$72,$B$84)</f>
        <v>407.58300000000003</v>
      </c>
      <c r="D72" s="43">
        <f>+MAX($B$36,$B$48,$B$60,$B$72,$B$84)</f>
        <v>486.67500000000001</v>
      </c>
      <c r="E72" s="17">
        <f t="shared" si="0"/>
        <v>79.091999999999985</v>
      </c>
      <c r="G72" s="43"/>
      <c r="H72" s="17"/>
    </row>
    <row r="73" spans="1:8" x14ac:dyDescent="0.2">
      <c r="A73" s="1">
        <v>43344</v>
      </c>
      <c r="B73" s="12">
        <v>416.68400000000003</v>
      </c>
      <c r="C73" s="43">
        <f>+MIN($B$37,$B$49,$B$61,$B$73,$B$85)</f>
        <v>416.68400000000003</v>
      </c>
      <c r="D73" s="43">
        <f>+MAX($B$37,$B$49,$B$61,$B$73,$B$85)</f>
        <v>471.53699999999998</v>
      </c>
      <c r="E73" s="17">
        <f t="shared" si="0"/>
        <v>54.852999999999952</v>
      </c>
      <c r="G73" s="43"/>
      <c r="H73" s="17"/>
    </row>
    <row r="74" spans="1:8" x14ac:dyDescent="0.2">
      <c r="A74" s="1">
        <v>43374</v>
      </c>
      <c r="B74" s="12">
        <v>433.80799999999999</v>
      </c>
      <c r="C74" s="43">
        <f>+MIN($B$38,$B$50,$B$62,$B$74,$B$86)</f>
        <v>433.80799999999999</v>
      </c>
      <c r="D74" s="43">
        <f>+MAX($B$38,$B$50,$B$62,$B$74,$B$86)</f>
        <v>491.20299999999997</v>
      </c>
      <c r="E74" s="17">
        <f t="shared" si="0"/>
        <v>57.394999999999982</v>
      </c>
      <c r="G74" s="43"/>
      <c r="H74" s="17"/>
    </row>
    <row r="75" spans="1:8" x14ac:dyDescent="0.2">
      <c r="A75" s="1">
        <v>43405</v>
      </c>
      <c r="B75" s="12">
        <v>449.37900000000002</v>
      </c>
      <c r="C75" s="43">
        <f>+MIN($B$39,$B$51,$B$63,$B$75,$B$87)</f>
        <v>446.92899999999997</v>
      </c>
      <c r="D75" s="43">
        <f>+MAX($B$39,$B$51,$B$63,$B$75,$B$87)</f>
        <v>490.73399999999998</v>
      </c>
      <c r="E75" s="17">
        <f t="shared" si="0"/>
        <v>43.805000000000007</v>
      </c>
      <c r="G75" s="43"/>
      <c r="H75" s="17"/>
    </row>
    <row r="76" spans="1:8" x14ac:dyDescent="0.2">
      <c r="A76" s="1">
        <v>43435</v>
      </c>
      <c r="B76" s="12">
        <v>442.50099999999998</v>
      </c>
      <c r="C76" s="43">
        <f>+MIN($B$40,$B$52,$B$64,$B$76,$B$88)</f>
        <v>421.64600000000002</v>
      </c>
      <c r="D76" s="43">
        <f>+MAX($B$40,$B$52,$B$64,$B$76,$B$88)</f>
        <v>484.62200000000001</v>
      </c>
      <c r="E76" s="17">
        <f t="shared" si="0"/>
        <v>62.975999999999999</v>
      </c>
      <c r="G76" s="43"/>
      <c r="H76" s="17"/>
    </row>
    <row r="77" spans="1:8" x14ac:dyDescent="0.2">
      <c r="A77" s="1">
        <v>43466</v>
      </c>
      <c r="B77" s="12">
        <v>448.80399999999997</v>
      </c>
      <c r="C77" s="43">
        <f>+MIN($B$29,$B$41,$B$53,$B$65,$B$77)</f>
        <v>389.21300000000002</v>
      </c>
      <c r="D77" s="43">
        <f>+MAX($B$29,$B$41,$B$53,$B$65,$B$77)</f>
        <v>506.798</v>
      </c>
      <c r="E77" s="17">
        <f t="shared" si="0"/>
        <v>117.58499999999998</v>
      </c>
      <c r="G77" s="43"/>
      <c r="H77" s="17"/>
    </row>
    <row r="78" spans="1:8" x14ac:dyDescent="0.2">
      <c r="A78" s="1">
        <v>43497</v>
      </c>
      <c r="B78" s="12">
        <v>451.72800000000001</v>
      </c>
      <c r="C78" s="43">
        <f>+MIN($B$30,$B$42,$B$54,$B$66,$B$78)</f>
        <v>415.31299999999999</v>
      </c>
      <c r="D78" s="43">
        <f>+MAX($B$30,$B$42,$B$54,$B$66,$B$78)</f>
        <v>525.41899999999998</v>
      </c>
      <c r="E78" s="17">
        <f t="shared" si="0"/>
        <v>110.10599999999999</v>
      </c>
      <c r="G78" s="43"/>
      <c r="H78" s="17"/>
    </row>
    <row r="79" spans="1:8" x14ac:dyDescent="0.2">
      <c r="A79" s="1">
        <v>43525</v>
      </c>
      <c r="B79" s="12">
        <v>459.322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43556</v>
      </c>
      <c r="B80" s="12">
        <v>468.82900000000001</v>
      </c>
      <c r="C80" s="43">
        <f>+MIN($B$32,$B$44,$B$56,$B$68,$B$80)</f>
        <v>436.57799999999997</v>
      </c>
      <c r="D80" s="43">
        <f>+MAX($B$32,$B$44,$B$56,$B$68,$B$80)</f>
        <v>524.28599999999994</v>
      </c>
      <c r="E80" s="17">
        <f t="shared" si="0"/>
        <v>87.70799999999997</v>
      </c>
      <c r="G80" s="43"/>
      <c r="H80" s="17"/>
    </row>
    <row r="81" spans="1:8" x14ac:dyDescent="0.2">
      <c r="A81" s="1">
        <v>43586</v>
      </c>
      <c r="B81" s="12">
        <v>480.15800000000002</v>
      </c>
      <c r="C81" s="43">
        <f>+MIN($B$33,$B$45,$B$57,$B$69,$B$81)</f>
        <v>434.197</v>
      </c>
      <c r="D81" s="43">
        <f>+MAX($B$33,$B$45,$B$57,$B$69,$B$81)</f>
        <v>516.80799999999999</v>
      </c>
      <c r="E81" s="17">
        <f t="shared" si="0"/>
        <v>82.61099999999999</v>
      </c>
      <c r="G81" s="43"/>
      <c r="H81" s="17"/>
    </row>
    <row r="82" spans="1:8" x14ac:dyDescent="0.2">
      <c r="A82" s="1">
        <v>43617</v>
      </c>
      <c r="B82" s="12">
        <v>463.96100000000001</v>
      </c>
      <c r="C82" s="43">
        <f>+MIN($B$34,$B$46,$B$58,$B$70,$B$82)</f>
        <v>415.15199999999999</v>
      </c>
      <c r="D82" s="43">
        <f>+MAX($B$34,$B$46,$B$58,$B$70,$B$82)</f>
        <v>501.55700000000002</v>
      </c>
      <c r="E82" s="17">
        <f t="shared" si="0"/>
        <v>86.40500000000003</v>
      </c>
      <c r="G82" s="43"/>
      <c r="H82" s="17"/>
    </row>
    <row r="83" spans="1:8" x14ac:dyDescent="0.2">
      <c r="A83" s="1">
        <v>43647</v>
      </c>
      <c r="B83" s="12">
        <v>442.05</v>
      </c>
      <c r="C83" s="43">
        <f>+MIN($B$35,$B$47,$B$59,$B$71,$B$83)</f>
        <v>409.64100000000002</v>
      </c>
      <c r="D83" s="43">
        <f>+MAX($B$35,$B$47,$B$59,$B$71,$B$83)</f>
        <v>493.45800000000003</v>
      </c>
      <c r="E83" s="17">
        <f t="shared" si="0"/>
        <v>83.817000000000007</v>
      </c>
      <c r="G83" s="43"/>
      <c r="H83" s="17"/>
    </row>
    <row r="84" spans="1:8" x14ac:dyDescent="0.2">
      <c r="A84" s="1">
        <v>43678</v>
      </c>
      <c r="B84" s="12">
        <v>430.81599999999997</v>
      </c>
      <c r="C84" s="43">
        <f>+MIN($B$36,$B$48,$B$60,$B$72,$B$84)</f>
        <v>407.58300000000003</v>
      </c>
      <c r="D84" s="43">
        <f>+MAX($B$36,$B$48,$B$60,$B$72,$B$84)</f>
        <v>486.67500000000001</v>
      </c>
      <c r="E84" s="17">
        <f t="shared" si="0"/>
        <v>79.091999999999985</v>
      </c>
      <c r="G84" s="43"/>
      <c r="H84" s="17"/>
    </row>
    <row r="85" spans="1:8" x14ac:dyDescent="0.2">
      <c r="A85" s="1">
        <v>43709</v>
      </c>
      <c r="B85" s="12">
        <v>426.45600000000002</v>
      </c>
      <c r="C85" s="43">
        <f>+MIN($B$37,$B$49,$B$61,$B$73,$B$85)</f>
        <v>416.68400000000003</v>
      </c>
      <c r="D85" s="43">
        <f>+MAX($B$37,$B$49,$B$61,$B$73,$B$85)</f>
        <v>471.53699999999998</v>
      </c>
      <c r="E85" s="17">
        <f t="shared" si="0"/>
        <v>54.852999999999952</v>
      </c>
      <c r="G85" s="43"/>
      <c r="H85" s="17"/>
    </row>
    <row r="86" spans="1:8" x14ac:dyDescent="0.2">
      <c r="A86" s="1">
        <v>43739</v>
      </c>
      <c r="B86" s="12">
        <v>444.23399999999998</v>
      </c>
      <c r="C86" s="43">
        <f>+MIN($B$38,$B$50,$B$62,$B$74,$B$86)</f>
        <v>433.80799999999999</v>
      </c>
      <c r="D86" s="43">
        <f>+MAX($B$38,$B$50,$B$62,$B$74,$B$86)</f>
        <v>491.20299999999997</v>
      </c>
      <c r="E86" s="17">
        <f t="shared" si="0"/>
        <v>57.394999999999982</v>
      </c>
      <c r="G86" s="43"/>
      <c r="H86" s="17"/>
    </row>
    <row r="87" spans="1:8" x14ac:dyDescent="0.2">
      <c r="A87" s="1">
        <v>43770</v>
      </c>
      <c r="B87" s="12">
        <v>446.92899999999997</v>
      </c>
      <c r="C87" s="43">
        <f>+MIN($B$39,$B$51,$B$63,$B$75,$B$87)</f>
        <v>446.92899999999997</v>
      </c>
      <c r="D87" s="43">
        <f>+MAX($B$39,$B$51,$B$63,$B$75,$B$87)</f>
        <v>490.73399999999998</v>
      </c>
      <c r="E87" s="17">
        <f t="shared" si="0"/>
        <v>43.805000000000007</v>
      </c>
      <c r="G87" s="43"/>
      <c r="H87" s="17"/>
    </row>
    <row r="88" spans="1:8" x14ac:dyDescent="0.2">
      <c r="A88" s="1">
        <v>43800</v>
      </c>
      <c r="B88" s="12">
        <v>432.93700000000001</v>
      </c>
      <c r="C88" s="43">
        <f>+MIN($B$40,$B$52,$B$64,$B$76,$B$88)</f>
        <v>421.64600000000002</v>
      </c>
      <c r="D88" s="43">
        <f>+MAX($B$40,$B$52,$B$64,$B$76,$B$88)</f>
        <v>484.62200000000001</v>
      </c>
      <c r="E88" s="17">
        <f t="shared" si="0"/>
        <v>62.975999999999999</v>
      </c>
      <c r="G88" s="43"/>
      <c r="H88" s="17"/>
    </row>
    <row r="89" spans="1:8" x14ac:dyDescent="0.2">
      <c r="A89" s="1">
        <v>43831</v>
      </c>
      <c r="B89" s="12">
        <v>442.834</v>
      </c>
      <c r="C89" s="43">
        <f>+MIN($B$29,$B$41,$B$53,$B$65,$B$77)</f>
        <v>389.21300000000002</v>
      </c>
      <c r="D89" s="43">
        <f>+MAX($B$29,$B$41,$B$53,$B$65,$B$77)</f>
        <v>506.798</v>
      </c>
      <c r="E89" s="17">
        <f t="shared" si="0"/>
        <v>117.58499999999998</v>
      </c>
      <c r="G89" s="43"/>
      <c r="H89" s="17"/>
    </row>
    <row r="90" spans="1:8" x14ac:dyDescent="0.2">
      <c r="A90" s="1">
        <v>43862</v>
      </c>
      <c r="B90" s="12">
        <v>454.22500000000002</v>
      </c>
      <c r="C90" s="43">
        <f>+MIN($B$30,$B$42,$B$54,$B$66,$B$78)</f>
        <v>415.31299999999999</v>
      </c>
      <c r="D90" s="43">
        <f>+MAX($B$30,$B$42,$B$54,$B$66,$B$78)</f>
        <v>525.41899999999998</v>
      </c>
      <c r="E90" s="17">
        <f t="shared" si="0"/>
        <v>110.10599999999999</v>
      </c>
      <c r="G90" s="43"/>
      <c r="H90" s="17"/>
    </row>
    <row r="91" spans="1:8" x14ac:dyDescent="0.2">
      <c r="A91" s="1">
        <v>43891</v>
      </c>
      <c r="B91" s="12">
        <v>482.45400000000001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43922</v>
      </c>
      <c r="B92" s="12">
        <v>529.16399999999999</v>
      </c>
      <c r="C92" s="43">
        <f>+MIN($B$32,$B$44,$B$56,$B$68,$B$80)</f>
        <v>436.57799999999997</v>
      </c>
      <c r="D92" s="43">
        <f>+MAX($B$32,$B$44,$B$56,$B$68,$B$80)</f>
        <v>524.28599999999994</v>
      </c>
      <c r="E92" s="17">
        <f t="shared" si="0"/>
        <v>87.70799999999997</v>
      </c>
      <c r="G92" s="43"/>
      <c r="H92" s="17"/>
    </row>
    <row r="93" spans="1:8" x14ac:dyDescent="0.2">
      <c r="A93" s="1">
        <v>43952</v>
      </c>
      <c r="B93" s="12">
        <v>520.96100000000001</v>
      </c>
      <c r="C93" s="43">
        <f>+MIN($B$33,$B$45,$B$57,$B$69,$B$81)</f>
        <v>434.197</v>
      </c>
      <c r="D93" s="43">
        <f>+MAX($B$33,$B$45,$B$57,$B$69,$B$81)</f>
        <v>516.80799999999999</v>
      </c>
      <c r="E93" s="17">
        <f t="shared" ref="E93:E112" si="1">D93-C93</f>
        <v>82.61099999999999</v>
      </c>
      <c r="G93" s="43"/>
      <c r="H93" s="17"/>
    </row>
    <row r="94" spans="1:8" x14ac:dyDescent="0.2">
      <c r="A94" s="1">
        <v>43983</v>
      </c>
      <c r="B94" s="12">
        <v>539.18100000000004</v>
      </c>
      <c r="C94" s="43">
        <f>+MIN($B$34,$B$46,$B$58,$B$70,$B$82)</f>
        <v>415.15199999999999</v>
      </c>
      <c r="D94" s="43">
        <f>+MAX($B$34,$B$46,$B$58,$B$70,$B$82)</f>
        <v>501.55700000000002</v>
      </c>
      <c r="E94" s="17">
        <f t="shared" si="1"/>
        <v>86.40500000000003</v>
      </c>
      <c r="G94" s="43"/>
      <c r="H94" s="17"/>
    </row>
    <row r="95" spans="1:8" x14ac:dyDescent="0.2">
      <c r="A95" s="1">
        <v>44013</v>
      </c>
      <c r="B95" s="12">
        <v>518.596</v>
      </c>
      <c r="C95" s="43">
        <f>+MIN($B$35,$B$47,$B$59,$B$71,$B$83)</f>
        <v>409.64100000000002</v>
      </c>
      <c r="D95" s="43">
        <f>+MAX($B$35,$B$47,$B$59,$B$71,$B$83)</f>
        <v>493.45800000000003</v>
      </c>
      <c r="E95" s="17">
        <f t="shared" si="1"/>
        <v>83.817000000000007</v>
      </c>
      <c r="G95" s="43"/>
      <c r="H95" s="17"/>
    </row>
    <row r="96" spans="1:8" x14ac:dyDescent="0.2">
      <c r="A96" s="1">
        <v>44044</v>
      </c>
      <c r="B96" s="12">
        <v>500.00110000000001</v>
      </c>
      <c r="C96" s="43">
        <f>+MIN($B$36,$B$48,$B$60,$B$72,$B$84)</f>
        <v>407.58300000000003</v>
      </c>
      <c r="D96" s="43">
        <f>+MAX($B$36,$B$48,$B$60,$B$72,$B$84)</f>
        <v>486.67500000000001</v>
      </c>
      <c r="E96" s="17">
        <f t="shared" si="1"/>
        <v>79.091999999999985</v>
      </c>
      <c r="G96" s="43"/>
      <c r="H96" s="17"/>
    </row>
    <row r="97" spans="1:8" x14ac:dyDescent="0.2">
      <c r="A97" s="1">
        <v>44075</v>
      </c>
      <c r="B97" s="12">
        <v>491.89030000000002</v>
      </c>
      <c r="C97" s="43">
        <f>+MIN($B$37,$B$49,$B$61,$B$73,$B$85)</f>
        <v>416.68400000000003</v>
      </c>
      <c r="D97" s="43">
        <f>+MAX($B$37,$B$49,$B$61,$B$73,$B$85)</f>
        <v>471.53699999999998</v>
      </c>
      <c r="E97" s="17">
        <f t="shared" si="1"/>
        <v>54.852999999999952</v>
      </c>
      <c r="G97" s="43"/>
      <c r="H97" s="17"/>
    </row>
    <row r="98" spans="1:8" x14ac:dyDescent="0.2">
      <c r="A98" s="1">
        <v>44105</v>
      </c>
      <c r="B98" s="12">
        <v>497.62810000000002</v>
      </c>
      <c r="C98" s="43">
        <f>+MIN($B$38,$B$50,$B$62,$B$74,$B$86)</f>
        <v>433.80799999999999</v>
      </c>
      <c r="D98" s="43">
        <f>+MAX($B$38,$B$50,$B$62,$B$74,$B$86)</f>
        <v>491.20299999999997</v>
      </c>
      <c r="E98" s="17">
        <f t="shared" si="1"/>
        <v>57.394999999999982</v>
      </c>
      <c r="G98" s="43"/>
      <c r="H98" s="17"/>
    </row>
    <row r="99" spans="1:8" x14ac:dyDescent="0.2">
      <c r="A99" s="1">
        <v>44136</v>
      </c>
      <c r="B99" s="12">
        <v>495.94200000000001</v>
      </c>
      <c r="C99" s="43">
        <f>+MIN($B$39,$B$51,$B$63,$B$75,$B$87)</f>
        <v>446.92899999999997</v>
      </c>
      <c r="D99" s="43">
        <f>+MAX($B$39,$B$51,$B$63,$B$75,$B$87)</f>
        <v>490.73399999999998</v>
      </c>
      <c r="E99" s="17">
        <f t="shared" si="1"/>
        <v>43.805000000000007</v>
      </c>
      <c r="G99" s="43"/>
      <c r="H99" s="17"/>
    </row>
    <row r="100" spans="1:8" x14ac:dyDescent="0.2">
      <c r="A100" s="1">
        <v>44166</v>
      </c>
      <c r="B100" s="12">
        <v>483.0342</v>
      </c>
      <c r="C100" s="43">
        <f>+MIN($B$40,$B$52,$B$64,$B$76,$B$88)</f>
        <v>421.64600000000002</v>
      </c>
      <c r="D100" s="43">
        <f>+MAX($B$40,$B$52,$B$64,$B$76,$B$88)</f>
        <v>484.62200000000001</v>
      </c>
      <c r="E100" s="17">
        <f t="shared" si="1"/>
        <v>62.975999999999999</v>
      </c>
      <c r="G100" s="43"/>
      <c r="H100" s="17"/>
    </row>
    <row r="101" spans="1:8" x14ac:dyDescent="0.2">
      <c r="A101" s="1">
        <v>44197</v>
      </c>
      <c r="B101" s="12">
        <v>483.50400000000002</v>
      </c>
      <c r="C101" s="43">
        <f>+MIN($B$29,$B$41,$B$53,$B$65,$B$77)</f>
        <v>389.21300000000002</v>
      </c>
      <c r="D101" s="17">
        <f>+MAX($B$29,$B$41,$B$53,$B$65,$B$77)</f>
        <v>506.798</v>
      </c>
      <c r="E101" s="17">
        <f t="shared" si="1"/>
        <v>117.58499999999998</v>
      </c>
      <c r="G101" s="43"/>
      <c r="H101" s="17"/>
    </row>
    <row r="102" spans="1:8" x14ac:dyDescent="0.2">
      <c r="A102" s="1">
        <v>44228</v>
      </c>
      <c r="B102" s="12">
        <v>493.80439999999999</v>
      </c>
      <c r="C102" s="43">
        <f>+MIN($B$30,$B$42,$B$54,$B$66,$B$78)</f>
        <v>415.31299999999999</v>
      </c>
      <c r="D102" s="17">
        <f>+MAX($B$30,$B$42,$B$54,$B$66,$B$78)</f>
        <v>525.41899999999998</v>
      </c>
      <c r="E102" s="17">
        <f t="shared" si="1"/>
        <v>110.10599999999999</v>
      </c>
      <c r="G102" s="43"/>
      <c r="H102" s="17"/>
    </row>
    <row r="103" spans="1:8" x14ac:dyDescent="0.2">
      <c r="A103" s="1">
        <v>44256</v>
      </c>
      <c r="B103" s="12">
        <v>504.94439999999997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44287</v>
      </c>
      <c r="B104" s="12">
        <v>507.01080000000002</v>
      </c>
      <c r="C104" s="43">
        <f>+MIN($B$32,$B$44,$B$56,$B$68,$B$80)</f>
        <v>436.57799999999997</v>
      </c>
      <c r="D104" s="17">
        <f>+MAX($B$32,$B$44,$B$56,$B$68,$B$80)</f>
        <v>524.28599999999994</v>
      </c>
      <c r="E104" s="17">
        <f t="shared" si="1"/>
        <v>87.70799999999997</v>
      </c>
      <c r="G104" s="43"/>
      <c r="H104" s="17"/>
    </row>
    <row r="105" spans="1:8" x14ac:dyDescent="0.2">
      <c r="A105" s="1">
        <v>44317</v>
      </c>
      <c r="B105" s="12">
        <v>506.2921</v>
      </c>
      <c r="C105" s="43">
        <f>+MIN($B$33,$B$45,$B$57,$B$69,$B$81)</f>
        <v>434.197</v>
      </c>
      <c r="D105" s="17">
        <f>+MAX($B$33,$B$45,$B$57,$B$69,$B$81)</f>
        <v>516.80799999999999</v>
      </c>
      <c r="E105" s="17">
        <f t="shared" si="1"/>
        <v>82.61099999999999</v>
      </c>
      <c r="G105" s="43"/>
      <c r="H105" s="17"/>
    </row>
    <row r="106" spans="1:8" x14ac:dyDescent="0.2">
      <c r="A106" s="1">
        <v>44348</v>
      </c>
      <c r="B106" s="12">
        <v>490.15949999999998</v>
      </c>
      <c r="C106" s="43">
        <f>+MIN($B$34,$B$46,$B$58,$B$70,$B$82)</f>
        <v>415.15199999999999</v>
      </c>
      <c r="D106" s="17">
        <f>+MAX($B$34,$B$46,$B$58,$B$70,$B$82)</f>
        <v>501.55700000000002</v>
      </c>
      <c r="E106" s="17">
        <f t="shared" si="1"/>
        <v>86.40500000000003</v>
      </c>
      <c r="G106" s="43"/>
      <c r="H106" s="17"/>
    </row>
    <row r="107" spans="1:8" x14ac:dyDescent="0.2">
      <c r="A107" s="1">
        <v>44378</v>
      </c>
      <c r="B107" s="12">
        <v>475.32089999999999</v>
      </c>
      <c r="C107" s="43">
        <f>+MIN($B$35,$B$47,$B$59,$B$71,$B$83)</f>
        <v>409.64100000000002</v>
      </c>
      <c r="D107" s="17">
        <f>+MAX($B$35,$B$47,$B$59,$B$71,$B$83)</f>
        <v>493.45800000000003</v>
      </c>
      <c r="E107" s="17">
        <f t="shared" si="1"/>
        <v>83.817000000000007</v>
      </c>
      <c r="G107" s="43"/>
      <c r="H107" s="17"/>
    </row>
    <row r="108" spans="1:8" x14ac:dyDescent="0.2">
      <c r="A108" s="1">
        <v>44409</v>
      </c>
      <c r="B108" s="12">
        <v>467.54759999999999</v>
      </c>
      <c r="C108" s="43">
        <f>+MIN($B$36,$B$48,$B$60,$B$72,$B$84)</f>
        <v>407.58300000000003</v>
      </c>
      <c r="D108" s="17">
        <f>+MAX($B$36,$B$48,$B$60,$B$72,$B$84)</f>
        <v>486.67500000000001</v>
      </c>
      <c r="E108" s="17">
        <f t="shared" si="1"/>
        <v>79.091999999999985</v>
      </c>
      <c r="G108" s="43"/>
      <c r="H108" s="17"/>
    </row>
    <row r="109" spans="1:8" x14ac:dyDescent="0.2">
      <c r="A109" s="1">
        <v>44440</v>
      </c>
      <c r="B109" s="12">
        <v>468.39249999999998</v>
      </c>
      <c r="C109" s="43">
        <f>+MIN($B$37,$B$49,$B$61,$B$73,$B$85)</f>
        <v>416.68400000000003</v>
      </c>
      <c r="D109" s="17">
        <f>+MAX($B$37,$B$49,$B$61,$B$73,$B$85)</f>
        <v>471.53699999999998</v>
      </c>
      <c r="E109" s="17">
        <f t="shared" si="1"/>
        <v>54.852999999999952</v>
      </c>
      <c r="G109" s="43"/>
      <c r="H109" s="17"/>
    </row>
    <row r="110" spans="1:8" x14ac:dyDescent="0.2">
      <c r="A110" s="1">
        <v>44470</v>
      </c>
      <c r="B110" s="12">
        <v>483.21339999999998</v>
      </c>
      <c r="C110" s="43">
        <f>+MIN($B$38,$B$50,$B$62,$B$74,$B$86)</f>
        <v>433.80799999999999</v>
      </c>
      <c r="D110" s="17">
        <f>+MAX($B$38,$B$50,$B$62,$B$74,$B$86)</f>
        <v>491.20299999999997</v>
      </c>
      <c r="E110" s="17">
        <f t="shared" si="1"/>
        <v>57.394999999999982</v>
      </c>
      <c r="G110" s="43"/>
      <c r="H110" s="17"/>
    </row>
    <row r="111" spans="1:8" x14ac:dyDescent="0.2">
      <c r="A111" s="1">
        <v>44501</v>
      </c>
      <c r="B111" s="12">
        <v>483.29820000000001</v>
      </c>
      <c r="C111" s="43">
        <f>+MIN($B$39,$B$51,$B$63,$B$75,$B$87)</f>
        <v>446.92899999999997</v>
      </c>
      <c r="D111" s="17">
        <f>+MAX($B$39,$B$51,$B$63,$B$75,$B$87)</f>
        <v>490.73399999999998</v>
      </c>
      <c r="E111" s="17">
        <f t="shared" si="1"/>
        <v>43.805000000000007</v>
      </c>
      <c r="G111" s="43"/>
      <c r="H111" s="17"/>
    </row>
    <row r="112" spans="1:8" x14ac:dyDescent="0.2">
      <c r="A112" s="63">
        <v>44531</v>
      </c>
      <c r="B112" s="69">
        <v>469.61770000000001</v>
      </c>
      <c r="C112" s="68">
        <f>+MIN($B$40,$B$52,$B$64,$B$76,$B$88)</f>
        <v>421.64600000000002</v>
      </c>
      <c r="D112" s="67">
        <f>+MAX($B$40,$B$52,$B$64,$B$76,$B$88)</f>
        <v>484.62200000000001</v>
      </c>
      <c r="E112" s="67">
        <f t="shared" si="1"/>
        <v>62.975999999999999</v>
      </c>
      <c r="G112" s="43"/>
      <c r="H112" s="17"/>
    </row>
    <row r="113" spans="1:2" x14ac:dyDescent="0.2">
      <c r="A113" s="365" t="s">
        <v>558</v>
      </c>
    </row>
    <row r="114" spans="1:2" x14ac:dyDescent="0.2">
      <c r="A114" s="32" t="s">
        <v>593</v>
      </c>
    </row>
    <row r="115" spans="1:2" x14ac:dyDescent="0.2">
      <c r="A115" s="378" t="s">
        <v>592</v>
      </c>
    </row>
    <row r="116" spans="1:2" x14ac:dyDescent="0.2">
      <c r="A116" s="4"/>
      <c r="B116" s="73" t="s">
        <v>357</v>
      </c>
    </row>
    <row r="117" spans="1:2" x14ac:dyDescent="0.2">
      <c r="A117" s="17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13" width="9.140625" style="129"/>
    <col min="14" max="15" width="9.140625" style="131"/>
    <col min="16" max="16" width="9.140625" style="129"/>
    <col min="17" max="17" width="20.85546875" style="129" customWidth="1"/>
    <col min="18" max="26" width="9.140625" style="129"/>
    <col min="27" max="28" width="9.140625" style="131"/>
    <col min="29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Q6" s="295" t="s">
        <v>230</v>
      </c>
      <c r="R6" s="232" t="s">
        <v>237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Q7" s="296" t="s">
        <v>232</v>
      </c>
      <c r="R7" s="233" t="s">
        <v>238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Q8" s="296" t="s">
        <v>231</v>
      </c>
      <c r="R8" s="297" t="s">
        <v>239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Q9" s="296" t="s">
        <v>233</v>
      </c>
      <c r="R9" s="297" t="s">
        <v>240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Q10" s="341" t="s">
        <v>439</v>
      </c>
      <c r="R10" s="342" t="s">
        <v>440</v>
      </c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</row>
    <row r="17" spans="1:12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</row>
    <row r="18" spans="1:12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</row>
    <row r="19" spans="1:12" x14ac:dyDescent="0.25">
      <c r="A19" s="142"/>
      <c r="B19" s="142"/>
      <c r="C19" s="142"/>
      <c r="D19" s="142"/>
      <c r="E19" s="142"/>
      <c r="F19" s="142"/>
      <c r="G19" s="142"/>
      <c r="H19" s="183"/>
      <c r="I19" s="142"/>
      <c r="J19" s="142"/>
    </row>
    <row r="20" spans="1:12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</row>
    <row r="21" spans="1:12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</row>
    <row r="24" spans="1:12" x14ac:dyDescent="0.25">
      <c r="A24"/>
      <c r="B24"/>
      <c r="C24" s="575" t="s">
        <v>61</v>
      </c>
      <c r="D24" s="575"/>
      <c r="E24" s="575"/>
      <c r="F24" s="575"/>
      <c r="G24" s="575"/>
      <c r="H24" s="32"/>
      <c r="I24" s="575" t="s">
        <v>94</v>
      </c>
      <c r="J24" s="575"/>
      <c r="K24" s="575"/>
      <c r="L24" s="575"/>
    </row>
    <row r="25" spans="1:12" x14ac:dyDescent="0.25">
      <c r="A25" s="131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5"/>
      <c r="I25" s="80">
        <v>2018</v>
      </c>
      <c r="J25" s="80">
        <v>2019</v>
      </c>
      <c r="K25" s="80">
        <v>2020</v>
      </c>
      <c r="L25" s="80">
        <v>2021</v>
      </c>
    </row>
    <row r="26" spans="1:12" x14ac:dyDescent="0.25">
      <c r="A26" s="131"/>
      <c r="B26" s="140" t="s">
        <v>230</v>
      </c>
      <c r="C26" s="81">
        <v>9.3518287369999999</v>
      </c>
      <c r="D26" s="81">
        <v>10.990467088000001</v>
      </c>
      <c r="E26" s="81">
        <v>12.248022836000001</v>
      </c>
      <c r="F26" s="81">
        <v>11.264687288999999</v>
      </c>
      <c r="G26" s="81">
        <v>11.140467288</v>
      </c>
      <c r="H26" s="11"/>
      <c r="I26" s="20">
        <f t="shared" ref="I26:L27" si="0">D26-C26</f>
        <v>1.6386383510000009</v>
      </c>
      <c r="J26" s="20">
        <f t="shared" si="0"/>
        <v>1.2575557479999997</v>
      </c>
      <c r="K26" s="20">
        <f t="shared" si="0"/>
        <v>-0.98333554700000114</v>
      </c>
      <c r="L26" s="20">
        <f t="shared" si="0"/>
        <v>-0.12422000099999941</v>
      </c>
    </row>
    <row r="27" spans="1:12" x14ac:dyDescent="0.25">
      <c r="A27" s="131"/>
      <c r="B27" s="140" t="s">
        <v>232</v>
      </c>
      <c r="C27" s="150">
        <v>3.7827452274</v>
      </c>
      <c r="D27" s="81">
        <v>4.3693502876999997</v>
      </c>
      <c r="E27" s="81">
        <v>4.8130219479000003</v>
      </c>
      <c r="F27" s="81">
        <v>4.9642724232999997</v>
      </c>
      <c r="G27" s="81">
        <v>5.0752194438</v>
      </c>
      <c r="H27" s="11"/>
      <c r="I27" s="20">
        <f t="shared" si="0"/>
        <v>0.5866050602999997</v>
      </c>
      <c r="J27" s="20">
        <f t="shared" si="0"/>
        <v>0.44367166020000059</v>
      </c>
      <c r="K27" s="20">
        <f t="shared" si="0"/>
        <v>0.15125047539999947</v>
      </c>
      <c r="L27" s="20">
        <f t="shared" si="0"/>
        <v>0.11094702050000027</v>
      </c>
    </row>
    <row r="28" spans="1:12" x14ac:dyDescent="0.25">
      <c r="A28" s="131"/>
      <c r="B28" s="145" t="s">
        <v>241</v>
      </c>
      <c r="C28" s="144">
        <f>+C29+C30</f>
        <v>1.14363879739</v>
      </c>
      <c r="D28" s="144">
        <f t="shared" ref="D28:L28" si="1">+D29+D30</f>
        <v>1.17081899448</v>
      </c>
      <c r="E28" s="144">
        <f t="shared" si="1"/>
        <v>1.1415986300899998</v>
      </c>
      <c r="F28" s="144">
        <f t="shared" si="1"/>
        <v>1.01742832958</v>
      </c>
      <c r="G28" s="144">
        <f t="shared" si="1"/>
        <v>1.1472862216499999</v>
      </c>
      <c r="H28" s="144"/>
      <c r="I28" s="144">
        <f t="shared" si="1"/>
        <v>2.7180197090000066E-2</v>
      </c>
      <c r="J28" s="144">
        <f t="shared" si="1"/>
        <v>-2.922036439000017E-2</v>
      </c>
      <c r="K28" s="144">
        <f t="shared" si="1"/>
        <v>-0.12417030050999996</v>
      </c>
      <c r="L28" s="144">
        <f t="shared" si="1"/>
        <v>0.12985789206999998</v>
      </c>
    </row>
    <row r="29" spans="1:12" x14ac:dyDescent="0.25">
      <c r="A29" s="131"/>
      <c r="B29" s="140" t="s">
        <v>231</v>
      </c>
      <c r="C29" s="81">
        <v>1.0395482082</v>
      </c>
      <c r="D29" s="81">
        <v>1.0496631863000001</v>
      </c>
      <c r="E29" s="81">
        <v>1.0291206026999999</v>
      </c>
      <c r="F29" s="81">
        <v>0.90669391529999999</v>
      </c>
      <c r="G29" s="81">
        <v>1.0137842274</v>
      </c>
      <c r="H29" s="11"/>
      <c r="I29" s="20">
        <f t="shared" ref="I29:L30" si="2">D29-C29</f>
        <v>1.011497810000006E-2</v>
      </c>
      <c r="J29" s="20">
        <f t="shared" si="2"/>
        <v>-2.0542583600000164E-2</v>
      </c>
      <c r="K29" s="20">
        <f t="shared" si="2"/>
        <v>-0.12242668739999996</v>
      </c>
      <c r="L29" s="20">
        <f t="shared" si="2"/>
        <v>0.10709031209999997</v>
      </c>
    </row>
    <row r="30" spans="1:12" x14ac:dyDescent="0.25">
      <c r="A30" s="131"/>
      <c r="B30" s="141" t="s">
        <v>233</v>
      </c>
      <c r="C30" s="82">
        <v>0.10409058919</v>
      </c>
      <c r="D30" s="82">
        <v>0.12115580818</v>
      </c>
      <c r="E30" s="82">
        <v>0.11247802739</v>
      </c>
      <c r="F30" s="82">
        <v>0.11073441428</v>
      </c>
      <c r="G30" s="82">
        <v>0.13350199425000001</v>
      </c>
      <c r="H30" s="70"/>
      <c r="I30" s="66">
        <f t="shared" si="2"/>
        <v>1.7065218990000006E-2</v>
      </c>
      <c r="J30" s="66">
        <f t="shared" si="2"/>
        <v>-8.6777807900000059E-3</v>
      </c>
      <c r="K30" s="66">
        <f t="shared" si="2"/>
        <v>-1.7436131100000002E-3</v>
      </c>
      <c r="L30" s="66">
        <f t="shared" si="2"/>
        <v>2.2767579970000007E-2</v>
      </c>
    </row>
    <row r="31" spans="1:12" x14ac:dyDescent="0.25">
      <c r="A31"/>
      <c r="B31" s="124" t="s">
        <v>229</v>
      </c>
      <c r="C31"/>
      <c r="D31"/>
      <c r="E31"/>
      <c r="F31"/>
      <c r="G31"/>
      <c r="H31"/>
      <c r="I31" s="12">
        <f>+SUM(I26:I28)</f>
        <v>2.2524236083900004</v>
      </c>
      <c r="J31" s="12">
        <f t="shared" ref="J31:L31" si="3">+SUM(J26:J28)</f>
        <v>1.6720070438100001</v>
      </c>
      <c r="K31" s="12">
        <f t="shared" si="3"/>
        <v>-0.95625537211000167</v>
      </c>
      <c r="L31" s="12">
        <f t="shared" si="3"/>
        <v>0.11658491157000084</v>
      </c>
    </row>
    <row r="32" spans="1:12" x14ac:dyDescent="0.25">
      <c r="B32" s="365" t="s">
        <v>558</v>
      </c>
      <c r="C32"/>
      <c r="D32" s="10"/>
      <c r="E32"/>
      <c r="F32"/>
      <c r="G32"/>
      <c r="H32"/>
      <c r="I32" s="10" t="s">
        <v>7</v>
      </c>
      <c r="J32" s="27">
        <f>E26/D26-1</f>
        <v>0.1144224115254453</v>
      </c>
      <c r="K32" s="27">
        <f>F26/E26-1</f>
        <v>-8.0285247681750938E-2</v>
      </c>
      <c r="L32" s="27">
        <f>G26/F26-1</f>
        <v>-1.1027381214683163E-2</v>
      </c>
    </row>
    <row r="35" spans="1:8" x14ac:dyDescent="0.25">
      <c r="A35" s="145"/>
      <c r="B35" s="145"/>
      <c r="C35" s="145" t="s">
        <v>260</v>
      </c>
      <c r="D35" s="145" t="s">
        <v>236</v>
      </c>
      <c r="E35" s="465" t="s">
        <v>235</v>
      </c>
      <c r="F35" s="465" t="s">
        <v>476</v>
      </c>
    </row>
    <row r="36" spans="1:8" x14ac:dyDescent="0.25">
      <c r="A36" s="145">
        <f t="shared" ref="A36:A83" si="4">YEAR(B36)</f>
        <v>2018</v>
      </c>
      <c r="B36" s="441">
        <v>43101</v>
      </c>
      <c r="C36" s="442">
        <v>15.075951999999999</v>
      </c>
      <c r="D36" s="139" t="e">
        <v>#N/A</v>
      </c>
      <c r="E36" s="443"/>
      <c r="F36" s="443">
        <v>15.075951999999999</v>
      </c>
      <c r="G36" s="136"/>
    </row>
    <row r="37" spans="1:8" x14ac:dyDescent="0.25">
      <c r="A37" s="145">
        <f t="shared" si="4"/>
        <v>2018</v>
      </c>
      <c r="B37" s="441">
        <v>43132</v>
      </c>
      <c r="C37" s="442">
        <v>15.565200000000001</v>
      </c>
      <c r="D37" s="139" t="e">
        <v>#N/A</v>
      </c>
      <c r="E37" s="443">
        <f t="shared" ref="E37:E46" si="5">AVERAGEIF($A$36:$A$97,A37,$F$36:$F$97)</f>
        <v>16.583248749999999</v>
      </c>
      <c r="F37" s="443">
        <v>15.565200000000001</v>
      </c>
      <c r="G37" s="136"/>
    </row>
    <row r="38" spans="1:8" x14ac:dyDescent="0.25">
      <c r="A38" s="145">
        <f t="shared" si="4"/>
        <v>2018</v>
      </c>
      <c r="B38" s="441">
        <v>43160</v>
      </c>
      <c r="C38" s="442">
        <v>15.913446</v>
      </c>
      <c r="D38" s="139" t="e">
        <v>#N/A</v>
      </c>
      <c r="E38" s="443">
        <f t="shared" si="5"/>
        <v>16.583248749999999</v>
      </c>
      <c r="F38" s="443">
        <v>15.913446</v>
      </c>
      <c r="G38" s="136"/>
      <c r="H38" s="138"/>
    </row>
    <row r="39" spans="1:8" x14ac:dyDescent="0.25">
      <c r="A39" s="145">
        <f t="shared" si="4"/>
        <v>2018</v>
      </c>
      <c r="B39" s="441">
        <v>43191</v>
      </c>
      <c r="C39" s="442">
        <v>15.99644</v>
      </c>
      <c r="D39" s="139" t="e">
        <v>#N/A</v>
      </c>
      <c r="E39" s="443">
        <f t="shared" si="5"/>
        <v>16.583248749999999</v>
      </c>
      <c r="F39" s="443">
        <v>15.99644</v>
      </c>
      <c r="G39" s="136"/>
    </row>
    <row r="40" spans="1:8" x14ac:dyDescent="0.25">
      <c r="A40" s="145">
        <f t="shared" si="4"/>
        <v>2018</v>
      </c>
      <c r="B40" s="441">
        <v>43221</v>
      </c>
      <c r="C40" s="442">
        <v>16.035838999999999</v>
      </c>
      <c r="D40" s="139" t="e">
        <v>#N/A</v>
      </c>
      <c r="E40" s="443">
        <f t="shared" si="5"/>
        <v>16.583248749999999</v>
      </c>
      <c r="F40" s="443">
        <v>16.035838999999999</v>
      </c>
      <c r="G40" s="136"/>
    </row>
    <row r="41" spans="1:8" x14ac:dyDescent="0.25">
      <c r="A41" s="145">
        <f t="shared" si="4"/>
        <v>2018</v>
      </c>
      <c r="B41" s="441">
        <v>43252</v>
      </c>
      <c r="C41" s="442">
        <v>16.240033</v>
      </c>
      <c r="D41" s="139" t="e">
        <v>#N/A</v>
      </c>
      <c r="E41" s="443">
        <f t="shared" si="5"/>
        <v>16.583248749999999</v>
      </c>
      <c r="F41" s="443">
        <v>16.240033</v>
      </c>
      <c r="G41" s="136"/>
    </row>
    <row r="42" spans="1:8" x14ac:dyDescent="0.25">
      <c r="A42" s="145">
        <f t="shared" si="4"/>
        <v>2018</v>
      </c>
      <c r="B42" s="441">
        <v>43282</v>
      </c>
      <c r="C42" s="442">
        <v>16.610423000000001</v>
      </c>
      <c r="D42" s="139" t="e">
        <v>#N/A</v>
      </c>
      <c r="E42" s="443">
        <f t="shared" si="5"/>
        <v>16.583248749999999</v>
      </c>
      <c r="F42" s="443">
        <v>16.610423000000001</v>
      </c>
      <c r="G42" s="136"/>
    </row>
    <row r="43" spans="1:8" x14ac:dyDescent="0.25">
      <c r="A43" s="145">
        <f t="shared" si="4"/>
        <v>2018</v>
      </c>
      <c r="B43" s="441">
        <v>43313</v>
      </c>
      <c r="C43" s="442">
        <v>17.246258000000001</v>
      </c>
      <c r="D43" s="139" t="e">
        <v>#N/A</v>
      </c>
      <c r="E43" s="443">
        <f t="shared" si="5"/>
        <v>16.583248749999999</v>
      </c>
      <c r="F43" s="443">
        <v>17.246258000000001</v>
      </c>
      <c r="G43" s="136"/>
    </row>
    <row r="44" spans="1:8" x14ac:dyDescent="0.25">
      <c r="A44" s="145">
        <f t="shared" si="4"/>
        <v>2018</v>
      </c>
      <c r="B44" s="441">
        <v>43344</v>
      </c>
      <c r="C44" s="442">
        <v>17.344522000000001</v>
      </c>
      <c r="D44" s="139" t="e">
        <v>#N/A</v>
      </c>
      <c r="E44" s="443">
        <f t="shared" si="5"/>
        <v>16.583248749999999</v>
      </c>
      <c r="F44" s="443">
        <v>17.344522000000001</v>
      </c>
      <c r="G44" s="136"/>
    </row>
    <row r="45" spans="1:8" x14ac:dyDescent="0.25">
      <c r="A45" s="145">
        <f t="shared" si="4"/>
        <v>2018</v>
      </c>
      <c r="B45" s="441">
        <v>43374</v>
      </c>
      <c r="C45" s="442">
        <v>17.433050999999999</v>
      </c>
      <c r="D45" s="139" t="e">
        <v>#N/A</v>
      </c>
      <c r="E45" s="443">
        <f t="shared" si="5"/>
        <v>16.583248749999999</v>
      </c>
      <c r="F45" s="443">
        <v>17.433050999999999</v>
      </c>
      <c r="G45" s="136"/>
    </row>
    <row r="46" spans="1:8" x14ac:dyDescent="0.25">
      <c r="A46" s="145">
        <f t="shared" si="4"/>
        <v>2018</v>
      </c>
      <c r="B46" s="441">
        <v>43405</v>
      </c>
      <c r="C46" s="442">
        <v>17.797643999999998</v>
      </c>
      <c r="D46" s="139" t="e">
        <v>#N/A</v>
      </c>
      <c r="E46" s="443">
        <f t="shared" si="5"/>
        <v>16.583248749999999</v>
      </c>
      <c r="F46" s="443">
        <v>17.797643999999998</v>
      </c>
      <c r="G46" s="136"/>
    </row>
    <row r="47" spans="1:8" x14ac:dyDescent="0.25">
      <c r="A47" s="145">
        <f t="shared" si="4"/>
        <v>2018</v>
      </c>
      <c r="B47" s="441">
        <v>43435</v>
      </c>
      <c r="C47" s="442">
        <v>17.740176999999999</v>
      </c>
      <c r="D47" s="139" t="e">
        <v>#N/A</v>
      </c>
      <c r="E47" s="443"/>
      <c r="F47" s="443">
        <v>17.740176999999999</v>
      </c>
      <c r="G47" s="136"/>
    </row>
    <row r="48" spans="1:8" x14ac:dyDescent="0.25">
      <c r="A48" s="145">
        <f t="shared" si="4"/>
        <v>2019</v>
      </c>
      <c r="B48" s="441">
        <v>43466</v>
      </c>
      <c r="C48" s="442">
        <v>17.519819999999999</v>
      </c>
      <c r="D48" s="139" t="e">
        <v>#N/A</v>
      </c>
      <c r="E48" s="443"/>
      <c r="F48" s="443">
        <v>17.519819999999999</v>
      </c>
      <c r="G48" s="136"/>
    </row>
    <row r="49" spans="1:8" x14ac:dyDescent="0.25">
      <c r="A49" s="145">
        <f t="shared" si="4"/>
        <v>2019</v>
      </c>
      <c r="B49" s="441">
        <v>43497</v>
      </c>
      <c r="C49" s="442">
        <v>17.495649</v>
      </c>
      <c r="D49" s="139" t="e">
        <v>#N/A</v>
      </c>
      <c r="E49" s="443">
        <f t="shared" ref="E49" si="6">AVERAGEIF($A$36:$A$97,A49,$F$36:$F$97)</f>
        <v>18.178889750000003</v>
      </c>
      <c r="F49" s="443">
        <v>17.495649</v>
      </c>
      <c r="G49" s="136"/>
    </row>
    <row r="50" spans="1:8" x14ac:dyDescent="0.25">
      <c r="A50" s="145">
        <f t="shared" si="4"/>
        <v>2019</v>
      </c>
      <c r="B50" s="441">
        <v>43525</v>
      </c>
      <c r="C50" s="442">
        <v>17.751045999999999</v>
      </c>
      <c r="D50" s="139" t="e">
        <v>#N/A</v>
      </c>
      <c r="E50" s="443">
        <f t="shared" ref="E50:E58" si="7">AVERAGEIF($A$36:$A$97,A50,$F$36:$F$97)</f>
        <v>18.178889750000003</v>
      </c>
      <c r="F50" s="443">
        <v>17.751045999999999</v>
      </c>
      <c r="G50" s="136"/>
      <c r="H50" s="138"/>
    </row>
    <row r="51" spans="1:8" x14ac:dyDescent="0.25">
      <c r="A51" s="145">
        <f t="shared" si="4"/>
        <v>2019</v>
      </c>
      <c r="B51" s="441">
        <v>43556</v>
      </c>
      <c r="C51" s="442">
        <v>18.053885000000001</v>
      </c>
      <c r="D51" s="139" t="e">
        <v>#N/A</v>
      </c>
      <c r="E51" s="443">
        <f t="shared" si="7"/>
        <v>18.178889750000003</v>
      </c>
      <c r="F51" s="443">
        <v>18.053885000000001</v>
      </c>
      <c r="G51" s="136"/>
    </row>
    <row r="52" spans="1:8" x14ac:dyDescent="0.25">
      <c r="A52" s="145">
        <f t="shared" si="4"/>
        <v>2019</v>
      </c>
      <c r="B52" s="441">
        <v>43586</v>
      </c>
      <c r="C52" s="442">
        <v>18.145904999999999</v>
      </c>
      <c r="D52" s="139" t="e">
        <v>#N/A</v>
      </c>
      <c r="E52" s="443">
        <f t="shared" si="7"/>
        <v>18.178889750000003</v>
      </c>
      <c r="F52" s="443">
        <v>18.145904999999999</v>
      </c>
      <c r="G52" s="136"/>
    </row>
    <row r="53" spans="1:8" x14ac:dyDescent="0.25">
      <c r="A53" s="145">
        <f t="shared" si="4"/>
        <v>2019</v>
      </c>
      <c r="B53" s="441">
        <v>43617</v>
      </c>
      <c r="C53" s="442">
        <v>18.034521999999999</v>
      </c>
      <c r="D53" s="139" t="e">
        <v>#N/A</v>
      </c>
      <c r="E53" s="443">
        <f t="shared" si="7"/>
        <v>18.178889750000003</v>
      </c>
      <c r="F53" s="443">
        <v>18.034521999999999</v>
      </c>
      <c r="G53" s="136"/>
    </row>
    <row r="54" spans="1:8" x14ac:dyDescent="0.25">
      <c r="A54" s="145">
        <f t="shared" si="4"/>
        <v>2019</v>
      </c>
      <c r="B54" s="441">
        <v>43647</v>
      </c>
      <c r="C54" s="442">
        <v>17.648399999999999</v>
      </c>
      <c r="D54" s="139" t="e">
        <v>#N/A</v>
      </c>
      <c r="E54" s="443">
        <f t="shared" si="7"/>
        <v>18.178889750000003</v>
      </c>
      <c r="F54" s="443">
        <v>17.648399999999999</v>
      </c>
      <c r="G54" s="136"/>
    </row>
    <row r="55" spans="1:8" x14ac:dyDescent="0.25">
      <c r="A55" s="145">
        <f t="shared" si="4"/>
        <v>2019</v>
      </c>
      <c r="B55" s="441">
        <v>43678</v>
      </c>
      <c r="C55" s="442">
        <v>18.280087999999999</v>
      </c>
      <c r="D55" s="139" t="e">
        <v>#N/A</v>
      </c>
      <c r="E55" s="443">
        <f t="shared" si="7"/>
        <v>18.178889750000003</v>
      </c>
      <c r="F55" s="443">
        <v>18.280087999999999</v>
      </c>
      <c r="G55" s="136"/>
    </row>
    <row r="56" spans="1:8" x14ac:dyDescent="0.25">
      <c r="A56" s="145">
        <f t="shared" si="4"/>
        <v>2019</v>
      </c>
      <c r="B56" s="441">
        <v>43709</v>
      </c>
      <c r="C56" s="442">
        <v>18.550630000000002</v>
      </c>
      <c r="D56" s="139" t="e">
        <v>#N/A</v>
      </c>
      <c r="E56" s="443">
        <f t="shared" si="7"/>
        <v>18.178889750000003</v>
      </c>
      <c r="F56" s="443">
        <v>18.550630000000002</v>
      </c>
      <c r="G56" s="136"/>
    </row>
    <row r="57" spans="1:8" x14ac:dyDescent="0.25">
      <c r="A57" s="145">
        <f t="shared" si="4"/>
        <v>2019</v>
      </c>
      <c r="B57" s="441">
        <v>43739</v>
      </c>
      <c r="C57" s="442">
        <v>18.782651000000001</v>
      </c>
      <c r="D57" s="139" t="e">
        <v>#N/A</v>
      </c>
      <c r="E57" s="443">
        <f t="shared" si="7"/>
        <v>18.178889750000003</v>
      </c>
      <c r="F57" s="443">
        <v>18.782651000000001</v>
      </c>
      <c r="G57" s="136"/>
    </row>
    <row r="58" spans="1:8" x14ac:dyDescent="0.25">
      <c r="A58" s="145">
        <f t="shared" si="4"/>
        <v>2019</v>
      </c>
      <c r="B58" s="441">
        <v>43770</v>
      </c>
      <c r="C58" s="442">
        <v>18.957144</v>
      </c>
      <c r="D58" s="139" t="e">
        <v>#N/A</v>
      </c>
      <c r="E58" s="443">
        <f t="shared" si="7"/>
        <v>18.178889750000003</v>
      </c>
      <c r="F58" s="443">
        <v>18.957144</v>
      </c>
      <c r="G58" s="136"/>
    </row>
    <row r="59" spans="1:8" x14ac:dyDescent="0.25">
      <c r="A59" s="145">
        <f t="shared" si="4"/>
        <v>2019</v>
      </c>
      <c r="B59" s="441">
        <v>43800</v>
      </c>
      <c r="C59" s="442">
        <v>18.926936999999999</v>
      </c>
      <c r="D59" s="139" t="e">
        <v>#N/A</v>
      </c>
      <c r="E59" s="443"/>
      <c r="F59" s="443">
        <v>18.926936999999999</v>
      </c>
      <c r="G59" s="136"/>
    </row>
    <row r="60" spans="1:8" x14ac:dyDescent="0.25">
      <c r="A60" s="145">
        <f t="shared" si="4"/>
        <v>2020</v>
      </c>
      <c r="B60" s="441">
        <v>43831</v>
      </c>
      <c r="C60" s="442">
        <v>19.058433999999998</v>
      </c>
      <c r="D60" s="139" t="e">
        <v>#N/A</v>
      </c>
      <c r="E60" s="443"/>
      <c r="F60" s="443">
        <v>19.058433999999998</v>
      </c>
      <c r="G60" s="136"/>
    </row>
    <row r="61" spans="1:8" x14ac:dyDescent="0.25">
      <c r="A61" s="145">
        <f t="shared" si="4"/>
        <v>2020</v>
      </c>
      <c r="B61" s="441">
        <v>43862</v>
      </c>
      <c r="C61" s="442">
        <v>18.849128</v>
      </c>
      <c r="D61" s="139" t="e">
        <v>#N/A</v>
      </c>
      <c r="E61" s="443">
        <f t="shared" ref="E61" si="8">AVERAGEIF($A$36:$A$97,A61,$F$36:$F$97)</f>
        <v>17.49088554608333</v>
      </c>
      <c r="F61" s="443">
        <v>18.849128</v>
      </c>
      <c r="G61" s="136"/>
    </row>
    <row r="62" spans="1:8" x14ac:dyDescent="0.25">
      <c r="A62" s="145">
        <f t="shared" si="4"/>
        <v>2020</v>
      </c>
      <c r="B62" s="441">
        <v>43891</v>
      </c>
      <c r="C62" s="442">
        <v>19.036453000000002</v>
      </c>
      <c r="D62" s="139" t="e">
        <v>#N/A</v>
      </c>
      <c r="E62" s="443">
        <f t="shared" ref="E62:E70" si="9">AVERAGEIF($A$36:$A$97,A62,$F$36:$F$97)</f>
        <v>17.49088554608333</v>
      </c>
      <c r="F62" s="443">
        <v>19.036453000000002</v>
      </c>
      <c r="G62" s="136"/>
      <c r="H62" s="138"/>
    </row>
    <row r="63" spans="1:8" x14ac:dyDescent="0.25">
      <c r="A63" s="145">
        <f t="shared" si="4"/>
        <v>2020</v>
      </c>
      <c r="B63" s="441">
        <v>43922</v>
      </c>
      <c r="C63" s="442">
        <v>17.591481999999999</v>
      </c>
      <c r="D63" s="139" t="e">
        <v>#N/A</v>
      </c>
      <c r="E63" s="443">
        <f t="shared" si="9"/>
        <v>17.49088554608333</v>
      </c>
      <c r="F63" s="443">
        <v>17.591481999999999</v>
      </c>
      <c r="G63" s="136"/>
    </row>
    <row r="64" spans="1:8" x14ac:dyDescent="0.25">
      <c r="A64" s="145">
        <f t="shared" si="4"/>
        <v>2020</v>
      </c>
      <c r="B64" s="441">
        <v>43952</v>
      </c>
      <c r="C64" s="442">
        <v>15.526319000000001</v>
      </c>
      <c r="D64" s="139" t="e">
        <v>#N/A</v>
      </c>
      <c r="E64" s="443">
        <f t="shared" si="9"/>
        <v>17.49088554608333</v>
      </c>
      <c r="F64" s="443">
        <v>15.526319000000001</v>
      </c>
      <c r="G64" s="136"/>
    </row>
    <row r="65" spans="1:8" x14ac:dyDescent="0.25">
      <c r="A65" s="145">
        <f t="shared" si="4"/>
        <v>2020</v>
      </c>
      <c r="B65" s="441">
        <v>43983</v>
      </c>
      <c r="C65" s="442">
        <v>15.663941864</v>
      </c>
      <c r="D65" s="139" t="e">
        <v>#N/A</v>
      </c>
      <c r="E65" s="443">
        <f t="shared" si="9"/>
        <v>17.49088554608333</v>
      </c>
      <c r="F65" s="443">
        <v>15.663941864</v>
      </c>
      <c r="G65" s="136"/>
    </row>
    <row r="66" spans="1:8" x14ac:dyDescent="0.25">
      <c r="A66" s="145">
        <f t="shared" si="4"/>
        <v>2020</v>
      </c>
      <c r="B66" s="441">
        <v>44013</v>
      </c>
      <c r="C66" s="442">
        <v>16.213108688999998</v>
      </c>
      <c r="D66" s="139">
        <v>16.213108688999998</v>
      </c>
      <c r="E66" s="443">
        <f t="shared" si="9"/>
        <v>17.49088554608333</v>
      </c>
      <c r="F66" s="443">
        <v>16.213108688999998</v>
      </c>
      <c r="G66" s="136"/>
    </row>
    <row r="67" spans="1:8" x14ac:dyDescent="0.25">
      <c r="A67" s="145">
        <f t="shared" si="4"/>
        <v>2020</v>
      </c>
      <c r="B67" s="441">
        <v>44044</v>
      </c>
      <c r="C67" s="442" t="e">
        <v>#N/A</v>
      </c>
      <c r="D67" s="139">
        <v>17.545750000000002</v>
      </c>
      <c r="E67" s="443">
        <f t="shared" si="9"/>
        <v>17.49088554608333</v>
      </c>
      <c r="F67" s="443">
        <v>17.545750000000002</v>
      </c>
      <c r="G67" s="136"/>
    </row>
    <row r="68" spans="1:8" x14ac:dyDescent="0.25">
      <c r="A68" s="145">
        <f t="shared" si="4"/>
        <v>2020</v>
      </c>
      <c r="B68" s="441">
        <v>44075</v>
      </c>
      <c r="C68" s="442" t="e">
        <v>#N/A</v>
      </c>
      <c r="D68" s="139">
        <v>17.670629999999999</v>
      </c>
      <c r="E68" s="443">
        <f t="shared" si="9"/>
        <v>17.49088554608333</v>
      </c>
      <c r="F68" s="443">
        <v>17.670629999999999</v>
      </c>
      <c r="G68" s="136"/>
    </row>
    <row r="69" spans="1:8" x14ac:dyDescent="0.25">
      <c r="A69" s="145">
        <f t="shared" si="4"/>
        <v>2020</v>
      </c>
      <c r="B69" s="441">
        <v>44105</v>
      </c>
      <c r="C69" s="442" t="e">
        <v>#N/A</v>
      </c>
      <c r="D69" s="139">
        <v>17.582789999999999</v>
      </c>
      <c r="E69" s="443">
        <f t="shared" si="9"/>
        <v>17.49088554608333</v>
      </c>
      <c r="F69" s="443">
        <v>17.582789999999999</v>
      </c>
      <c r="G69" s="136"/>
    </row>
    <row r="70" spans="1:8" x14ac:dyDescent="0.25">
      <c r="A70" s="145">
        <f t="shared" si="4"/>
        <v>2020</v>
      </c>
      <c r="B70" s="441">
        <v>44136</v>
      </c>
      <c r="C70" s="442" t="e">
        <v>#N/A</v>
      </c>
      <c r="D70" s="139">
        <v>17.7136</v>
      </c>
      <c r="E70" s="443">
        <f t="shared" si="9"/>
        <v>17.49088554608333</v>
      </c>
      <c r="F70" s="443">
        <v>17.7136</v>
      </c>
      <c r="G70" s="136"/>
    </row>
    <row r="71" spans="1:8" x14ac:dyDescent="0.25">
      <c r="A71" s="145">
        <f t="shared" si="4"/>
        <v>2020</v>
      </c>
      <c r="B71" s="441">
        <v>44166</v>
      </c>
      <c r="C71" s="442" t="e">
        <v>#N/A</v>
      </c>
      <c r="D71" s="139">
        <v>17.43899</v>
      </c>
      <c r="E71" s="443"/>
      <c r="F71" s="443">
        <v>17.43899</v>
      </c>
      <c r="G71" s="136"/>
    </row>
    <row r="72" spans="1:8" x14ac:dyDescent="0.25">
      <c r="A72" s="145">
        <f t="shared" si="4"/>
        <v>2021</v>
      </c>
      <c r="B72" s="441">
        <v>44197</v>
      </c>
      <c r="C72" s="442" t="e">
        <v>#N/A</v>
      </c>
      <c r="D72" s="139">
        <v>17.458539999999999</v>
      </c>
      <c r="E72" s="443"/>
      <c r="F72" s="443">
        <v>17.458539999999999</v>
      </c>
      <c r="G72" s="136"/>
    </row>
    <row r="73" spans="1:8" x14ac:dyDescent="0.25">
      <c r="A73" s="145">
        <f t="shared" si="4"/>
        <v>2021</v>
      </c>
      <c r="B73" s="441">
        <v>44228</v>
      </c>
      <c r="C73" s="442" t="e">
        <v>#N/A</v>
      </c>
      <c r="D73" s="139">
        <v>17.568719999999999</v>
      </c>
      <c r="E73" s="443">
        <f t="shared" ref="E73" si="10">AVERAGEIF($A$36:$A$97,A73,$F$36:$F$97)</f>
        <v>17.945596666666667</v>
      </c>
      <c r="F73" s="443">
        <v>17.568719999999999</v>
      </c>
      <c r="G73" s="136"/>
    </row>
    <row r="74" spans="1:8" x14ac:dyDescent="0.25">
      <c r="A74" s="145">
        <f t="shared" si="4"/>
        <v>2021</v>
      </c>
      <c r="B74" s="441">
        <v>44256</v>
      </c>
      <c r="C74" s="442" t="e">
        <v>#N/A</v>
      </c>
      <c r="D74" s="139">
        <v>17.674910000000001</v>
      </c>
      <c r="E74" s="443">
        <f t="shared" ref="E74:E82" si="11">AVERAGEIF($A$36:$A$97,A74,$F$36:$F$97)</f>
        <v>17.945596666666667</v>
      </c>
      <c r="F74" s="443">
        <v>17.674910000000001</v>
      </c>
      <c r="G74" s="136"/>
      <c r="H74" s="138"/>
    </row>
    <row r="75" spans="1:8" x14ac:dyDescent="0.25">
      <c r="A75" s="145">
        <f t="shared" si="4"/>
        <v>2021</v>
      </c>
      <c r="B75" s="441">
        <v>44287</v>
      </c>
      <c r="C75" s="442" t="e">
        <v>#N/A</v>
      </c>
      <c r="D75" s="139">
        <v>17.72186</v>
      </c>
      <c r="E75" s="443">
        <f t="shared" si="11"/>
        <v>17.945596666666667</v>
      </c>
      <c r="F75" s="443">
        <v>17.72186</v>
      </c>
      <c r="G75" s="136"/>
    </row>
    <row r="76" spans="1:8" x14ac:dyDescent="0.25">
      <c r="A76" s="145">
        <f t="shared" si="4"/>
        <v>2021</v>
      </c>
      <c r="B76" s="441">
        <v>44317</v>
      </c>
      <c r="C76" s="442" t="e">
        <v>#N/A</v>
      </c>
      <c r="D76" s="139">
        <v>17.80349</v>
      </c>
      <c r="E76" s="443">
        <f t="shared" si="11"/>
        <v>17.945596666666667</v>
      </c>
      <c r="F76" s="443">
        <v>17.80349</v>
      </c>
      <c r="G76" s="136"/>
    </row>
    <row r="77" spans="1:8" x14ac:dyDescent="0.25">
      <c r="A77" s="145">
        <f t="shared" si="4"/>
        <v>2021</v>
      </c>
      <c r="B77" s="441">
        <v>44348</v>
      </c>
      <c r="C77" s="442" t="e">
        <v>#N/A</v>
      </c>
      <c r="D77" s="139">
        <v>17.86374</v>
      </c>
      <c r="E77" s="443">
        <f t="shared" si="11"/>
        <v>17.945596666666667</v>
      </c>
      <c r="F77" s="443">
        <v>17.86374</v>
      </c>
      <c r="G77" s="136"/>
    </row>
    <row r="78" spans="1:8" x14ac:dyDescent="0.25">
      <c r="A78" s="145">
        <f t="shared" si="4"/>
        <v>2021</v>
      </c>
      <c r="B78" s="441">
        <v>44378</v>
      </c>
      <c r="C78" s="442" t="e">
        <v>#N/A</v>
      </c>
      <c r="D78" s="139">
        <v>17.89143</v>
      </c>
      <c r="E78" s="443">
        <f t="shared" si="11"/>
        <v>17.945596666666667</v>
      </c>
      <c r="F78" s="443">
        <v>17.89143</v>
      </c>
      <c r="G78" s="136"/>
    </row>
    <row r="79" spans="1:8" x14ac:dyDescent="0.25">
      <c r="A79" s="145">
        <f t="shared" si="4"/>
        <v>2021</v>
      </c>
      <c r="B79" s="441">
        <v>44409</v>
      </c>
      <c r="C79" s="442" t="e">
        <v>#N/A</v>
      </c>
      <c r="D79" s="139">
        <v>18.075220000000002</v>
      </c>
      <c r="E79" s="443">
        <f t="shared" si="11"/>
        <v>17.945596666666667</v>
      </c>
      <c r="F79" s="443">
        <v>18.075220000000002</v>
      </c>
      <c r="G79" s="136"/>
    </row>
    <row r="80" spans="1:8" x14ac:dyDescent="0.25">
      <c r="A80" s="145">
        <f t="shared" si="4"/>
        <v>2021</v>
      </c>
      <c r="B80" s="441">
        <v>44440</v>
      </c>
      <c r="C80" s="442" t="e">
        <v>#N/A</v>
      </c>
      <c r="D80" s="139">
        <v>18.22993</v>
      </c>
      <c r="E80" s="443">
        <f t="shared" si="11"/>
        <v>17.945596666666667</v>
      </c>
      <c r="F80" s="443">
        <v>18.22993</v>
      </c>
      <c r="G80" s="136"/>
    </row>
    <row r="81" spans="1:7" x14ac:dyDescent="0.25">
      <c r="A81" s="145">
        <f t="shared" si="4"/>
        <v>2021</v>
      </c>
      <c r="B81" s="441">
        <v>44470</v>
      </c>
      <c r="C81" s="442" t="e">
        <v>#N/A</v>
      </c>
      <c r="D81" s="139">
        <v>18.2133</v>
      </c>
      <c r="E81" s="443">
        <f t="shared" si="11"/>
        <v>17.945596666666667</v>
      </c>
      <c r="F81" s="443">
        <v>18.2133</v>
      </c>
      <c r="G81" s="136"/>
    </row>
    <row r="82" spans="1:7" x14ac:dyDescent="0.25">
      <c r="A82" s="145">
        <f t="shared" si="4"/>
        <v>2021</v>
      </c>
      <c r="B82" s="441">
        <v>44501</v>
      </c>
      <c r="C82" s="442" t="e">
        <v>#N/A</v>
      </c>
      <c r="D82" s="139">
        <v>18.46284</v>
      </c>
      <c r="E82" s="443">
        <f t="shared" si="11"/>
        <v>17.945596666666667</v>
      </c>
      <c r="F82" s="443">
        <v>18.46284</v>
      </c>
      <c r="G82" s="136"/>
    </row>
    <row r="83" spans="1:7" x14ac:dyDescent="0.25">
      <c r="A83" s="145">
        <f t="shared" si="4"/>
        <v>2021</v>
      </c>
      <c r="B83" s="441">
        <v>44531</v>
      </c>
      <c r="C83" s="442" t="e">
        <v>#N/A</v>
      </c>
      <c r="D83" s="139">
        <v>18.383179999999999</v>
      </c>
      <c r="E83" s="443"/>
      <c r="F83" s="443">
        <v>18.383179999999999</v>
      </c>
      <c r="G83" s="136"/>
    </row>
    <row r="84" spans="1:7" x14ac:dyDescent="0.25">
      <c r="F84" s="138"/>
      <c r="G84" s="136"/>
    </row>
    <row r="85" spans="1:7" x14ac:dyDescent="0.25">
      <c r="F85" s="138"/>
      <c r="G85" s="136"/>
    </row>
    <row r="86" spans="1:7" x14ac:dyDescent="0.25">
      <c r="F86" s="138"/>
      <c r="G86" s="136"/>
    </row>
    <row r="87" spans="1:7" x14ac:dyDescent="0.25">
      <c r="F87" s="138"/>
      <c r="G87" s="136"/>
    </row>
    <row r="88" spans="1:7" x14ac:dyDescent="0.25">
      <c r="F88" s="138"/>
      <c r="G88" s="136"/>
    </row>
    <row r="89" spans="1:7" x14ac:dyDescent="0.25">
      <c r="A89" s="5"/>
      <c r="B89" s="5" t="s">
        <v>0</v>
      </c>
      <c r="F89" s="138"/>
      <c r="G89" s="136"/>
    </row>
    <row r="90" spans="1:7" x14ac:dyDescent="0.25">
      <c r="A90">
        <v>2.5</v>
      </c>
      <c r="B90" s="17">
        <v>-1</v>
      </c>
      <c r="F90" s="138"/>
      <c r="G90" s="136"/>
    </row>
    <row r="91" spans="1:7" x14ac:dyDescent="0.25">
      <c r="A91">
        <v>2.5</v>
      </c>
      <c r="B91" s="17">
        <v>2</v>
      </c>
      <c r="F91" s="138"/>
      <c r="G91" s="136"/>
    </row>
    <row r="92" spans="1:7" x14ac:dyDescent="0.25">
      <c r="F92" s="138"/>
      <c r="G92" s="136"/>
    </row>
    <row r="93" spans="1:7" x14ac:dyDescent="0.25">
      <c r="F93" s="138"/>
      <c r="G93" s="136"/>
    </row>
    <row r="94" spans="1:7" x14ac:dyDescent="0.25">
      <c r="F94" s="138"/>
      <c r="G94" s="136"/>
    </row>
    <row r="95" spans="1:7" x14ac:dyDescent="0.25">
      <c r="F95" s="138"/>
      <c r="G95" s="136"/>
    </row>
    <row r="96" spans="1:7" x14ac:dyDescent="0.25">
      <c r="F96" s="138"/>
      <c r="G96" s="136"/>
    </row>
    <row r="97" spans="6:7" x14ac:dyDescent="0.25">
      <c r="F97" s="138"/>
      <c r="G97" s="136"/>
    </row>
    <row r="98" spans="6:7" x14ac:dyDescent="0.25">
      <c r="F98" s="138"/>
      <c r="G98" s="136"/>
    </row>
    <row r="99" spans="6:7" x14ac:dyDescent="0.25">
      <c r="F99" s="138"/>
      <c r="G99" s="136"/>
    </row>
    <row r="100" spans="6:7" x14ac:dyDescent="0.25">
      <c r="F100" s="138"/>
      <c r="G100" s="136"/>
    </row>
    <row r="101" spans="6:7" x14ac:dyDescent="0.25">
      <c r="F101" s="138"/>
      <c r="G101" s="136"/>
    </row>
    <row r="102" spans="6:7" x14ac:dyDescent="0.25">
      <c r="F102" s="138"/>
      <c r="G102" s="136"/>
    </row>
    <row r="103" spans="6:7" x14ac:dyDescent="0.25">
      <c r="F103" s="138"/>
      <c r="G103" s="136"/>
    </row>
    <row r="104" spans="6:7" x14ac:dyDescent="0.25">
      <c r="F104" s="138"/>
      <c r="G104" s="136"/>
    </row>
    <row r="105" spans="6:7" x14ac:dyDescent="0.25">
      <c r="F105" s="138"/>
      <c r="G105" s="136"/>
    </row>
    <row r="106" spans="6:7" x14ac:dyDescent="0.25">
      <c r="F106" s="138"/>
      <c r="G106" s="136"/>
    </row>
    <row r="107" spans="6:7" x14ac:dyDescent="0.25">
      <c r="F107" s="138"/>
    </row>
    <row r="108" spans="6:7" x14ac:dyDescent="0.25">
      <c r="F108" s="138"/>
    </row>
    <row r="109" spans="6:7" x14ac:dyDescent="0.25">
      <c r="F109" s="138"/>
    </row>
    <row r="110" spans="6:7" x14ac:dyDescent="0.25">
      <c r="F110" s="138"/>
    </row>
    <row r="111" spans="6:7" x14ac:dyDescent="0.25">
      <c r="F111" s="138"/>
    </row>
    <row r="112" spans="6:7" x14ac:dyDescent="0.25">
      <c r="F112" s="138"/>
    </row>
    <row r="113" spans="6:6" x14ac:dyDescent="0.25">
      <c r="F113" s="138"/>
    </row>
    <row r="114" spans="6:6" x14ac:dyDescent="0.25">
      <c r="F114" s="138"/>
    </row>
    <row r="115" spans="6:6" x14ac:dyDescent="0.25">
      <c r="F115" s="138"/>
    </row>
    <row r="116" spans="6:6" x14ac:dyDescent="0.25">
      <c r="F116" s="138"/>
    </row>
    <row r="117" spans="6:6" x14ac:dyDescent="0.25">
      <c r="F117" s="138"/>
    </row>
    <row r="118" spans="6:6" x14ac:dyDescent="0.25">
      <c r="F118" s="138"/>
    </row>
    <row r="119" spans="6:6" x14ac:dyDescent="0.25">
      <c r="F119" s="138"/>
    </row>
    <row r="120" spans="6:6" x14ac:dyDescent="0.25">
      <c r="F120" s="138"/>
    </row>
    <row r="121" spans="6:6" x14ac:dyDescent="0.25">
      <c r="F121" s="138"/>
    </row>
    <row r="122" spans="6:6" x14ac:dyDescent="0.25">
      <c r="F122" s="138"/>
    </row>
    <row r="123" spans="6:6" x14ac:dyDescent="0.25">
      <c r="F123" s="138"/>
    </row>
    <row r="124" spans="6:6" x14ac:dyDescent="0.25">
      <c r="F124" s="138"/>
    </row>
    <row r="125" spans="6:6" x14ac:dyDescent="0.25">
      <c r="F125" s="138"/>
    </row>
    <row r="126" spans="6:6" x14ac:dyDescent="0.25">
      <c r="F126" s="138"/>
    </row>
    <row r="127" spans="6:6" x14ac:dyDescent="0.25">
      <c r="F127" s="138"/>
    </row>
    <row r="128" spans="6:6" x14ac:dyDescent="0.25">
      <c r="F128" s="138"/>
    </row>
    <row r="129" spans="6:6" x14ac:dyDescent="0.25">
      <c r="F129" s="138"/>
    </row>
    <row r="130" spans="6:6" x14ac:dyDescent="0.25">
      <c r="F130" s="138"/>
    </row>
    <row r="131" spans="6:6" x14ac:dyDescent="0.25">
      <c r="F131" s="13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140625" defaultRowHeight="15" x14ac:dyDescent="0.25"/>
  <cols>
    <col min="1" max="2" width="9.140625" style="129"/>
    <col min="3" max="3" width="14.85546875" style="129" customWidth="1"/>
    <col min="4" max="14" width="9.140625" style="129"/>
    <col min="15" max="16" width="9.140625" style="131"/>
    <col min="17" max="17" width="9.140625" style="129"/>
    <col min="18" max="18" width="31.140625" style="129" customWidth="1"/>
    <col min="19" max="19" width="11" style="129" customWidth="1"/>
    <col min="20" max="27" width="9.140625" style="129"/>
    <col min="28" max="29" width="9.140625" style="131"/>
    <col min="30" max="16384" width="9.140625" style="129"/>
  </cols>
  <sheetData>
    <row r="2" spans="1:19" ht="15.75" x14ac:dyDescent="0.25">
      <c r="A2" s="44" t="s">
        <v>556</v>
      </c>
    </row>
    <row r="3" spans="1:19" x14ac:dyDescent="0.25">
      <c r="A3" s="22" t="s">
        <v>16</v>
      </c>
      <c r="B3" s="391"/>
      <c r="D3" s="391"/>
      <c r="E3" s="391"/>
      <c r="F3" s="391"/>
      <c r="G3" s="391"/>
      <c r="H3" s="391"/>
      <c r="I3" s="391"/>
      <c r="J3" s="391"/>
      <c r="K3" s="391"/>
      <c r="L3" s="391"/>
      <c r="R3" s="135"/>
    </row>
    <row r="4" spans="1:19" x14ac:dyDescent="0.25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</row>
    <row r="5" spans="1:19" x14ac:dyDescent="0.25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R5" s="178" t="s">
        <v>358</v>
      </c>
      <c r="S5" s="179"/>
    </row>
    <row r="6" spans="1:19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R6" s="230" t="s">
        <v>252</v>
      </c>
      <c r="S6" s="232" t="s">
        <v>251</v>
      </c>
    </row>
    <row r="7" spans="1:19" x14ac:dyDescent="0.25"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R7" s="231" t="s">
        <v>254</v>
      </c>
      <c r="S7" s="233" t="s">
        <v>253</v>
      </c>
    </row>
    <row r="8" spans="1:19" x14ac:dyDescent="0.25"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R8" s="231" t="s">
        <v>256</v>
      </c>
      <c r="S8" s="233" t="s">
        <v>255</v>
      </c>
    </row>
    <row r="9" spans="1:19" x14ac:dyDescent="0.25"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R9" s="231" t="s">
        <v>258</v>
      </c>
      <c r="S9" s="233" t="s">
        <v>259</v>
      </c>
    </row>
    <row r="10" spans="1:19" x14ac:dyDescent="0.25"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R10" s="485" t="s">
        <v>285</v>
      </c>
      <c r="S10" s="484" t="s">
        <v>250</v>
      </c>
    </row>
    <row r="11" spans="1:19" x14ac:dyDescent="0.25"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</row>
    <row r="12" spans="1:19" x14ac:dyDescent="0.25"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</row>
    <row r="13" spans="1:19" x14ac:dyDescent="0.25"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</row>
    <row r="14" spans="1:19" x14ac:dyDescent="0.25"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</row>
    <row r="15" spans="1:19" x14ac:dyDescent="0.25"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</row>
    <row r="16" spans="1:19" x14ac:dyDescent="0.25"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</row>
    <row r="17" spans="2:13" x14ac:dyDescent="0.25"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</row>
    <row r="18" spans="2:13" x14ac:dyDescent="0.25"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</row>
    <row r="19" spans="2:13" x14ac:dyDescent="0.25">
      <c r="B19" s="142"/>
      <c r="C19" s="142"/>
      <c r="D19" s="142"/>
      <c r="E19" s="142"/>
      <c r="F19" s="142"/>
      <c r="G19" s="142"/>
      <c r="H19" s="183"/>
      <c r="I19" s="183"/>
      <c r="J19" s="142"/>
      <c r="K19" s="142"/>
      <c r="L19" s="142"/>
    </row>
    <row r="20" spans="2:13" x14ac:dyDescent="0.25"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</row>
    <row r="21" spans="2:13" x14ac:dyDescent="0.25"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</row>
    <row r="22" spans="2:13" x14ac:dyDescent="0.25"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</row>
    <row r="24" spans="2:13" x14ac:dyDescent="0.25">
      <c r="B24"/>
      <c r="C24"/>
      <c r="D24" s="575" t="s">
        <v>284</v>
      </c>
      <c r="E24" s="575"/>
      <c r="F24" s="575"/>
      <c r="G24" s="575"/>
      <c r="H24" s="575"/>
      <c r="I24" s="32"/>
      <c r="J24" s="575" t="s">
        <v>94</v>
      </c>
      <c r="K24" s="575"/>
      <c r="L24" s="575"/>
      <c r="M24" s="575"/>
    </row>
    <row r="25" spans="2:13" x14ac:dyDescent="0.25">
      <c r="C25" s="9"/>
      <c r="D25" s="80">
        <v>2017</v>
      </c>
      <c r="E25" s="80">
        <v>2018</v>
      </c>
      <c r="F25" s="80">
        <v>2019</v>
      </c>
      <c r="G25" s="80">
        <v>2020</v>
      </c>
      <c r="H25" s="80">
        <v>2021</v>
      </c>
      <c r="I25" s="35"/>
      <c r="J25" s="80">
        <v>2018</v>
      </c>
      <c r="K25" s="80">
        <v>2019</v>
      </c>
      <c r="L25" s="80">
        <v>2020</v>
      </c>
      <c r="M25" s="80">
        <v>2021</v>
      </c>
    </row>
    <row r="26" spans="2:13" x14ac:dyDescent="0.25">
      <c r="C26" s="140" t="s">
        <v>252</v>
      </c>
      <c r="D26" s="81">
        <v>9.3265364520999992</v>
      </c>
      <c r="E26" s="81">
        <v>9.3289847862999995</v>
      </c>
      <c r="F26" s="81">
        <v>9.2740191506999992</v>
      </c>
      <c r="G26" s="81">
        <v>8.3553389626999994</v>
      </c>
      <c r="H26" s="81">
        <v>9.1781447781000001</v>
      </c>
      <c r="I26" s="11"/>
      <c r="J26" s="20">
        <f t="shared" ref="J26:M30" si="0">E26-D26</f>
        <v>2.4483342000003461E-3</v>
      </c>
      <c r="K26" s="20">
        <f t="shared" si="0"/>
        <v>-5.496563560000034E-2</v>
      </c>
      <c r="L26" s="20">
        <f t="shared" si="0"/>
        <v>-0.91868018799999973</v>
      </c>
      <c r="M26" s="20">
        <f t="shared" si="0"/>
        <v>0.82280581540000064</v>
      </c>
    </row>
    <row r="27" spans="2:13" x14ac:dyDescent="0.25">
      <c r="C27" s="140" t="s">
        <v>254</v>
      </c>
      <c r="D27" s="81">
        <v>1.6821756466</v>
      </c>
      <c r="E27" s="81">
        <v>1.7070169478999999</v>
      </c>
      <c r="F27" s="81">
        <v>1.7399276274</v>
      </c>
      <c r="G27" s="81">
        <v>1.2023209808999999</v>
      </c>
      <c r="H27" s="81">
        <v>1.5445215096</v>
      </c>
      <c r="I27" s="11"/>
      <c r="J27" s="20">
        <f t="shared" si="0"/>
        <v>2.4841301299999952E-2</v>
      </c>
      <c r="K27" s="20">
        <f t="shared" si="0"/>
        <v>3.291067950000004E-2</v>
      </c>
      <c r="L27" s="20">
        <f t="shared" si="0"/>
        <v>-0.53760664650000001</v>
      </c>
      <c r="M27" s="20">
        <f t="shared" si="0"/>
        <v>0.34220052870000006</v>
      </c>
    </row>
    <row r="28" spans="2:13" x14ac:dyDescent="0.25">
      <c r="C28" s="140" t="s">
        <v>256</v>
      </c>
      <c r="D28" s="81">
        <v>3.9321881616000001</v>
      </c>
      <c r="E28" s="81">
        <v>4.1458266521000002</v>
      </c>
      <c r="F28" s="81">
        <v>4.0824570547999999</v>
      </c>
      <c r="G28" s="81">
        <v>3.7222490264000001</v>
      </c>
      <c r="H28" s="81">
        <v>3.8553476300999998</v>
      </c>
      <c r="I28" s="11"/>
      <c r="J28" s="20">
        <f t="shared" si="0"/>
        <v>0.21363849050000017</v>
      </c>
      <c r="K28" s="20">
        <f t="shared" si="0"/>
        <v>-6.3369597300000358E-2</v>
      </c>
      <c r="L28" s="20">
        <f t="shared" si="0"/>
        <v>-0.36020802839999977</v>
      </c>
      <c r="M28" s="20">
        <f t="shared" si="0"/>
        <v>0.13309860369999971</v>
      </c>
    </row>
    <row r="29" spans="2:13" x14ac:dyDescent="0.25">
      <c r="C29" s="140" t="s">
        <v>258</v>
      </c>
      <c r="D29" s="81">
        <v>2.6428629040999998</v>
      </c>
      <c r="E29" s="81">
        <v>3.0065081315</v>
      </c>
      <c r="F29" s="81">
        <v>3.1304732355999998</v>
      </c>
      <c r="G29" s="81">
        <v>3.0910062378999998</v>
      </c>
      <c r="H29" s="81">
        <v>3.2942820465999998</v>
      </c>
      <c r="I29" s="11"/>
      <c r="J29" s="20">
        <f t="shared" ref="J29" si="1">E29-D29</f>
        <v>0.36364522740000016</v>
      </c>
      <c r="K29" s="20">
        <f t="shared" ref="K29" si="2">F29-E29</f>
        <v>0.12396510409999983</v>
      </c>
      <c r="L29" s="20">
        <f t="shared" ref="L29" si="3">G29-F29</f>
        <v>-3.9466997699999951E-2</v>
      </c>
      <c r="M29" s="20">
        <f t="shared" ref="M29" si="4">H29-G29</f>
        <v>0.20327580869999995</v>
      </c>
    </row>
    <row r="30" spans="2:13" x14ac:dyDescent="0.25">
      <c r="C30" s="141" t="s">
        <v>257</v>
      </c>
      <c r="D30" s="82">
        <f>+D31-SUM(D26:D29)</f>
        <v>2.3739614656000043</v>
      </c>
      <c r="E30" s="82">
        <f>+E31-SUM(E26:E29)</f>
        <v>2.3161455201999992</v>
      </c>
      <c r="F30" s="82">
        <f>+F31-SUM(F26:F29)</f>
        <v>2.2369047565000031</v>
      </c>
      <c r="G30" s="82">
        <f>+G31-SUM(G26:G29)</f>
        <v>2.0862117821000012</v>
      </c>
      <c r="H30" s="82">
        <f>+H31-SUM(H26:H29)</f>
        <v>2.1545353505999998</v>
      </c>
      <c r="I30" s="70"/>
      <c r="J30" s="66">
        <f t="shared" si="0"/>
        <v>-5.781594540000512E-2</v>
      </c>
      <c r="K30" s="66">
        <f t="shared" si="0"/>
        <v>-7.9240763699996108E-2</v>
      </c>
      <c r="L30" s="66">
        <f t="shared" si="0"/>
        <v>-0.15069297440000184</v>
      </c>
      <c r="M30" s="66">
        <f t="shared" si="0"/>
        <v>6.8323568499998544E-2</v>
      </c>
    </row>
    <row r="31" spans="2:13" x14ac:dyDescent="0.25">
      <c r="C31" s="124" t="s">
        <v>229</v>
      </c>
      <c r="D31" s="81">
        <v>19.957724630000001</v>
      </c>
      <c r="E31" s="81">
        <v>20.504482037999999</v>
      </c>
      <c r="F31" s="81">
        <v>20.463781825000002</v>
      </c>
      <c r="G31" s="81">
        <v>18.457126989999999</v>
      </c>
      <c r="H31" s="81">
        <v>20.026831314999999</v>
      </c>
      <c r="I31"/>
      <c r="J31" s="6">
        <f>+SUM(J26:J30)</f>
        <v>0.5467574079999955</v>
      </c>
      <c r="K31" s="6">
        <f t="shared" ref="K31:M31" si="5">+SUM(K26:K30)</f>
        <v>-4.0700212999996932E-2</v>
      </c>
      <c r="L31" s="6">
        <f t="shared" si="5"/>
        <v>-2.0066548350000013</v>
      </c>
      <c r="M31" s="6">
        <f t="shared" si="5"/>
        <v>1.5697043249999989</v>
      </c>
    </row>
    <row r="32" spans="2:13" x14ac:dyDescent="0.25">
      <c r="B32" s="365" t="s">
        <v>558</v>
      </c>
      <c r="C32"/>
      <c r="D32"/>
      <c r="E32" s="10"/>
      <c r="F32"/>
      <c r="G32"/>
      <c r="H32"/>
      <c r="I32"/>
      <c r="J32" s="10" t="s">
        <v>7</v>
      </c>
      <c r="K32" s="27">
        <f>F26/E26-1</f>
        <v>-5.8919203813816434E-3</v>
      </c>
      <c r="L32" s="27">
        <f>G26/F26-1</f>
        <v>-9.9059552613783186E-2</v>
      </c>
      <c r="M32" s="27">
        <f>H26/G26-1</f>
        <v>9.847665296084096E-2</v>
      </c>
    </row>
    <row r="36" spans="2:8" x14ac:dyDescent="0.25">
      <c r="D36" s="145" t="s">
        <v>495</v>
      </c>
      <c r="E36" s="145" t="s">
        <v>236</v>
      </c>
      <c r="F36" s="435" t="s">
        <v>235</v>
      </c>
      <c r="G36" s="435" t="s">
        <v>476</v>
      </c>
    </row>
    <row r="37" spans="2:8" x14ac:dyDescent="0.25">
      <c r="B37" s="145">
        <f t="shared" ref="B37:B84" si="6">YEAR(C37)</f>
        <v>2018</v>
      </c>
      <c r="C37" s="441">
        <v>43101</v>
      </c>
      <c r="D37" s="442">
        <v>20.54514</v>
      </c>
      <c r="E37" s="139" t="e">
        <v>#N/A</v>
      </c>
      <c r="F37" s="443"/>
      <c r="G37" s="443">
        <v>20.54514</v>
      </c>
      <c r="H37" s="136"/>
    </row>
    <row r="38" spans="2:8" x14ac:dyDescent="0.25">
      <c r="B38" s="145">
        <f t="shared" si="6"/>
        <v>2018</v>
      </c>
      <c r="C38" s="441">
        <v>43132</v>
      </c>
      <c r="D38" s="442">
        <v>19.678705000000001</v>
      </c>
      <c r="E38" s="139" t="e">
        <v>#N/A</v>
      </c>
      <c r="F38" s="443"/>
      <c r="G38" s="443">
        <v>19.678705000000001</v>
      </c>
      <c r="H38" s="136"/>
    </row>
    <row r="39" spans="2:8" x14ac:dyDescent="0.25">
      <c r="B39" s="145">
        <f t="shared" si="6"/>
        <v>2018</v>
      </c>
      <c r="C39" s="441">
        <v>43160</v>
      </c>
      <c r="D39" s="442">
        <v>20.756359</v>
      </c>
      <c r="E39" s="139" t="e">
        <v>#N/A</v>
      </c>
      <c r="F39" s="443">
        <f t="shared" ref="F39:F46" si="7">AVERAGEIF($B$37:$B$98,B39,$G$37:$G$98)</f>
        <v>20.496849916666665</v>
      </c>
      <c r="G39" s="443">
        <v>20.756359</v>
      </c>
      <c r="H39" s="136"/>
    </row>
    <row r="40" spans="2:8" x14ac:dyDescent="0.25">
      <c r="B40" s="145">
        <f t="shared" si="6"/>
        <v>2018</v>
      </c>
      <c r="C40" s="441">
        <v>43191</v>
      </c>
      <c r="D40" s="442">
        <v>20.036519999999999</v>
      </c>
      <c r="E40" s="139" t="e">
        <v>#N/A</v>
      </c>
      <c r="F40" s="443">
        <f t="shared" si="7"/>
        <v>20.496849916666665</v>
      </c>
      <c r="G40" s="443">
        <v>20.036519999999999</v>
      </c>
      <c r="H40" s="136"/>
    </row>
    <row r="41" spans="2:8" x14ac:dyDescent="0.25">
      <c r="B41" s="145">
        <f t="shared" si="6"/>
        <v>2018</v>
      </c>
      <c r="C41" s="441">
        <v>43221</v>
      </c>
      <c r="D41" s="442">
        <v>20.247366</v>
      </c>
      <c r="E41" s="139" t="e">
        <v>#N/A</v>
      </c>
      <c r="F41" s="443">
        <f t="shared" si="7"/>
        <v>20.496849916666665</v>
      </c>
      <c r="G41" s="443">
        <v>20.247366</v>
      </c>
      <c r="H41" s="136"/>
    </row>
    <row r="42" spans="2:8" x14ac:dyDescent="0.25">
      <c r="B42" s="145">
        <f t="shared" si="6"/>
        <v>2018</v>
      </c>
      <c r="C42" s="441">
        <v>43252</v>
      </c>
      <c r="D42" s="442">
        <v>20.790268999999999</v>
      </c>
      <c r="E42" s="139" t="e">
        <v>#N/A</v>
      </c>
      <c r="F42" s="443">
        <f t="shared" si="7"/>
        <v>20.496849916666665</v>
      </c>
      <c r="G42" s="443">
        <v>20.790268999999999</v>
      </c>
      <c r="H42" s="136"/>
    </row>
    <row r="43" spans="2:8" x14ac:dyDescent="0.25">
      <c r="B43" s="145">
        <f t="shared" si="6"/>
        <v>2018</v>
      </c>
      <c r="C43" s="441">
        <v>43282</v>
      </c>
      <c r="D43" s="442">
        <v>20.682276000000002</v>
      </c>
      <c r="E43" s="139" t="e">
        <v>#N/A</v>
      </c>
      <c r="F43" s="443">
        <f t="shared" si="7"/>
        <v>20.496849916666665</v>
      </c>
      <c r="G43" s="443">
        <v>20.682276000000002</v>
      </c>
      <c r="H43" s="136"/>
    </row>
    <row r="44" spans="2:8" x14ac:dyDescent="0.25">
      <c r="B44" s="145">
        <f t="shared" si="6"/>
        <v>2018</v>
      </c>
      <c r="C44" s="441">
        <v>43313</v>
      </c>
      <c r="D44" s="442">
        <v>21.358391000000001</v>
      </c>
      <c r="E44" s="139" t="e">
        <v>#N/A</v>
      </c>
      <c r="F44" s="443">
        <f t="shared" si="7"/>
        <v>20.496849916666665</v>
      </c>
      <c r="G44" s="443">
        <v>21.358391000000001</v>
      </c>
      <c r="H44" s="136"/>
    </row>
    <row r="45" spans="2:8" x14ac:dyDescent="0.25">
      <c r="B45" s="145">
        <f t="shared" si="6"/>
        <v>2018</v>
      </c>
      <c r="C45" s="441">
        <v>43344</v>
      </c>
      <c r="D45" s="442">
        <v>20.082809000000001</v>
      </c>
      <c r="E45" s="139" t="e">
        <v>#N/A</v>
      </c>
      <c r="F45" s="443">
        <f t="shared" si="7"/>
        <v>20.496849916666665</v>
      </c>
      <c r="G45" s="443">
        <v>20.082809000000001</v>
      </c>
      <c r="H45" s="136"/>
    </row>
    <row r="46" spans="2:8" x14ac:dyDescent="0.25">
      <c r="B46" s="145">
        <f t="shared" si="6"/>
        <v>2018</v>
      </c>
      <c r="C46" s="441">
        <v>43374</v>
      </c>
      <c r="D46" s="442">
        <v>20.734404999999999</v>
      </c>
      <c r="E46" s="139" t="e">
        <v>#N/A</v>
      </c>
      <c r="F46" s="443">
        <f t="shared" si="7"/>
        <v>20.496849916666665</v>
      </c>
      <c r="G46" s="443">
        <v>20.734404999999999</v>
      </c>
      <c r="H46" s="136"/>
    </row>
    <row r="47" spans="2:8" x14ac:dyDescent="0.25">
      <c r="B47" s="145">
        <f t="shared" si="6"/>
        <v>2018</v>
      </c>
      <c r="C47" s="441">
        <v>43405</v>
      </c>
      <c r="D47" s="442">
        <v>20.746511999999999</v>
      </c>
      <c r="E47" s="139" t="e">
        <v>#N/A</v>
      </c>
      <c r="F47" s="443"/>
      <c r="G47" s="443">
        <v>20.746511999999999</v>
      </c>
      <c r="H47" s="136"/>
    </row>
    <row r="48" spans="2:8" x14ac:dyDescent="0.25">
      <c r="B48" s="145">
        <f t="shared" si="6"/>
        <v>2018</v>
      </c>
      <c r="C48" s="441">
        <v>43435</v>
      </c>
      <c r="D48" s="442">
        <v>20.303446999999998</v>
      </c>
      <c r="E48" s="139" t="e">
        <v>#N/A</v>
      </c>
      <c r="F48" s="443"/>
      <c r="G48" s="443">
        <v>20.303446999999998</v>
      </c>
      <c r="H48" s="136"/>
    </row>
    <row r="49" spans="2:8" x14ac:dyDescent="0.25">
      <c r="B49" s="145">
        <f t="shared" si="6"/>
        <v>2019</v>
      </c>
      <c r="C49" s="441">
        <v>43466</v>
      </c>
      <c r="D49" s="442">
        <v>20.471727999999999</v>
      </c>
      <c r="E49" s="139" t="e">
        <v>#N/A</v>
      </c>
      <c r="F49" s="443"/>
      <c r="G49" s="443">
        <v>20.471727999999999</v>
      </c>
      <c r="H49" s="136"/>
    </row>
    <row r="50" spans="2:8" x14ac:dyDescent="0.25">
      <c r="B50" s="145">
        <f t="shared" si="6"/>
        <v>2019</v>
      </c>
      <c r="C50" s="441">
        <v>43497</v>
      </c>
      <c r="D50" s="442">
        <v>20.223680999999999</v>
      </c>
      <c r="E50" s="139" t="e">
        <v>#N/A</v>
      </c>
      <c r="F50" s="443"/>
      <c r="G50" s="443">
        <v>20.223680999999999</v>
      </c>
      <c r="H50" s="136"/>
    </row>
    <row r="51" spans="2:8" x14ac:dyDescent="0.25">
      <c r="B51" s="145">
        <f t="shared" si="6"/>
        <v>2019</v>
      </c>
      <c r="C51" s="441">
        <v>43525</v>
      </c>
      <c r="D51" s="442">
        <v>20.189268999999999</v>
      </c>
      <c r="E51" s="139" t="e">
        <v>#N/A</v>
      </c>
      <c r="F51" s="443">
        <f t="shared" ref="F51:F58" si="8">AVERAGEIF($B$37:$B$98,B51,$G$37:$G$98)</f>
        <v>20.461010000000005</v>
      </c>
      <c r="G51" s="443">
        <v>20.189268999999999</v>
      </c>
      <c r="H51" s="136"/>
    </row>
    <row r="52" spans="2:8" x14ac:dyDescent="0.25">
      <c r="B52" s="145">
        <f t="shared" si="6"/>
        <v>2019</v>
      </c>
      <c r="C52" s="441">
        <v>43556</v>
      </c>
      <c r="D52" s="442">
        <v>20.100878000000002</v>
      </c>
      <c r="E52" s="139" t="e">
        <v>#N/A</v>
      </c>
      <c r="F52" s="443">
        <f t="shared" si="8"/>
        <v>20.461010000000005</v>
      </c>
      <c r="G52" s="443">
        <v>20.100878000000002</v>
      </c>
      <c r="H52" s="136"/>
    </row>
    <row r="53" spans="2:8" x14ac:dyDescent="0.25">
      <c r="B53" s="145">
        <f t="shared" si="6"/>
        <v>2019</v>
      </c>
      <c r="C53" s="441">
        <v>43586</v>
      </c>
      <c r="D53" s="442">
        <v>20.229272000000002</v>
      </c>
      <c r="E53" s="139" t="e">
        <v>#N/A</v>
      </c>
      <c r="F53" s="443">
        <f t="shared" si="8"/>
        <v>20.461010000000005</v>
      </c>
      <c r="G53" s="443">
        <v>20.229272000000002</v>
      </c>
      <c r="H53" s="136"/>
    </row>
    <row r="54" spans="2:8" x14ac:dyDescent="0.25">
      <c r="B54" s="145">
        <f t="shared" si="6"/>
        <v>2019</v>
      </c>
      <c r="C54" s="441">
        <v>43617</v>
      </c>
      <c r="D54" s="442">
        <v>20.601661</v>
      </c>
      <c r="E54" s="139" t="e">
        <v>#N/A</v>
      </c>
      <c r="F54" s="443">
        <f t="shared" si="8"/>
        <v>20.461010000000005</v>
      </c>
      <c r="G54" s="443">
        <v>20.601661</v>
      </c>
      <c r="H54" s="136"/>
    </row>
    <row r="55" spans="2:8" x14ac:dyDescent="0.25">
      <c r="B55" s="145">
        <f t="shared" si="6"/>
        <v>2019</v>
      </c>
      <c r="C55" s="441">
        <v>43647</v>
      </c>
      <c r="D55" s="442">
        <v>20.715558999999999</v>
      </c>
      <c r="E55" s="139" t="e">
        <v>#N/A</v>
      </c>
      <c r="F55" s="443">
        <f t="shared" si="8"/>
        <v>20.461010000000005</v>
      </c>
      <c r="G55" s="443">
        <v>20.715558999999999</v>
      </c>
      <c r="H55" s="136"/>
    </row>
    <row r="56" spans="2:8" x14ac:dyDescent="0.25">
      <c r="B56" s="145">
        <f t="shared" si="6"/>
        <v>2019</v>
      </c>
      <c r="C56" s="441">
        <v>43678</v>
      </c>
      <c r="D56" s="442">
        <v>21.065123</v>
      </c>
      <c r="E56" s="139" t="e">
        <v>#N/A</v>
      </c>
      <c r="F56" s="443">
        <f t="shared" si="8"/>
        <v>20.461010000000005</v>
      </c>
      <c r="G56" s="443">
        <v>21.065123</v>
      </c>
      <c r="H56" s="136"/>
    </row>
    <row r="57" spans="2:8" x14ac:dyDescent="0.25">
      <c r="B57" s="145">
        <f t="shared" si="6"/>
        <v>2019</v>
      </c>
      <c r="C57" s="441">
        <v>43709</v>
      </c>
      <c r="D57" s="442">
        <v>20.228331000000001</v>
      </c>
      <c r="E57" s="139" t="e">
        <v>#N/A</v>
      </c>
      <c r="F57" s="443">
        <f t="shared" si="8"/>
        <v>20.461010000000005</v>
      </c>
      <c r="G57" s="443">
        <v>20.228331000000001</v>
      </c>
      <c r="H57" s="136"/>
    </row>
    <row r="58" spans="2:8" x14ac:dyDescent="0.25">
      <c r="B58" s="145">
        <f t="shared" si="6"/>
        <v>2019</v>
      </c>
      <c r="C58" s="441">
        <v>43739</v>
      </c>
      <c r="D58" s="442">
        <v>20.781514000000001</v>
      </c>
      <c r="E58" s="139" t="e">
        <v>#N/A</v>
      </c>
      <c r="F58" s="443">
        <f t="shared" si="8"/>
        <v>20.461010000000005</v>
      </c>
      <c r="G58" s="443">
        <v>20.781514000000001</v>
      </c>
      <c r="H58" s="136"/>
    </row>
    <row r="59" spans="2:8" x14ac:dyDescent="0.25">
      <c r="B59" s="145">
        <f t="shared" si="6"/>
        <v>2019</v>
      </c>
      <c r="C59" s="441">
        <v>43770</v>
      </c>
      <c r="D59" s="442">
        <v>20.613441000000002</v>
      </c>
      <c r="E59" s="139" t="e">
        <v>#N/A</v>
      </c>
      <c r="F59" s="443"/>
      <c r="G59" s="443">
        <v>20.613441000000002</v>
      </c>
      <c r="H59" s="136"/>
    </row>
    <row r="60" spans="2:8" x14ac:dyDescent="0.25">
      <c r="B60" s="145">
        <f t="shared" si="6"/>
        <v>2019</v>
      </c>
      <c r="C60" s="441">
        <v>43800</v>
      </c>
      <c r="D60" s="442">
        <v>20.311662999999999</v>
      </c>
      <c r="E60" s="139" t="e">
        <v>#N/A</v>
      </c>
      <c r="F60" s="443"/>
      <c r="G60" s="443">
        <v>20.311662999999999</v>
      </c>
      <c r="H60" s="136"/>
    </row>
    <row r="61" spans="2:8" x14ac:dyDescent="0.25">
      <c r="B61" s="145">
        <f t="shared" si="6"/>
        <v>2020</v>
      </c>
      <c r="C61" s="441">
        <v>43831</v>
      </c>
      <c r="D61" s="442">
        <v>19.905342999999998</v>
      </c>
      <c r="E61" s="139" t="e">
        <v>#N/A</v>
      </c>
      <c r="F61" s="443"/>
      <c r="G61" s="443">
        <v>19.905342999999998</v>
      </c>
      <c r="H61" s="136"/>
    </row>
    <row r="62" spans="2:8" x14ac:dyDescent="0.25">
      <c r="B62" s="145">
        <f t="shared" si="6"/>
        <v>2020</v>
      </c>
      <c r="C62" s="441">
        <v>43862</v>
      </c>
      <c r="D62" s="442">
        <v>19.83887</v>
      </c>
      <c r="E62" s="139" t="e">
        <v>#N/A</v>
      </c>
      <c r="F62" s="443"/>
      <c r="G62" s="443">
        <v>19.83887</v>
      </c>
      <c r="H62" s="136"/>
    </row>
    <row r="63" spans="2:8" x14ac:dyDescent="0.25">
      <c r="B63" s="145">
        <f t="shared" si="6"/>
        <v>2020</v>
      </c>
      <c r="C63" s="441">
        <v>43891</v>
      </c>
      <c r="D63" s="442">
        <v>18.283771999999999</v>
      </c>
      <c r="E63" s="139" t="e">
        <v>#N/A</v>
      </c>
      <c r="F63" s="443">
        <f t="shared" ref="F63:F70" si="9">AVERAGEIF($B$37:$B$98,B63,$G$37:$G$98)</f>
        <v>18.456253436083333</v>
      </c>
      <c r="G63" s="443">
        <v>18.283771999999999</v>
      </c>
      <c r="H63" s="136"/>
    </row>
    <row r="64" spans="2:8" x14ac:dyDescent="0.25">
      <c r="B64" s="145">
        <f t="shared" si="6"/>
        <v>2020</v>
      </c>
      <c r="C64" s="441">
        <v>43922</v>
      </c>
      <c r="D64" s="442">
        <v>14.690989</v>
      </c>
      <c r="E64" s="139" t="e">
        <v>#N/A</v>
      </c>
      <c r="F64" s="443">
        <f t="shared" si="9"/>
        <v>18.456253436083333</v>
      </c>
      <c r="G64" s="443">
        <v>14.690989</v>
      </c>
      <c r="H64" s="136"/>
    </row>
    <row r="65" spans="2:8" x14ac:dyDescent="0.25">
      <c r="B65" s="145">
        <f t="shared" si="6"/>
        <v>2020</v>
      </c>
      <c r="C65" s="441">
        <v>43952</v>
      </c>
      <c r="D65" s="442">
        <v>16.103228999999999</v>
      </c>
      <c r="E65" s="139" t="e">
        <v>#N/A</v>
      </c>
      <c r="F65" s="443">
        <f t="shared" si="9"/>
        <v>18.456253436083333</v>
      </c>
      <c r="G65" s="443">
        <v>16.103228999999999</v>
      </c>
      <c r="H65" s="136"/>
    </row>
    <row r="66" spans="2:8" x14ac:dyDescent="0.25">
      <c r="B66" s="145">
        <f t="shared" si="6"/>
        <v>2020</v>
      </c>
      <c r="C66" s="441">
        <v>43983</v>
      </c>
      <c r="D66" s="442">
        <v>17.710080999999999</v>
      </c>
      <c r="E66" s="139" t="e">
        <v>#N/A</v>
      </c>
      <c r="F66" s="443">
        <f t="shared" si="9"/>
        <v>18.456253436083333</v>
      </c>
      <c r="G66" s="443">
        <v>17.710080999999999</v>
      </c>
      <c r="H66" s="136"/>
    </row>
    <row r="67" spans="2:8" x14ac:dyDescent="0.25">
      <c r="B67" s="145">
        <f t="shared" si="6"/>
        <v>2020</v>
      </c>
      <c r="C67" s="441">
        <v>44013</v>
      </c>
      <c r="D67" s="442">
        <v>18.614657232999999</v>
      </c>
      <c r="E67" s="139">
        <v>18.614657232999999</v>
      </c>
      <c r="F67" s="443">
        <f t="shared" si="9"/>
        <v>18.456253436083333</v>
      </c>
      <c r="G67" s="443">
        <v>18.614657232999999</v>
      </c>
      <c r="H67" s="136"/>
    </row>
    <row r="68" spans="2:8" x14ac:dyDescent="0.25">
      <c r="B68" s="145">
        <f t="shared" si="6"/>
        <v>2020</v>
      </c>
      <c r="C68" s="441">
        <v>44044</v>
      </c>
      <c r="D68" s="442" t="e">
        <v>#N/A</v>
      </c>
      <c r="E68" s="139">
        <v>19.17427</v>
      </c>
      <c r="F68" s="443">
        <f t="shared" si="9"/>
        <v>18.456253436083333</v>
      </c>
      <c r="G68" s="443">
        <v>19.17427</v>
      </c>
      <c r="H68" s="136"/>
    </row>
    <row r="69" spans="2:8" x14ac:dyDescent="0.25">
      <c r="B69" s="145">
        <f t="shared" si="6"/>
        <v>2020</v>
      </c>
      <c r="C69" s="441">
        <v>44075</v>
      </c>
      <c r="D69" s="442" t="e">
        <v>#N/A</v>
      </c>
      <c r="E69" s="139">
        <v>18.978459999999998</v>
      </c>
      <c r="F69" s="443">
        <f t="shared" si="9"/>
        <v>18.456253436083333</v>
      </c>
      <c r="G69" s="443">
        <v>18.978459999999998</v>
      </c>
      <c r="H69" s="136"/>
    </row>
    <row r="70" spans="2:8" x14ac:dyDescent="0.25">
      <c r="B70" s="145">
        <f t="shared" si="6"/>
        <v>2020</v>
      </c>
      <c r="C70" s="441">
        <v>44105</v>
      </c>
      <c r="D70" s="442" t="e">
        <v>#N/A</v>
      </c>
      <c r="E70" s="139">
        <v>19.480899999999998</v>
      </c>
      <c r="F70" s="443">
        <f t="shared" si="9"/>
        <v>18.456253436083333</v>
      </c>
      <c r="G70" s="443">
        <v>19.480899999999998</v>
      </c>
      <c r="H70" s="136"/>
    </row>
    <row r="71" spans="2:8" x14ac:dyDescent="0.25">
      <c r="B71" s="145">
        <f t="shared" si="6"/>
        <v>2020</v>
      </c>
      <c r="C71" s="441">
        <v>44136</v>
      </c>
      <c r="D71" s="442" t="e">
        <v>#N/A</v>
      </c>
      <c r="E71" s="139">
        <v>19.360530000000001</v>
      </c>
      <c r="F71" s="443"/>
      <c r="G71" s="443">
        <v>19.360530000000001</v>
      </c>
      <c r="H71" s="136"/>
    </row>
    <row r="72" spans="2:8" x14ac:dyDescent="0.25">
      <c r="B72" s="145">
        <f t="shared" si="6"/>
        <v>2020</v>
      </c>
      <c r="C72" s="441">
        <v>44166</v>
      </c>
      <c r="D72" s="442" t="e">
        <v>#N/A</v>
      </c>
      <c r="E72" s="139">
        <v>19.333939999999998</v>
      </c>
      <c r="F72" s="443"/>
      <c r="G72" s="443">
        <v>19.333939999999998</v>
      </c>
      <c r="H72" s="136"/>
    </row>
    <row r="73" spans="2:8" x14ac:dyDescent="0.25">
      <c r="B73" s="145">
        <f t="shared" si="6"/>
        <v>2021</v>
      </c>
      <c r="C73" s="441">
        <v>44197</v>
      </c>
      <c r="D73" s="442" t="e">
        <v>#N/A</v>
      </c>
      <c r="E73" s="139">
        <v>19.30349</v>
      </c>
      <c r="F73" s="443"/>
      <c r="G73" s="443">
        <v>19.30349</v>
      </c>
      <c r="H73" s="136"/>
    </row>
    <row r="74" spans="2:8" x14ac:dyDescent="0.25">
      <c r="B74" s="145">
        <f t="shared" si="6"/>
        <v>2021</v>
      </c>
      <c r="C74" s="441">
        <v>44228</v>
      </c>
      <c r="D74" s="442" t="e">
        <v>#N/A</v>
      </c>
      <c r="E74" s="139">
        <v>19.526990000000001</v>
      </c>
      <c r="F74" s="443"/>
      <c r="G74" s="443">
        <v>19.526990000000001</v>
      </c>
      <c r="H74" s="136"/>
    </row>
    <row r="75" spans="2:8" x14ac:dyDescent="0.25">
      <c r="B75" s="145">
        <f t="shared" si="6"/>
        <v>2021</v>
      </c>
      <c r="C75" s="441">
        <v>44256</v>
      </c>
      <c r="D75" s="442" t="e">
        <v>#N/A</v>
      </c>
      <c r="E75" s="139">
        <v>19.739080000000001</v>
      </c>
      <c r="F75" s="443">
        <f t="shared" ref="F75:F82" si="10">AVERAGEIF($B$37:$B$98,B75,$G$37:$G$98)</f>
        <v>20.023457499999999</v>
      </c>
      <c r="G75" s="443">
        <v>19.739080000000001</v>
      </c>
      <c r="H75" s="136"/>
    </row>
    <row r="76" spans="2:8" x14ac:dyDescent="0.25">
      <c r="B76" s="145">
        <f t="shared" si="6"/>
        <v>2021</v>
      </c>
      <c r="C76" s="441">
        <v>44287</v>
      </c>
      <c r="D76" s="442" t="e">
        <v>#N/A</v>
      </c>
      <c r="E76" s="139">
        <v>19.51118</v>
      </c>
      <c r="F76" s="443">
        <f t="shared" si="10"/>
        <v>20.023457499999999</v>
      </c>
      <c r="G76" s="443">
        <v>19.51118</v>
      </c>
      <c r="H76" s="136"/>
    </row>
    <row r="77" spans="2:8" x14ac:dyDescent="0.25">
      <c r="B77" s="145">
        <f t="shared" si="6"/>
        <v>2021</v>
      </c>
      <c r="C77" s="441">
        <v>44317</v>
      </c>
      <c r="D77" s="442" t="e">
        <v>#N/A</v>
      </c>
      <c r="E77" s="139">
        <v>19.708200000000001</v>
      </c>
      <c r="F77" s="443">
        <f t="shared" si="10"/>
        <v>20.023457499999999</v>
      </c>
      <c r="G77" s="443">
        <v>19.708200000000001</v>
      </c>
      <c r="H77" s="136"/>
    </row>
    <row r="78" spans="2:8" x14ac:dyDescent="0.25">
      <c r="B78" s="145">
        <f t="shared" si="6"/>
        <v>2021</v>
      </c>
      <c r="C78" s="441">
        <v>44348</v>
      </c>
      <c r="D78" s="442" t="e">
        <v>#N/A</v>
      </c>
      <c r="E78" s="139">
        <v>20.16405</v>
      </c>
      <c r="F78" s="443">
        <f t="shared" si="10"/>
        <v>20.023457499999999</v>
      </c>
      <c r="G78" s="443">
        <v>20.16405</v>
      </c>
      <c r="H78" s="136"/>
    </row>
    <row r="79" spans="2:8" x14ac:dyDescent="0.25">
      <c r="B79" s="145">
        <f t="shared" si="6"/>
        <v>2021</v>
      </c>
      <c r="C79" s="441">
        <v>44378</v>
      </c>
      <c r="D79" s="442" t="e">
        <v>#N/A</v>
      </c>
      <c r="E79" s="139">
        <v>20.277729999999998</v>
      </c>
      <c r="F79" s="443">
        <f t="shared" si="10"/>
        <v>20.023457499999999</v>
      </c>
      <c r="G79" s="443">
        <v>20.277729999999998</v>
      </c>
      <c r="H79" s="136"/>
    </row>
    <row r="80" spans="2:8" x14ac:dyDescent="0.25">
      <c r="B80" s="145">
        <f t="shared" si="6"/>
        <v>2021</v>
      </c>
      <c r="C80" s="441">
        <v>44409</v>
      </c>
      <c r="D80" s="442" t="e">
        <v>#N/A</v>
      </c>
      <c r="E80" s="139">
        <v>20.785979999999999</v>
      </c>
      <c r="F80" s="443">
        <f t="shared" si="10"/>
        <v>20.023457499999999</v>
      </c>
      <c r="G80" s="443">
        <v>20.785979999999999</v>
      </c>
      <c r="H80" s="136"/>
    </row>
    <row r="81" spans="2:8" x14ac:dyDescent="0.25">
      <c r="B81" s="145">
        <f t="shared" si="6"/>
        <v>2021</v>
      </c>
      <c r="C81" s="441">
        <v>44440</v>
      </c>
      <c r="D81" s="442" t="e">
        <v>#N/A</v>
      </c>
      <c r="E81" s="139">
        <v>20.154070000000001</v>
      </c>
      <c r="F81" s="443">
        <f t="shared" si="10"/>
        <v>20.023457499999999</v>
      </c>
      <c r="G81" s="443">
        <v>20.154070000000001</v>
      </c>
      <c r="H81" s="136"/>
    </row>
    <row r="82" spans="2:8" x14ac:dyDescent="0.25">
      <c r="B82" s="145">
        <f t="shared" si="6"/>
        <v>2021</v>
      </c>
      <c r="C82" s="441">
        <v>44470</v>
      </c>
      <c r="D82" s="442" t="e">
        <v>#N/A</v>
      </c>
      <c r="E82" s="139">
        <v>20.441330000000001</v>
      </c>
      <c r="F82" s="443">
        <f t="shared" si="10"/>
        <v>20.023457499999999</v>
      </c>
      <c r="G82" s="443">
        <v>20.441330000000001</v>
      </c>
      <c r="H82" s="136"/>
    </row>
    <row r="83" spans="2:8" x14ac:dyDescent="0.25">
      <c r="B83" s="145">
        <f t="shared" si="6"/>
        <v>2021</v>
      </c>
      <c r="C83" s="441">
        <v>44501</v>
      </c>
      <c r="D83" s="442" t="e">
        <v>#N/A</v>
      </c>
      <c r="E83" s="139">
        <v>20.522490000000001</v>
      </c>
      <c r="F83" s="443"/>
      <c r="G83" s="443">
        <v>20.522490000000001</v>
      </c>
      <c r="H83" s="136"/>
    </row>
    <row r="84" spans="2:8" x14ac:dyDescent="0.25">
      <c r="B84" s="145">
        <f t="shared" si="6"/>
        <v>2021</v>
      </c>
      <c r="C84" s="441">
        <v>44531</v>
      </c>
      <c r="D84" s="442" t="e">
        <v>#N/A</v>
      </c>
      <c r="E84" s="139">
        <v>20.146899999999999</v>
      </c>
      <c r="F84" s="443"/>
      <c r="G84" s="443">
        <v>20.146899999999999</v>
      </c>
      <c r="H84" s="136"/>
    </row>
    <row r="85" spans="2:8" x14ac:dyDescent="0.25">
      <c r="C85" s="132"/>
      <c r="E85" s="138"/>
      <c r="G85" s="138"/>
      <c r="H85" s="136"/>
    </row>
    <row r="86" spans="2:8" x14ac:dyDescent="0.25">
      <c r="C86" s="132"/>
      <c r="E86" s="138"/>
      <c r="G86" s="138"/>
      <c r="H86" s="136"/>
    </row>
    <row r="87" spans="2:8" x14ac:dyDescent="0.25">
      <c r="C87" s="132"/>
      <c r="E87" s="138"/>
      <c r="G87" s="138"/>
      <c r="H87" s="136"/>
    </row>
    <row r="88" spans="2:8" x14ac:dyDescent="0.25">
      <c r="C88" s="132"/>
      <c r="E88" s="138"/>
      <c r="G88" s="138"/>
      <c r="H88" s="136"/>
    </row>
    <row r="89" spans="2:8" x14ac:dyDescent="0.25">
      <c r="B89" s="5"/>
      <c r="C89" s="5" t="s">
        <v>0</v>
      </c>
      <c r="E89" s="138"/>
      <c r="G89" s="138"/>
      <c r="H89" s="136"/>
    </row>
    <row r="90" spans="2:8" x14ac:dyDescent="0.25">
      <c r="B90">
        <v>2.5</v>
      </c>
      <c r="C90" s="6">
        <v>-0.4</v>
      </c>
      <c r="E90" s="138"/>
      <c r="G90" s="138"/>
      <c r="H90" s="136"/>
    </row>
    <row r="91" spans="2:8" x14ac:dyDescent="0.25">
      <c r="B91">
        <v>2.5</v>
      </c>
      <c r="C91" s="6">
        <v>1.2</v>
      </c>
      <c r="E91" s="138"/>
      <c r="G91" s="138"/>
      <c r="H91" s="136"/>
    </row>
    <row r="92" spans="2:8" x14ac:dyDescent="0.25">
      <c r="C92" s="132"/>
      <c r="E92" s="138"/>
      <c r="G92" s="138"/>
      <c r="H92" s="136"/>
    </row>
    <row r="93" spans="2:8" x14ac:dyDescent="0.25">
      <c r="C93" s="132"/>
      <c r="E93" s="138"/>
      <c r="G93" s="138"/>
      <c r="H93" s="136"/>
    </row>
    <row r="94" spans="2:8" x14ac:dyDescent="0.25">
      <c r="C94" s="132"/>
      <c r="E94" s="138"/>
      <c r="G94" s="138"/>
      <c r="H94" s="136"/>
    </row>
    <row r="95" spans="2:8" x14ac:dyDescent="0.25">
      <c r="C95" s="132"/>
      <c r="E95" s="138"/>
      <c r="G95" s="138"/>
      <c r="H95" s="136"/>
    </row>
    <row r="96" spans="2:8" x14ac:dyDescent="0.25">
      <c r="C96" s="132"/>
      <c r="E96" s="138"/>
      <c r="G96" s="138"/>
      <c r="H96" s="136"/>
    </row>
    <row r="97" spans="3:8" x14ac:dyDescent="0.25">
      <c r="C97" s="132"/>
      <c r="E97" s="138"/>
      <c r="G97" s="138"/>
      <c r="H97" s="136"/>
    </row>
    <row r="98" spans="3:8" x14ac:dyDescent="0.25">
      <c r="C98" s="132"/>
      <c r="E98" s="138"/>
      <c r="G98" s="138"/>
      <c r="H98" s="136"/>
    </row>
    <row r="99" spans="3:8" x14ac:dyDescent="0.25">
      <c r="G99" s="138"/>
      <c r="H99" s="136"/>
    </row>
    <row r="100" spans="3:8" x14ac:dyDescent="0.25">
      <c r="G100" s="138"/>
      <c r="H100" s="136"/>
    </row>
    <row r="101" spans="3:8" x14ac:dyDescent="0.25">
      <c r="G101" s="138"/>
      <c r="H101" s="136"/>
    </row>
    <row r="102" spans="3:8" x14ac:dyDescent="0.25">
      <c r="G102" s="138"/>
      <c r="H102" s="136"/>
    </row>
    <row r="103" spans="3:8" x14ac:dyDescent="0.25">
      <c r="G103" s="138"/>
      <c r="H103" s="136"/>
    </row>
    <row r="104" spans="3:8" x14ac:dyDescent="0.25">
      <c r="G104" s="138"/>
      <c r="H104" s="136"/>
    </row>
    <row r="105" spans="3:8" x14ac:dyDescent="0.25">
      <c r="G105" s="138"/>
      <c r="H105" s="136"/>
    </row>
    <row r="106" spans="3:8" x14ac:dyDescent="0.25">
      <c r="G106" s="138"/>
      <c r="H106" s="136"/>
    </row>
    <row r="107" spans="3:8" x14ac:dyDescent="0.25">
      <c r="G107" s="138"/>
      <c r="H107" s="136"/>
    </row>
    <row r="108" spans="3:8" x14ac:dyDescent="0.25">
      <c r="G108" s="138"/>
    </row>
    <row r="109" spans="3:8" x14ac:dyDescent="0.25">
      <c r="G109" s="138"/>
    </row>
    <row r="110" spans="3:8" x14ac:dyDescent="0.25">
      <c r="G110" s="138"/>
    </row>
    <row r="111" spans="3:8" x14ac:dyDescent="0.25">
      <c r="G111" s="138"/>
    </row>
    <row r="112" spans="3:8" x14ac:dyDescent="0.25">
      <c r="G112" s="138"/>
    </row>
    <row r="113" spans="7:7" x14ac:dyDescent="0.25">
      <c r="G113" s="138"/>
    </row>
    <row r="114" spans="7:7" x14ac:dyDescent="0.25">
      <c r="G114" s="138"/>
    </row>
    <row r="115" spans="7:7" x14ac:dyDescent="0.25">
      <c r="G115" s="138"/>
    </row>
    <row r="116" spans="7:7" x14ac:dyDescent="0.25">
      <c r="G116" s="138"/>
    </row>
    <row r="117" spans="7:7" x14ac:dyDescent="0.25">
      <c r="G117" s="138"/>
    </row>
    <row r="118" spans="7:7" x14ac:dyDescent="0.25">
      <c r="G118" s="138"/>
    </row>
    <row r="119" spans="7:7" x14ac:dyDescent="0.25">
      <c r="G119" s="138"/>
    </row>
    <row r="120" spans="7:7" x14ac:dyDescent="0.25">
      <c r="G120" s="138"/>
    </row>
    <row r="121" spans="7:7" x14ac:dyDescent="0.25">
      <c r="G121" s="138"/>
    </row>
    <row r="122" spans="7:7" x14ac:dyDescent="0.25">
      <c r="G122" s="138"/>
    </row>
    <row r="123" spans="7:7" x14ac:dyDescent="0.25">
      <c r="G123" s="138"/>
    </row>
    <row r="124" spans="7:7" x14ac:dyDescent="0.25">
      <c r="G124" s="138"/>
    </row>
    <row r="125" spans="7:7" x14ac:dyDescent="0.25">
      <c r="G125" s="138"/>
    </row>
    <row r="126" spans="7:7" x14ac:dyDescent="0.25">
      <c r="G126" s="138"/>
    </row>
    <row r="127" spans="7:7" x14ac:dyDescent="0.25">
      <c r="G127" s="138"/>
    </row>
    <row r="128" spans="7:7" x14ac:dyDescent="0.25">
      <c r="G128" s="138"/>
    </row>
    <row r="129" spans="7:7" x14ac:dyDescent="0.25">
      <c r="G129" s="138"/>
    </row>
    <row r="130" spans="7:7" x14ac:dyDescent="0.25">
      <c r="G130" s="138"/>
    </row>
    <row r="131" spans="7:7" x14ac:dyDescent="0.25">
      <c r="G131" s="138"/>
    </row>
    <row r="132" spans="7:7" x14ac:dyDescent="0.25">
      <c r="G132" s="13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140625" customWidth="1"/>
  </cols>
  <sheetData>
    <row r="1" spans="1:17" x14ac:dyDescent="0.2">
      <c r="M1" s="115"/>
    </row>
    <row r="2" spans="1:17" ht="15.75" x14ac:dyDescent="0.25">
      <c r="A2" s="44" t="s">
        <v>556</v>
      </c>
    </row>
    <row r="3" spans="1:17" x14ac:dyDescent="0.2">
      <c r="A3" s="22" t="s">
        <v>16</v>
      </c>
    </row>
    <row r="4" spans="1:17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7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P5" s="178" t="s">
        <v>358</v>
      </c>
      <c r="Q5" s="179"/>
    </row>
    <row r="6" spans="1:17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P6" s="215" t="s">
        <v>459</v>
      </c>
      <c r="Q6" s="385" t="s">
        <v>458</v>
      </c>
    </row>
    <row r="7" spans="1:17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P7" s="213" t="s">
        <v>370</v>
      </c>
      <c r="Q7" s="214" t="s">
        <v>371</v>
      </c>
    </row>
    <row r="8" spans="1:17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7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7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7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7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7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7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7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7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6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6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6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6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6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6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6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6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6" x14ac:dyDescent="0.2">
      <c r="A25" s="379"/>
      <c r="B25" s="379"/>
      <c r="C25" s="379"/>
      <c r="D25" s="379"/>
      <c r="E25" s="379"/>
      <c r="F25" s="379"/>
      <c r="G25" s="379"/>
      <c r="H25" s="379"/>
      <c r="I25" s="379"/>
      <c r="J25" s="379"/>
      <c r="K25" s="379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9" t="s">
        <v>41</v>
      </c>
      <c r="J26" s="89" t="s">
        <v>95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42005</v>
      </c>
      <c r="B28" s="12">
        <v>132.608</v>
      </c>
      <c r="C28" s="12">
        <v>243.977</v>
      </c>
      <c r="E28" s="41">
        <f>MIN($B$28,$B$40,$B$52,$B$64,$B$76)</f>
        <v>132.608</v>
      </c>
      <c r="F28" s="41">
        <f>MAX($B$28,$B$40,$B$52,$B$64,$B$76)</f>
        <v>170.24700000000001</v>
      </c>
      <c r="G28" s="41">
        <f>MIN($C$28,$C$40,$C$52,$C$64,$C$76)</f>
        <v>243.977</v>
      </c>
      <c r="H28" s="41">
        <f>MAX($C$28,$C$40,$C$52,$C$64,$C$76)</f>
        <v>261.64800000000002</v>
      </c>
      <c r="I28" s="12">
        <f t="shared" ref="I28:K59" si="0">F28-E28</f>
        <v>37.63900000000001</v>
      </c>
      <c r="J28" s="12">
        <f t="shared" si="0"/>
        <v>73.72999999999999</v>
      </c>
      <c r="K28" s="12">
        <f t="shared" si="0"/>
        <v>17.671000000000021</v>
      </c>
      <c r="N28" s="14"/>
    </row>
    <row r="29" spans="1:16" x14ac:dyDescent="0.2">
      <c r="A29" s="1">
        <v>42036</v>
      </c>
      <c r="B29" s="12">
        <v>123.608</v>
      </c>
      <c r="C29" s="12">
        <v>241.34800000000001</v>
      </c>
      <c r="E29" s="41">
        <f>MIN($B$29,$B$41,$B$53,$B$65,$B$77)</f>
        <v>123.608</v>
      </c>
      <c r="F29" s="41">
        <f>MAX($B$29,$B$41,$B$53,$B$65,$B$77)</f>
        <v>162.83199999999999</v>
      </c>
      <c r="G29" s="41">
        <f>MIN($C$29,$C$41,$C$53,$C$65,$C$77)</f>
        <v>241.34800000000001</v>
      </c>
      <c r="H29" s="41">
        <f>MAX($C$29,$C$41,$C$53,$C$65,$C$77)</f>
        <v>256.21899999999999</v>
      </c>
      <c r="I29" s="12">
        <f t="shared" si="0"/>
        <v>39.22399999999999</v>
      </c>
      <c r="J29" s="12">
        <f t="shared" si="0"/>
        <v>78.51600000000002</v>
      </c>
      <c r="K29" s="12">
        <f t="shared" si="0"/>
        <v>14.870999999999981</v>
      </c>
      <c r="N29" s="12"/>
      <c r="P29" s="8"/>
    </row>
    <row r="30" spans="1:16" x14ac:dyDescent="0.2">
      <c r="A30" s="1">
        <v>42064</v>
      </c>
      <c r="B30" s="12">
        <v>128.69200000000001</v>
      </c>
      <c r="C30" s="12">
        <v>232.93100000000001</v>
      </c>
      <c r="E30" s="41">
        <f>MIN($B$30,$B$42,$B$54,$B$66,$B$78)</f>
        <v>128.69200000000001</v>
      </c>
      <c r="F30" s="41">
        <f>MAX($B$30,$B$42,$B$54,$B$66,$B$78)</f>
        <v>160.07300000000001</v>
      </c>
      <c r="G30" s="41">
        <f>MIN($C$30,$C$42,$C$54,$C$66,$C$78)</f>
        <v>232.93100000000001</v>
      </c>
      <c r="H30" s="41">
        <f>MAX($C$30,$C$42,$C$54,$C$66,$C$78)</f>
        <v>243.71600000000001</v>
      </c>
      <c r="I30" s="12">
        <f t="shared" si="0"/>
        <v>31.381</v>
      </c>
      <c r="J30" s="12">
        <f t="shared" si="0"/>
        <v>72.858000000000004</v>
      </c>
      <c r="K30" s="12">
        <f t="shared" si="0"/>
        <v>10.784999999999997</v>
      </c>
      <c r="N30" s="12"/>
    </row>
    <row r="31" spans="1:16" x14ac:dyDescent="0.2">
      <c r="A31" s="1">
        <v>42095</v>
      </c>
      <c r="B31" s="12">
        <v>129.77600000000001</v>
      </c>
      <c r="C31" s="12">
        <v>228.58099999999999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228.58099999999999</v>
      </c>
      <c r="H31" s="41">
        <f>MAX($C$31,$C$43,$C$55,$C$67,$C$79)</f>
        <v>243.511</v>
      </c>
      <c r="I31" s="12">
        <f t="shared" si="0"/>
        <v>34.028999999999996</v>
      </c>
      <c r="J31" s="12">
        <f t="shared" si="0"/>
        <v>73.623999999999995</v>
      </c>
      <c r="K31" s="12">
        <f t="shared" si="0"/>
        <v>14.930000000000007</v>
      </c>
      <c r="N31" s="12"/>
    </row>
    <row r="32" spans="1:16" x14ac:dyDescent="0.2">
      <c r="A32" s="1">
        <v>42125</v>
      </c>
      <c r="B32" s="12">
        <v>135.40199999999999</v>
      </c>
      <c r="C32" s="12">
        <v>222.584</v>
      </c>
      <c r="E32" s="41">
        <f>MIN($B$32,$B$44,$B$56,$B$68,$B$80)</f>
        <v>115.58</v>
      </c>
      <c r="F32" s="41">
        <f>MAX($B$32,$B$44,$B$56,$B$68,$B$80)</f>
        <v>154.947</v>
      </c>
      <c r="G32" s="41">
        <f>MIN($C$32,$C$44,$C$56,$C$68,$C$80)</f>
        <v>222.584</v>
      </c>
      <c r="H32" s="41">
        <f>MAX($C$32,$C$44,$C$56,$C$68,$C$80)</f>
        <v>243.40899999999999</v>
      </c>
      <c r="I32" s="12">
        <f t="shared" si="0"/>
        <v>39.367000000000004</v>
      </c>
      <c r="J32" s="12">
        <f t="shared" si="0"/>
        <v>67.637</v>
      </c>
      <c r="K32" s="12">
        <f t="shared" si="0"/>
        <v>20.824999999999989</v>
      </c>
      <c r="N32" s="12"/>
    </row>
    <row r="33" spans="1:14" x14ac:dyDescent="0.2">
      <c r="A33" s="1">
        <v>42156</v>
      </c>
      <c r="B33" s="12">
        <v>139.636</v>
      </c>
      <c r="C33" s="12">
        <v>221.09899999999999</v>
      </c>
      <c r="E33" s="41">
        <f>MIN($B$33,$B$45,$B$57,$B$69,$B$81)</f>
        <v>120.54900000000001</v>
      </c>
      <c r="F33" s="41">
        <f>MAX($B$33,$B$45,$B$57,$B$69,$B$81)</f>
        <v>152.06</v>
      </c>
      <c r="G33" s="41">
        <f>MIN($C$33,$C$45,$C$57,$C$69,$C$81)</f>
        <v>221.09899999999999</v>
      </c>
      <c r="H33" s="41">
        <f>MAX($C$33,$C$45,$C$57,$C$69,$C$81)</f>
        <v>242.66200000000001</v>
      </c>
      <c r="I33" s="12">
        <f t="shared" si="0"/>
        <v>31.510999999999996</v>
      </c>
      <c r="J33" s="12">
        <f t="shared" si="0"/>
        <v>69.038999999999987</v>
      </c>
      <c r="K33" s="12">
        <f t="shared" si="0"/>
        <v>21.563000000000017</v>
      </c>
      <c r="N33" s="12"/>
    </row>
    <row r="34" spans="1:14" x14ac:dyDescent="0.2">
      <c r="A34" s="1">
        <v>42186</v>
      </c>
      <c r="B34" s="12">
        <v>142.053</v>
      </c>
      <c r="C34" s="12">
        <v>217.71899999999999</v>
      </c>
      <c r="E34" s="41">
        <f>MIN($B$34,$B$46,$B$58,$B$70,$B$82)</f>
        <v>127.215</v>
      </c>
      <c r="F34" s="41">
        <f>MAX($B$34,$B$46,$B$58,$B$70,$B$82)</f>
        <v>156.50700000000001</v>
      </c>
      <c r="G34" s="41">
        <f>MIN($C$34,$C$46,$C$58,$C$70,$C$82)</f>
        <v>217.71899999999999</v>
      </c>
      <c r="H34" s="41">
        <f>MAX($C$34,$C$46,$C$58,$C$70,$C$82)</f>
        <v>240.93199999999999</v>
      </c>
      <c r="I34" s="12">
        <f t="shared" si="0"/>
        <v>29.292000000000002</v>
      </c>
      <c r="J34" s="12">
        <f t="shared" si="0"/>
        <v>61.211999999999989</v>
      </c>
      <c r="K34" s="12">
        <f t="shared" si="0"/>
        <v>23.212999999999994</v>
      </c>
      <c r="N34" s="12"/>
    </row>
    <row r="35" spans="1:14" x14ac:dyDescent="0.2">
      <c r="A35" s="1">
        <v>42217</v>
      </c>
      <c r="B35" s="12">
        <v>152.529</v>
      </c>
      <c r="C35" s="12">
        <v>218.255</v>
      </c>
      <c r="E35" s="41">
        <f>MIN($B$35,$B$47,$B$59,$B$71,$B$83)</f>
        <v>132.26599999999999</v>
      </c>
      <c r="F35" s="41">
        <f>MAX($B$35,$B$47,$B$59,$B$71,$B$83)</f>
        <v>160.33799999999999</v>
      </c>
      <c r="G35" s="41">
        <f>MIN($C$35,$C$47,$C$59,$C$71,$C$83)</f>
        <v>218.255</v>
      </c>
      <c r="H35" s="41">
        <f>MAX($C$35,$C$47,$C$59,$C$71,$C$83)</f>
        <v>236.30199999999999</v>
      </c>
      <c r="I35" s="12">
        <f t="shared" si="0"/>
        <v>28.072000000000003</v>
      </c>
      <c r="J35" s="12">
        <f t="shared" si="0"/>
        <v>57.917000000000002</v>
      </c>
      <c r="K35" s="12">
        <f t="shared" si="0"/>
        <v>18.046999999999997</v>
      </c>
      <c r="N35" s="12"/>
    </row>
    <row r="36" spans="1:14" x14ac:dyDescent="0.2">
      <c r="A36" s="1">
        <v>42248</v>
      </c>
      <c r="B36" s="12">
        <v>149.40299999999999</v>
      </c>
      <c r="C36" s="12">
        <v>225.21600000000001</v>
      </c>
      <c r="E36" s="41">
        <f>MIN($B$36,$B$48,$B$60,$B$72,$B$84)</f>
        <v>131.73099999999999</v>
      </c>
      <c r="F36" s="41">
        <f>MAX($B$36,$B$48,$B$60,$B$72,$B$84)</f>
        <v>161.05099999999999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29.319999999999993</v>
      </c>
      <c r="J36" s="12">
        <f t="shared" si="0"/>
        <v>62.15300000000002</v>
      </c>
      <c r="K36" s="12">
        <f t="shared" si="0"/>
        <v>16.765999999999991</v>
      </c>
      <c r="N36" s="12"/>
    </row>
    <row r="37" spans="1:14" x14ac:dyDescent="0.2">
      <c r="A37" s="1">
        <v>42278</v>
      </c>
      <c r="B37" s="12">
        <v>143.625</v>
      </c>
      <c r="C37" s="12">
        <v>217.35599999999999</v>
      </c>
      <c r="E37" s="41">
        <f>MIN($B$37,$B$49,$B$61,$B$73,$B$85)</f>
        <v>120.11</v>
      </c>
      <c r="F37" s="41">
        <f>MAX($B$37,$B$49,$B$61,$B$73,$B$85)</f>
        <v>154.715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34.605000000000004</v>
      </c>
      <c r="J37" s="12">
        <f t="shared" si="0"/>
        <v>61.180999999999983</v>
      </c>
      <c r="K37" s="12">
        <f t="shared" si="0"/>
        <v>16.77600000000001</v>
      </c>
      <c r="N37" s="12"/>
    </row>
    <row r="38" spans="1:14" x14ac:dyDescent="0.2">
      <c r="A38" s="1">
        <v>42309</v>
      </c>
      <c r="B38" s="12">
        <v>157.21</v>
      </c>
      <c r="C38" s="12">
        <v>222.93700000000001</v>
      </c>
      <c r="E38" s="41">
        <f>MIN($B$38,$B$50,$B$62,$B$74,$B$86)</f>
        <v>126.31100000000001</v>
      </c>
      <c r="F38" s="41">
        <f>MAX($B$38,$B$50,$B$62,$B$74,$B$86)</f>
        <v>161.27799999999999</v>
      </c>
      <c r="G38" s="41">
        <f>MIN($C$38,$C$50,$C$62,$C$74,$C$86)</f>
        <v>222.93700000000001</v>
      </c>
      <c r="H38" s="41">
        <f>MAX($C$38,$C$50,$C$62,$C$74,$C$86)</f>
        <v>233.84200000000001</v>
      </c>
      <c r="I38" s="12">
        <f t="shared" si="0"/>
        <v>34.966999999999985</v>
      </c>
      <c r="J38" s="12">
        <f t="shared" si="0"/>
        <v>61.65900000000002</v>
      </c>
      <c r="K38" s="12">
        <f t="shared" si="0"/>
        <v>10.905000000000001</v>
      </c>
      <c r="N38" s="12"/>
    </row>
    <row r="39" spans="1:14" x14ac:dyDescent="0.2">
      <c r="A39" s="1">
        <v>42339</v>
      </c>
      <c r="B39" s="12">
        <v>161.32599999999999</v>
      </c>
      <c r="C39" s="12">
        <v>235.465</v>
      </c>
      <c r="E39" s="41">
        <f>MIN($B$39,$B$51,$B$63,$B$75,$B$87)</f>
        <v>139.98599999999999</v>
      </c>
      <c r="F39" s="41">
        <f>MAX($B$39,$B$51,$B$63,$B$75,$B$87)</f>
        <v>166.095</v>
      </c>
      <c r="G39" s="41">
        <f>MIN($C$39,$C$51,$C$63,$C$75,$C$87)</f>
        <v>235.465</v>
      </c>
      <c r="H39" s="41">
        <f>MAX($C$39,$C$51,$C$63,$C$75,$C$87)</f>
        <v>253.827</v>
      </c>
      <c r="I39" s="12">
        <f t="shared" si="0"/>
        <v>26.109000000000009</v>
      </c>
      <c r="J39" s="12">
        <f t="shared" si="0"/>
        <v>69.37</v>
      </c>
      <c r="K39" s="12">
        <f t="shared" si="0"/>
        <v>18.361999999999995</v>
      </c>
      <c r="N39" s="12"/>
    </row>
    <row r="40" spans="1:14" x14ac:dyDescent="0.2">
      <c r="A40" s="1">
        <v>42370</v>
      </c>
      <c r="B40" s="12">
        <v>160.595</v>
      </c>
      <c r="C40" s="12">
        <v>261.64800000000002</v>
      </c>
      <c r="E40" s="41">
        <f>MIN($B$28,$B$40,$B$52,$B$64,$B$76)</f>
        <v>132.608</v>
      </c>
      <c r="F40" s="41">
        <f>MAX($B$28,$B$40,$B$52,$B$64,$B$76)</f>
        <v>170.24700000000001</v>
      </c>
      <c r="G40" s="41">
        <f>MIN($C$28,$C$40,$C$52,$C$64,$C$76)</f>
        <v>243.977</v>
      </c>
      <c r="H40" s="41">
        <f>MAX($C$28,$C$40,$C$52,$C$64,$C$76)</f>
        <v>261.64800000000002</v>
      </c>
      <c r="I40" s="12">
        <f t="shared" si="0"/>
        <v>37.63900000000001</v>
      </c>
      <c r="J40" s="12">
        <f t="shared" si="0"/>
        <v>73.72999999999999</v>
      </c>
      <c r="K40" s="12">
        <f t="shared" si="0"/>
        <v>17.671000000000021</v>
      </c>
      <c r="N40" s="12"/>
    </row>
    <row r="41" spans="1:14" x14ac:dyDescent="0.2">
      <c r="A41" s="1">
        <v>42401</v>
      </c>
      <c r="B41" s="12">
        <v>162.49600000000001</v>
      </c>
      <c r="C41" s="12">
        <v>256.21899999999999</v>
      </c>
      <c r="E41" s="41">
        <f>MIN($B$29,$B$41,$B$53,$B$65,$B$77)</f>
        <v>123.608</v>
      </c>
      <c r="F41" s="41">
        <f>MAX($B$29,$B$41,$B$53,$B$65,$B$77)</f>
        <v>162.83199999999999</v>
      </c>
      <c r="G41" s="41">
        <f>MIN($C$29,$C$41,$C$53,$C$65,$C$77)</f>
        <v>241.34800000000001</v>
      </c>
      <c r="H41" s="41">
        <f>MAX($C$29,$C$41,$C$53,$C$65,$C$77)</f>
        <v>256.21899999999999</v>
      </c>
      <c r="I41" s="12">
        <f t="shared" si="0"/>
        <v>39.22399999999999</v>
      </c>
      <c r="J41" s="12">
        <f t="shared" si="0"/>
        <v>78.51600000000002</v>
      </c>
      <c r="K41" s="12">
        <f t="shared" si="0"/>
        <v>14.870999999999981</v>
      </c>
      <c r="N41" s="12"/>
    </row>
    <row r="42" spans="1:14" x14ac:dyDescent="0.2">
      <c r="A42" s="1">
        <v>42430</v>
      </c>
      <c r="B42" s="12">
        <v>160.07300000000001</v>
      </c>
      <c r="C42" s="12">
        <v>243.71600000000001</v>
      </c>
      <c r="E42" s="41">
        <f>MIN($B$30,$B$42,$B$54,$B$66,$B$78)</f>
        <v>128.69200000000001</v>
      </c>
      <c r="F42" s="41">
        <f>MAX($B$30,$B$42,$B$54,$B$66,$B$78)</f>
        <v>160.07300000000001</v>
      </c>
      <c r="G42" s="41">
        <f>MIN($C$30,$C$42,$C$54,$C$66,$C$78)</f>
        <v>232.93100000000001</v>
      </c>
      <c r="H42" s="41">
        <f>MAX($C$30,$C$42,$C$54,$C$66,$C$78)</f>
        <v>243.71600000000001</v>
      </c>
      <c r="I42" s="12">
        <f t="shared" si="0"/>
        <v>31.381</v>
      </c>
      <c r="J42" s="12">
        <f t="shared" si="0"/>
        <v>72.858000000000004</v>
      </c>
      <c r="K42" s="12">
        <f t="shared" si="0"/>
        <v>10.784999999999997</v>
      </c>
      <c r="N42" s="12"/>
    </row>
    <row r="43" spans="1:14" x14ac:dyDescent="0.2">
      <c r="A43" s="1">
        <v>42461</v>
      </c>
      <c r="B43" s="12">
        <v>154.74100000000001</v>
      </c>
      <c r="C43" s="12">
        <v>243.47900000000001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228.58099999999999</v>
      </c>
      <c r="H43" s="41">
        <f>MAX($C$31,$C$43,$C$55,$C$67,$C$79)</f>
        <v>243.511</v>
      </c>
      <c r="I43" s="12">
        <f t="shared" si="0"/>
        <v>34.028999999999996</v>
      </c>
      <c r="J43" s="12">
        <f t="shared" si="0"/>
        <v>73.623999999999995</v>
      </c>
      <c r="K43" s="12">
        <f t="shared" si="0"/>
        <v>14.930000000000007</v>
      </c>
      <c r="N43" s="12"/>
    </row>
    <row r="44" spans="1:14" x14ac:dyDescent="0.2">
      <c r="A44" s="1">
        <v>42491</v>
      </c>
      <c r="B44" s="12">
        <v>154.947</v>
      </c>
      <c r="C44" s="12">
        <v>243.40899999999999</v>
      </c>
      <c r="E44" s="41">
        <f>MIN($B$32,$B$44,$B$56,$B$68,$B$80)</f>
        <v>115.58</v>
      </c>
      <c r="F44" s="41">
        <f>MAX($B$32,$B$44,$B$56,$B$68,$B$80)</f>
        <v>154.947</v>
      </c>
      <c r="G44" s="41">
        <f>MIN($C$32,$C$44,$C$56,$C$68,$C$80)</f>
        <v>222.584</v>
      </c>
      <c r="H44" s="41">
        <f>MAX($C$32,$C$44,$C$56,$C$68,$C$80)</f>
        <v>243.40899999999999</v>
      </c>
      <c r="I44" s="12">
        <f t="shared" si="0"/>
        <v>39.367000000000004</v>
      </c>
      <c r="J44" s="12">
        <f t="shared" si="0"/>
        <v>67.637</v>
      </c>
      <c r="K44" s="12">
        <f t="shared" si="0"/>
        <v>20.824999999999989</v>
      </c>
      <c r="N44" s="12"/>
    </row>
    <row r="45" spans="1:14" x14ac:dyDescent="0.2">
      <c r="A45" s="1">
        <v>42522</v>
      </c>
      <c r="B45" s="12">
        <v>149.767</v>
      </c>
      <c r="C45" s="12">
        <v>242.66200000000001</v>
      </c>
      <c r="E45" s="41">
        <f>MIN($B$33,$B$45,$B$57,$B$69,$B$81)</f>
        <v>120.54900000000001</v>
      </c>
      <c r="F45" s="41">
        <f>MAX($B$33,$B$45,$B$57,$B$69,$B$81)</f>
        <v>152.06</v>
      </c>
      <c r="G45" s="41">
        <f>MIN($C$33,$C$45,$C$57,$C$69,$C$81)</f>
        <v>221.09899999999999</v>
      </c>
      <c r="H45" s="41">
        <f>MAX($C$33,$C$45,$C$57,$C$69,$C$81)</f>
        <v>242.66200000000001</v>
      </c>
      <c r="I45" s="12">
        <f t="shared" si="0"/>
        <v>31.510999999999996</v>
      </c>
      <c r="J45" s="12">
        <f t="shared" si="0"/>
        <v>69.038999999999987</v>
      </c>
      <c r="K45" s="12">
        <f t="shared" si="0"/>
        <v>21.563000000000017</v>
      </c>
      <c r="N45" s="12"/>
    </row>
    <row r="46" spans="1:14" x14ac:dyDescent="0.2">
      <c r="A46" s="1">
        <v>42552</v>
      </c>
      <c r="B46" s="12">
        <v>156.50700000000001</v>
      </c>
      <c r="C46" s="12">
        <v>240.93199999999999</v>
      </c>
      <c r="E46" s="41">
        <f>MIN($B$34,$B$46,$B$58,$B$70,$B$82)</f>
        <v>127.215</v>
      </c>
      <c r="F46" s="41">
        <f>MAX($B$34,$B$46,$B$58,$B$70,$B$82)</f>
        <v>156.50700000000001</v>
      </c>
      <c r="G46" s="41">
        <f>MIN($C$34,$C$46,$C$58,$C$70,$C$82)</f>
        <v>217.71899999999999</v>
      </c>
      <c r="H46" s="41">
        <f>MAX($C$34,$C$46,$C$58,$C$70,$C$82)</f>
        <v>240.93199999999999</v>
      </c>
      <c r="I46" s="12">
        <f t="shared" si="0"/>
        <v>29.292000000000002</v>
      </c>
      <c r="J46" s="12">
        <f t="shared" si="0"/>
        <v>61.211999999999989</v>
      </c>
      <c r="K46" s="12">
        <f t="shared" si="0"/>
        <v>23.212999999999994</v>
      </c>
      <c r="N46" s="12"/>
    </row>
    <row r="47" spans="1:14" x14ac:dyDescent="0.2">
      <c r="A47" s="1">
        <v>42583</v>
      </c>
      <c r="B47" s="12">
        <v>160.33799999999999</v>
      </c>
      <c r="C47" s="12">
        <v>230.411</v>
      </c>
      <c r="E47" s="41">
        <f>MIN($B$35,$B$47,$B$59,$B$71,$B$83)</f>
        <v>132.26599999999999</v>
      </c>
      <c r="F47" s="41">
        <f>MAX($B$35,$B$47,$B$59,$B$71,$B$83)</f>
        <v>160.33799999999999</v>
      </c>
      <c r="G47" s="41">
        <f>MIN($C$35,$C$47,$C$59,$C$71,$C$83)</f>
        <v>218.255</v>
      </c>
      <c r="H47" s="41">
        <f>MAX($C$35,$C$47,$C$59,$C$71,$C$83)</f>
        <v>236.30199999999999</v>
      </c>
      <c r="I47" s="12">
        <f t="shared" si="0"/>
        <v>28.072000000000003</v>
      </c>
      <c r="J47" s="12">
        <f t="shared" si="0"/>
        <v>57.917000000000002</v>
      </c>
      <c r="K47" s="12">
        <f t="shared" si="0"/>
        <v>18.046999999999997</v>
      </c>
      <c r="N47" s="12"/>
    </row>
    <row r="48" spans="1:14" x14ac:dyDescent="0.2">
      <c r="A48" s="1">
        <v>42614</v>
      </c>
      <c r="B48" s="12">
        <v>161.05099999999999</v>
      </c>
      <c r="C48" s="12">
        <v>227.697</v>
      </c>
      <c r="E48" s="41">
        <f>MIN($B$36,$B$48,$B$60,$B$72,$B$84)</f>
        <v>131.73099999999999</v>
      </c>
      <c r="F48" s="41">
        <f>MAX($B$36,$B$48,$B$60,$B$72,$B$84)</f>
        <v>161.05099999999999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29.319999999999993</v>
      </c>
      <c r="J48" s="12">
        <f t="shared" si="0"/>
        <v>62.15300000000002</v>
      </c>
      <c r="K48" s="12">
        <f t="shared" si="0"/>
        <v>16.765999999999991</v>
      </c>
      <c r="N48" s="12"/>
    </row>
    <row r="49" spans="1:14" x14ac:dyDescent="0.2">
      <c r="A49" s="1">
        <v>42644</v>
      </c>
      <c r="B49" s="12">
        <v>154.715</v>
      </c>
      <c r="C49" s="12">
        <v>225.59399999999999</v>
      </c>
      <c r="E49" s="41">
        <f>MIN($B$37,$B$49,$B$61,$B$73,$B$85)</f>
        <v>120.11</v>
      </c>
      <c r="F49" s="41">
        <f>MAX($B$37,$B$49,$B$61,$B$73,$B$85)</f>
        <v>154.715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34.605000000000004</v>
      </c>
      <c r="J49" s="12">
        <f t="shared" si="0"/>
        <v>61.180999999999983</v>
      </c>
      <c r="K49" s="12">
        <f t="shared" si="0"/>
        <v>16.77600000000001</v>
      </c>
      <c r="N49" s="12"/>
    </row>
    <row r="50" spans="1:14" x14ac:dyDescent="0.2">
      <c r="A50" s="1">
        <v>42675</v>
      </c>
      <c r="B50" s="12">
        <v>161.27799999999999</v>
      </c>
      <c r="C50" s="12">
        <v>233.84200000000001</v>
      </c>
      <c r="E50" s="41">
        <f>MIN($B$38,$B$50,$B$62,$B$74,$B$86)</f>
        <v>126.31100000000001</v>
      </c>
      <c r="F50" s="41">
        <f>MAX($B$38,$B$50,$B$62,$B$74,$B$86)</f>
        <v>161.27799999999999</v>
      </c>
      <c r="G50" s="41">
        <f>MIN($C$38,$C$50,$C$62,$C$74,$C$86)</f>
        <v>222.93700000000001</v>
      </c>
      <c r="H50" s="41">
        <f>MAX($C$38,$C$50,$C$62,$C$74,$C$86)</f>
        <v>233.84200000000001</v>
      </c>
      <c r="I50" s="12">
        <f t="shared" si="0"/>
        <v>34.966999999999985</v>
      </c>
      <c r="J50" s="12">
        <f t="shared" si="0"/>
        <v>61.65900000000002</v>
      </c>
      <c r="K50" s="12">
        <f t="shared" si="0"/>
        <v>10.905000000000001</v>
      </c>
      <c r="N50" s="12"/>
    </row>
    <row r="51" spans="1:14" x14ac:dyDescent="0.2">
      <c r="A51" s="1">
        <v>42705</v>
      </c>
      <c r="B51" s="12">
        <v>166.095</v>
      </c>
      <c r="C51" s="12">
        <v>238.58699999999999</v>
      </c>
      <c r="E51" s="41">
        <f>MIN($B$39,$B$51,$B$63,$B$75,$B$87)</f>
        <v>139.98599999999999</v>
      </c>
      <c r="F51" s="41">
        <f>MAX($B$39,$B$51,$B$63,$B$75,$B$87)</f>
        <v>166.095</v>
      </c>
      <c r="G51" s="41">
        <f>MIN($C$39,$C$51,$C$63,$C$75,$C$87)</f>
        <v>235.465</v>
      </c>
      <c r="H51" s="41">
        <f>MAX($C$39,$C$51,$C$63,$C$75,$C$87)</f>
        <v>253.827</v>
      </c>
      <c r="I51" s="12">
        <f t="shared" si="0"/>
        <v>26.109000000000009</v>
      </c>
      <c r="J51" s="12">
        <f t="shared" si="0"/>
        <v>69.37</v>
      </c>
      <c r="K51" s="12">
        <f t="shared" si="0"/>
        <v>18.361999999999995</v>
      </c>
      <c r="N51" s="12"/>
    </row>
    <row r="52" spans="1:14" x14ac:dyDescent="0.2">
      <c r="A52" s="1">
        <v>42736</v>
      </c>
      <c r="B52" s="12">
        <v>170.24700000000001</v>
      </c>
      <c r="C52" s="12">
        <v>261.10899999999998</v>
      </c>
      <c r="E52" s="41">
        <f>MIN($B$28,$B$40,$B$52,$B$64,$B$76)</f>
        <v>132.608</v>
      </c>
      <c r="F52" s="41">
        <f>MAX($B$28,$B$40,$B$52,$B$64,$B$76)</f>
        <v>170.24700000000001</v>
      </c>
      <c r="G52" s="41">
        <f>MIN($C$28,$C$40,$C$52,$C$64,$C$76)</f>
        <v>243.977</v>
      </c>
      <c r="H52" s="41">
        <f>MAX($C$28,$C$40,$C$52,$C$64,$C$76)</f>
        <v>261.64800000000002</v>
      </c>
      <c r="I52" s="12">
        <f t="shared" si="0"/>
        <v>37.63900000000001</v>
      </c>
      <c r="J52" s="12">
        <f t="shared" si="0"/>
        <v>73.72999999999999</v>
      </c>
      <c r="K52" s="12">
        <f t="shared" si="0"/>
        <v>17.671000000000021</v>
      </c>
      <c r="N52" s="12"/>
    </row>
    <row r="53" spans="1:14" x14ac:dyDescent="0.2">
      <c r="A53" s="1">
        <v>42767</v>
      </c>
      <c r="B53" s="12">
        <v>162.83199999999999</v>
      </c>
      <c r="C53" s="12">
        <v>253.63499999999999</v>
      </c>
      <c r="E53" s="41">
        <f>MIN($B$29,$B$41,$B$53,$B$65,$B$77)</f>
        <v>123.608</v>
      </c>
      <c r="F53" s="41">
        <f>MAX($B$29,$B$41,$B$53,$B$65,$B$77)</f>
        <v>162.83199999999999</v>
      </c>
      <c r="G53" s="41">
        <f>MIN($C$29,$C$41,$C$53,$C$65,$C$77)</f>
        <v>241.34800000000001</v>
      </c>
      <c r="H53" s="41">
        <f>MAX($C$29,$C$41,$C$53,$C$65,$C$77)</f>
        <v>256.21899999999999</v>
      </c>
      <c r="I53" s="12">
        <f t="shared" si="0"/>
        <v>39.22399999999999</v>
      </c>
      <c r="J53" s="12">
        <f t="shared" si="0"/>
        <v>78.51600000000002</v>
      </c>
      <c r="K53" s="12">
        <f t="shared" si="0"/>
        <v>14.870999999999981</v>
      </c>
      <c r="N53" s="12"/>
    </row>
    <row r="54" spans="1:14" x14ac:dyDescent="0.2">
      <c r="A54" s="1">
        <v>42795</v>
      </c>
      <c r="B54" s="12">
        <v>152.029</v>
      </c>
      <c r="C54" s="12">
        <v>239.55799999999999</v>
      </c>
      <c r="E54" s="41">
        <f>MIN($B$30,$B$42,$B$54,$B$66,$B$78)</f>
        <v>128.69200000000001</v>
      </c>
      <c r="F54" s="41">
        <f>MAX($B$30,$B$42,$B$54,$B$66,$B$78)</f>
        <v>160.07300000000001</v>
      </c>
      <c r="G54" s="41">
        <f>MIN($C$30,$C$42,$C$54,$C$66,$C$78)</f>
        <v>232.93100000000001</v>
      </c>
      <c r="H54" s="41">
        <f>MAX($C$30,$C$42,$C$54,$C$66,$C$78)</f>
        <v>243.71600000000001</v>
      </c>
      <c r="I54" s="12">
        <f t="shared" si="0"/>
        <v>31.381</v>
      </c>
      <c r="J54" s="12">
        <f t="shared" si="0"/>
        <v>72.858000000000004</v>
      </c>
      <c r="K54" s="12">
        <f t="shared" si="0"/>
        <v>10.784999999999997</v>
      </c>
      <c r="N54" s="12"/>
    </row>
    <row r="55" spans="1:14" x14ac:dyDescent="0.2">
      <c r="A55" s="1">
        <v>42826</v>
      </c>
      <c r="B55" s="12">
        <v>154.95699999999999</v>
      </c>
      <c r="C55" s="12">
        <v>243.511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228.58099999999999</v>
      </c>
      <c r="H55" s="41">
        <f>MAX($C$31,$C$43,$C$55,$C$67,$C$79)</f>
        <v>243.511</v>
      </c>
      <c r="I55" s="12">
        <f t="shared" si="0"/>
        <v>34.028999999999996</v>
      </c>
      <c r="J55" s="12">
        <f t="shared" si="0"/>
        <v>73.623999999999995</v>
      </c>
      <c r="K55" s="12">
        <f t="shared" si="0"/>
        <v>14.930000000000007</v>
      </c>
      <c r="N55" s="12"/>
    </row>
    <row r="56" spans="1:14" x14ac:dyDescent="0.2">
      <c r="A56" s="1">
        <v>42856</v>
      </c>
      <c r="B56" s="12">
        <v>154.24700000000001</v>
      </c>
      <c r="C56" s="12">
        <v>242.48400000000001</v>
      </c>
      <c r="E56" s="41">
        <f>MIN($B$32,$B$44,$B$56,$B$68,$B$80)</f>
        <v>115.58</v>
      </c>
      <c r="F56" s="41">
        <f>MAX($B$32,$B$44,$B$56,$B$68,$B$80)</f>
        <v>154.947</v>
      </c>
      <c r="G56" s="41">
        <f>MIN($C$32,$C$44,$C$56,$C$68,$C$80)</f>
        <v>222.584</v>
      </c>
      <c r="H56" s="41">
        <f>MAX($C$32,$C$44,$C$56,$C$68,$C$80)</f>
        <v>243.40899999999999</v>
      </c>
      <c r="I56" s="12">
        <f t="shared" si="0"/>
        <v>39.367000000000004</v>
      </c>
      <c r="J56" s="12">
        <f t="shared" si="0"/>
        <v>67.637</v>
      </c>
      <c r="K56" s="12">
        <f t="shared" si="0"/>
        <v>20.824999999999989</v>
      </c>
      <c r="N56" s="12"/>
    </row>
    <row r="57" spans="1:14" x14ac:dyDescent="0.2">
      <c r="A57" s="1">
        <v>42887</v>
      </c>
      <c r="B57" s="12">
        <v>152.06</v>
      </c>
      <c r="C57" s="12">
        <v>238.417</v>
      </c>
      <c r="E57" s="41">
        <f>MIN($B$33,$B$45,$B$57,$B$69,$B$81)</f>
        <v>120.54900000000001</v>
      </c>
      <c r="F57" s="41">
        <f>MAX($B$33,$B$45,$B$57,$B$69,$B$81)</f>
        <v>152.06</v>
      </c>
      <c r="G57" s="41">
        <f>MIN($C$33,$C$45,$C$57,$C$69,$C$81)</f>
        <v>221.09899999999999</v>
      </c>
      <c r="H57" s="41">
        <f>MAX($C$33,$C$45,$C$57,$C$69,$C$81)</f>
        <v>242.66200000000001</v>
      </c>
      <c r="I57" s="12">
        <f t="shared" si="0"/>
        <v>31.510999999999996</v>
      </c>
      <c r="J57" s="12">
        <f t="shared" si="0"/>
        <v>69.038999999999987</v>
      </c>
      <c r="K57" s="12">
        <f t="shared" si="0"/>
        <v>21.563000000000017</v>
      </c>
      <c r="N57" s="12"/>
    </row>
    <row r="58" spans="1:14" x14ac:dyDescent="0.2">
      <c r="A58" s="1">
        <v>42917</v>
      </c>
      <c r="B58" s="12">
        <v>151.494</v>
      </c>
      <c r="C58" s="12">
        <v>232.85900000000001</v>
      </c>
      <c r="E58" s="41">
        <f>MIN($B$34,$B$46,$B$58,$B$70,$B$82)</f>
        <v>127.215</v>
      </c>
      <c r="F58" s="41">
        <f>MAX($B$34,$B$46,$B$58,$B$70,$B$82)</f>
        <v>156.50700000000001</v>
      </c>
      <c r="G58" s="41">
        <f>MIN($C$34,$C$46,$C$58,$C$70,$C$82)</f>
        <v>217.71899999999999</v>
      </c>
      <c r="H58" s="41">
        <f>MAX($C$34,$C$46,$C$58,$C$70,$C$82)</f>
        <v>240.93199999999999</v>
      </c>
      <c r="I58" s="12">
        <f t="shared" si="0"/>
        <v>29.292000000000002</v>
      </c>
      <c r="J58" s="12">
        <f t="shared" si="0"/>
        <v>61.211999999999989</v>
      </c>
      <c r="K58" s="12">
        <f t="shared" si="0"/>
        <v>23.212999999999994</v>
      </c>
      <c r="N58" s="12"/>
    </row>
    <row r="59" spans="1:14" x14ac:dyDescent="0.2">
      <c r="A59" s="1">
        <v>42948</v>
      </c>
      <c r="B59" s="12">
        <v>147.80600000000001</v>
      </c>
      <c r="C59" s="12">
        <v>226.78800000000001</v>
      </c>
      <c r="E59" s="41">
        <f>MIN($B$35,$B$47,$B$59,$B$71,$B$83)</f>
        <v>132.26599999999999</v>
      </c>
      <c r="F59" s="41">
        <f>MAX($B$35,$B$47,$B$59,$B$71,$B$83)</f>
        <v>160.33799999999999</v>
      </c>
      <c r="G59" s="41">
        <f>MIN($C$35,$C$47,$C$59,$C$71,$C$83)</f>
        <v>218.255</v>
      </c>
      <c r="H59" s="41">
        <f>MAX($C$35,$C$47,$C$59,$C$71,$C$83)</f>
        <v>236.30199999999999</v>
      </c>
      <c r="I59" s="12">
        <f t="shared" si="0"/>
        <v>28.072000000000003</v>
      </c>
      <c r="J59" s="12">
        <f t="shared" si="0"/>
        <v>57.917000000000002</v>
      </c>
      <c r="K59" s="12">
        <f t="shared" si="0"/>
        <v>18.046999999999997</v>
      </c>
      <c r="N59" s="12"/>
    </row>
    <row r="60" spans="1:14" x14ac:dyDescent="0.2">
      <c r="A60" s="1">
        <v>42979</v>
      </c>
      <c r="B60" s="12">
        <v>137.33099999999999</v>
      </c>
      <c r="C60" s="12">
        <v>223.20400000000001</v>
      </c>
      <c r="E60" s="41">
        <f>MIN($B$36,$B$48,$B$60,$B$72,$B$84)</f>
        <v>131.73099999999999</v>
      </c>
      <c r="F60" s="41">
        <f>MAX($B$36,$B$48,$B$60,$B$72,$B$84)</f>
        <v>161.05099999999999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29.319999999999993</v>
      </c>
      <c r="J60" s="12">
        <f t="shared" si="1"/>
        <v>62.15300000000002</v>
      </c>
      <c r="K60" s="12">
        <f t="shared" si="1"/>
        <v>16.765999999999991</v>
      </c>
      <c r="N60" s="12"/>
    </row>
    <row r="61" spans="1:14" x14ac:dyDescent="0.2">
      <c r="A61" s="1">
        <v>43009</v>
      </c>
      <c r="B61" s="12">
        <v>130.053</v>
      </c>
      <c r="C61" s="12">
        <v>215.89599999999999</v>
      </c>
      <c r="E61" s="41">
        <f>MIN($B$37,$B$49,$B$61,$B$73,$B$85)</f>
        <v>120.11</v>
      </c>
      <c r="F61" s="41">
        <f>MAX($B$37,$B$49,$B$61,$B$73,$B$85)</f>
        <v>154.715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34.605000000000004</v>
      </c>
      <c r="J61" s="12">
        <f t="shared" si="1"/>
        <v>61.180999999999983</v>
      </c>
      <c r="K61" s="12">
        <f t="shared" si="1"/>
        <v>16.77600000000001</v>
      </c>
      <c r="N61" s="12"/>
    </row>
    <row r="62" spans="1:14" x14ac:dyDescent="0.2">
      <c r="A62" s="1">
        <v>43040</v>
      </c>
      <c r="B62" s="12">
        <v>133.387</v>
      </c>
      <c r="C62" s="12">
        <v>224.91800000000001</v>
      </c>
      <c r="E62" s="41">
        <f>MIN($B$38,$B$50,$B$62,$B$74,$B$86)</f>
        <v>126.31100000000001</v>
      </c>
      <c r="F62" s="41">
        <f>MAX($B$38,$B$50,$B$62,$B$74,$B$86)</f>
        <v>161.27799999999999</v>
      </c>
      <c r="G62" s="41">
        <f>MIN($C$38,$C$50,$C$62,$C$74,$C$86)</f>
        <v>222.93700000000001</v>
      </c>
      <c r="H62" s="41">
        <f>MAX($C$38,$C$50,$C$62,$C$74,$C$86)</f>
        <v>233.84200000000001</v>
      </c>
      <c r="I62" s="12">
        <f t="shared" si="1"/>
        <v>34.966999999999985</v>
      </c>
      <c r="J62" s="12">
        <f t="shared" si="1"/>
        <v>61.65900000000002</v>
      </c>
      <c r="K62" s="12">
        <f t="shared" si="1"/>
        <v>10.905000000000001</v>
      </c>
      <c r="N62" s="12"/>
    </row>
    <row r="63" spans="1:14" x14ac:dyDescent="0.2">
      <c r="A63" s="1">
        <v>43070</v>
      </c>
      <c r="B63" s="12">
        <v>145.63800000000001</v>
      </c>
      <c r="C63" s="12">
        <v>236.816</v>
      </c>
      <c r="E63" s="41">
        <f>MIN($B$39,$B$51,$B$63,$B$75,$B$87)</f>
        <v>139.98599999999999</v>
      </c>
      <c r="F63" s="41">
        <f>MAX($B$39,$B$51,$B$63,$B$75,$B$87)</f>
        <v>166.095</v>
      </c>
      <c r="G63" s="41">
        <f>MIN($C$39,$C$51,$C$63,$C$75,$C$87)</f>
        <v>235.465</v>
      </c>
      <c r="H63" s="41">
        <f>MAX($C$39,$C$51,$C$63,$C$75,$C$87)</f>
        <v>253.827</v>
      </c>
      <c r="I63" s="12">
        <f t="shared" si="1"/>
        <v>26.109000000000009</v>
      </c>
      <c r="J63" s="12">
        <f t="shared" si="1"/>
        <v>69.37</v>
      </c>
      <c r="K63" s="12">
        <f t="shared" si="1"/>
        <v>18.361999999999995</v>
      </c>
      <c r="N63" s="12"/>
    </row>
    <row r="64" spans="1:14" x14ac:dyDescent="0.2">
      <c r="A64" s="1">
        <v>43101</v>
      </c>
      <c r="B64" s="12">
        <v>141.34</v>
      </c>
      <c r="C64" s="12">
        <v>248.887</v>
      </c>
      <c r="E64" s="41">
        <f>MIN($B$28,$B$40,$B$52,$B$64,$B$76)</f>
        <v>132.608</v>
      </c>
      <c r="F64" s="41">
        <f>MAX($B$28,$B$40,$B$52,$B$64,$B$76)</f>
        <v>170.24700000000001</v>
      </c>
      <c r="G64" s="41">
        <f>MIN($C$28,$C$40,$C$52,$C$64,$C$76)</f>
        <v>243.977</v>
      </c>
      <c r="H64" s="41">
        <f>MAX($C$28,$C$40,$C$52,$C$64,$C$76)</f>
        <v>261.64800000000002</v>
      </c>
      <c r="I64" s="12">
        <f t="shared" si="1"/>
        <v>37.63900000000001</v>
      </c>
      <c r="J64" s="12">
        <f t="shared" si="1"/>
        <v>73.72999999999999</v>
      </c>
      <c r="K64" s="12">
        <f t="shared" si="1"/>
        <v>17.671000000000021</v>
      </c>
      <c r="N64" s="12"/>
    </row>
    <row r="65" spans="1:14" x14ac:dyDescent="0.2">
      <c r="A65" s="1">
        <v>43132</v>
      </c>
      <c r="B65" s="12">
        <v>138.88800000000001</v>
      </c>
      <c r="C65" s="12">
        <v>253.249</v>
      </c>
      <c r="E65" s="41">
        <f>MIN($B$29,$B$41,$B$53,$B$65,$B$77)</f>
        <v>123.608</v>
      </c>
      <c r="F65" s="41">
        <f>MAX($B$29,$B$41,$B$53,$B$65,$B$77)</f>
        <v>162.83199999999999</v>
      </c>
      <c r="G65" s="41">
        <f>MIN($C$29,$C$41,$C$53,$C$65,$C$77)</f>
        <v>241.34800000000001</v>
      </c>
      <c r="H65" s="41">
        <f>MAX($C$29,$C$41,$C$53,$C$65,$C$77)</f>
        <v>256.21899999999999</v>
      </c>
      <c r="I65" s="12">
        <f t="shared" si="1"/>
        <v>39.22399999999999</v>
      </c>
      <c r="J65" s="12">
        <f t="shared" si="1"/>
        <v>78.51600000000002</v>
      </c>
      <c r="K65" s="12">
        <f t="shared" si="1"/>
        <v>14.870999999999981</v>
      </c>
      <c r="N65" s="12"/>
    </row>
    <row r="66" spans="1:14" x14ac:dyDescent="0.2">
      <c r="A66" s="1">
        <v>43160</v>
      </c>
      <c r="B66" s="12">
        <v>130.47800000000001</v>
      </c>
      <c r="C66" s="12">
        <v>239.67</v>
      </c>
      <c r="E66" s="41">
        <f>MIN($B$30,$B$42,$B$54,$B$66,$B$78)</f>
        <v>128.69200000000001</v>
      </c>
      <c r="F66" s="41">
        <f>MAX($B$30,$B$42,$B$54,$B$66,$B$78)</f>
        <v>160.07300000000001</v>
      </c>
      <c r="G66" s="41">
        <f>MIN($C$30,$C$42,$C$54,$C$66,$C$78)</f>
        <v>232.93100000000001</v>
      </c>
      <c r="H66" s="41">
        <f>MAX($C$30,$C$42,$C$54,$C$66,$C$78)</f>
        <v>243.71600000000001</v>
      </c>
      <c r="I66" s="12">
        <f t="shared" si="1"/>
        <v>31.381</v>
      </c>
      <c r="J66" s="12">
        <f t="shared" si="1"/>
        <v>72.858000000000004</v>
      </c>
      <c r="K66" s="12">
        <f t="shared" si="1"/>
        <v>10.784999999999997</v>
      </c>
      <c r="N66" s="12"/>
    </row>
    <row r="67" spans="1:14" x14ac:dyDescent="0.2">
      <c r="A67" s="1">
        <v>43191</v>
      </c>
      <c r="B67" s="12">
        <v>120.928</v>
      </c>
      <c r="C67" s="12">
        <v>240.14500000000001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228.58099999999999</v>
      </c>
      <c r="H67" s="41">
        <f>MAX($C$31,$C$43,$C$55,$C$67,$C$79)</f>
        <v>243.511</v>
      </c>
      <c r="I67" s="12">
        <f t="shared" si="1"/>
        <v>34.028999999999996</v>
      </c>
      <c r="J67" s="12">
        <f t="shared" si="1"/>
        <v>73.623999999999995</v>
      </c>
      <c r="K67" s="12">
        <f t="shared" si="1"/>
        <v>14.930000000000007</v>
      </c>
      <c r="N67" s="12"/>
    </row>
    <row r="68" spans="1:14" x14ac:dyDescent="0.2">
      <c r="A68" s="1">
        <v>43221</v>
      </c>
      <c r="B68" s="12">
        <v>115.58</v>
      </c>
      <c r="C68" s="12">
        <v>242.887</v>
      </c>
      <c r="E68" s="41">
        <f>MIN($B$32,$B$44,$B$56,$B$68,$B$80)</f>
        <v>115.58</v>
      </c>
      <c r="F68" s="41">
        <f>MAX($B$32,$B$44,$B$56,$B$68,$B$80)</f>
        <v>154.947</v>
      </c>
      <c r="G68" s="41">
        <f>MIN($C$32,$C$44,$C$56,$C$68,$C$80)</f>
        <v>222.584</v>
      </c>
      <c r="H68" s="41">
        <f>MAX($C$32,$C$44,$C$56,$C$68,$C$80)</f>
        <v>243.40899999999999</v>
      </c>
      <c r="I68" s="12">
        <f t="shared" si="1"/>
        <v>39.367000000000004</v>
      </c>
      <c r="J68" s="12">
        <f t="shared" si="1"/>
        <v>67.637</v>
      </c>
      <c r="K68" s="12">
        <f t="shared" si="1"/>
        <v>20.824999999999989</v>
      </c>
      <c r="N68" s="12"/>
    </row>
    <row r="69" spans="1:14" x14ac:dyDescent="0.2">
      <c r="A69" s="1">
        <v>43252</v>
      </c>
      <c r="B69" s="12">
        <v>120.54900000000001</v>
      </c>
      <c r="C69" s="12">
        <v>240.71600000000001</v>
      </c>
      <c r="E69" s="41">
        <f>MIN($B$33,$B$45,$B$57,$B$69,$B$81)</f>
        <v>120.54900000000001</v>
      </c>
      <c r="F69" s="41">
        <f>MAX($B$33,$B$45,$B$57,$B$69,$B$81)</f>
        <v>152.06</v>
      </c>
      <c r="G69" s="41">
        <f>MIN($C$33,$C$45,$C$57,$C$69,$C$81)</f>
        <v>221.09899999999999</v>
      </c>
      <c r="H69" s="41">
        <f>MAX($C$33,$C$45,$C$57,$C$69,$C$81)</f>
        <v>242.66200000000001</v>
      </c>
      <c r="I69" s="12">
        <f t="shared" si="1"/>
        <v>31.510999999999996</v>
      </c>
      <c r="J69" s="12">
        <f t="shared" si="1"/>
        <v>69.038999999999987</v>
      </c>
      <c r="K69" s="12">
        <f t="shared" si="1"/>
        <v>21.563000000000017</v>
      </c>
      <c r="N69" s="12"/>
    </row>
    <row r="70" spans="1:14" x14ac:dyDescent="0.2">
      <c r="A70" s="1">
        <v>43282</v>
      </c>
      <c r="B70" s="12">
        <v>127.215</v>
      </c>
      <c r="C70" s="12">
        <v>234.29300000000001</v>
      </c>
      <c r="E70" s="41">
        <f>MIN($B$34,$B$46,$B$58,$B$70,$B$82)</f>
        <v>127.215</v>
      </c>
      <c r="F70" s="41">
        <f>MAX($B$34,$B$46,$B$58,$B$70,$B$82)</f>
        <v>156.50700000000001</v>
      </c>
      <c r="G70" s="41">
        <f>MIN($C$34,$C$46,$C$58,$C$70,$C$82)</f>
        <v>217.71899999999999</v>
      </c>
      <c r="H70" s="41">
        <f>MAX($C$34,$C$46,$C$58,$C$70,$C$82)</f>
        <v>240.93199999999999</v>
      </c>
      <c r="I70" s="12">
        <f t="shared" si="1"/>
        <v>29.292000000000002</v>
      </c>
      <c r="J70" s="12">
        <f t="shared" si="1"/>
        <v>61.211999999999989</v>
      </c>
      <c r="K70" s="12">
        <f t="shared" si="1"/>
        <v>23.212999999999994</v>
      </c>
      <c r="N70" s="12"/>
    </row>
    <row r="71" spans="1:14" x14ac:dyDescent="0.2">
      <c r="A71" s="1">
        <v>43313</v>
      </c>
      <c r="B71" s="12">
        <v>132.26599999999999</v>
      </c>
      <c r="C71" s="12">
        <v>236.30199999999999</v>
      </c>
      <c r="E71" s="41">
        <f>MIN($B$35,$B$47,$B$59,$B$71,$B$83)</f>
        <v>132.26599999999999</v>
      </c>
      <c r="F71" s="41">
        <f>MAX($B$35,$B$47,$B$59,$B$71,$B$83)</f>
        <v>160.33799999999999</v>
      </c>
      <c r="G71" s="41">
        <f>MIN($C$35,$C$47,$C$59,$C$71,$C$83)</f>
        <v>218.255</v>
      </c>
      <c r="H71" s="41">
        <f>MAX($C$35,$C$47,$C$59,$C$71,$C$83)</f>
        <v>236.30199999999999</v>
      </c>
      <c r="I71" s="12">
        <f t="shared" si="1"/>
        <v>28.072000000000003</v>
      </c>
      <c r="J71" s="12">
        <f t="shared" si="1"/>
        <v>57.917000000000002</v>
      </c>
      <c r="K71" s="12">
        <f t="shared" si="1"/>
        <v>18.046999999999997</v>
      </c>
      <c r="N71" s="12"/>
    </row>
    <row r="72" spans="1:14" x14ac:dyDescent="0.2">
      <c r="A72" s="1">
        <v>43344</v>
      </c>
      <c r="B72" s="12">
        <v>137.249</v>
      </c>
      <c r="C72" s="12">
        <v>239.97</v>
      </c>
      <c r="E72" s="41">
        <f>MIN($B$36,$B$48,$B$60,$B$72,$B$84)</f>
        <v>131.73099999999999</v>
      </c>
      <c r="F72" s="41">
        <f>MAX($B$36,$B$48,$B$60,$B$72,$B$84)</f>
        <v>161.05099999999999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29.319999999999993</v>
      </c>
      <c r="J72" s="12">
        <f t="shared" si="1"/>
        <v>62.15300000000002</v>
      </c>
      <c r="K72" s="12">
        <f t="shared" si="1"/>
        <v>16.765999999999991</v>
      </c>
      <c r="N72" s="12"/>
    </row>
    <row r="73" spans="1:14" x14ac:dyDescent="0.2">
      <c r="A73" s="1">
        <v>43374</v>
      </c>
      <c r="B73" s="12">
        <v>124.773</v>
      </c>
      <c r="C73" s="12">
        <v>232.672</v>
      </c>
      <c r="E73" s="41">
        <f>MIN($B$37,$B$49,$B$61,$B$73,$B$85)</f>
        <v>120.11</v>
      </c>
      <c r="F73" s="41">
        <f>MAX($B$37,$B$49,$B$61,$B$73,$B$85)</f>
        <v>154.715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34.605000000000004</v>
      </c>
      <c r="J73" s="12">
        <f t="shared" si="1"/>
        <v>61.180999999999983</v>
      </c>
      <c r="K73" s="12">
        <f t="shared" si="1"/>
        <v>16.77600000000001</v>
      </c>
      <c r="N73" s="12"/>
    </row>
    <row r="74" spans="1:14" x14ac:dyDescent="0.2">
      <c r="A74" s="1">
        <v>43405</v>
      </c>
      <c r="B74" s="12">
        <v>126.54300000000001</v>
      </c>
      <c r="C74" s="12">
        <v>230.23599999999999</v>
      </c>
      <c r="E74" s="41">
        <f>MIN($B$38,$B$50,$B$62,$B$74,$B$86)</f>
        <v>126.31100000000001</v>
      </c>
      <c r="F74" s="41">
        <f>MAX($B$38,$B$50,$B$62,$B$74,$B$86)</f>
        <v>161.27799999999999</v>
      </c>
      <c r="G74" s="41">
        <f>MIN($C$38,$C$50,$C$62,$C$74,$C$86)</f>
        <v>222.93700000000001</v>
      </c>
      <c r="H74" s="41">
        <f>MAX($C$38,$C$50,$C$62,$C$74,$C$86)</f>
        <v>233.84200000000001</v>
      </c>
      <c r="I74" s="12">
        <f t="shared" si="1"/>
        <v>34.966999999999985</v>
      </c>
      <c r="J74" s="12">
        <f t="shared" si="1"/>
        <v>61.65900000000002</v>
      </c>
      <c r="K74" s="12">
        <f t="shared" si="1"/>
        <v>10.905000000000001</v>
      </c>
      <c r="N74" s="12"/>
    </row>
    <row r="75" spans="1:14" x14ac:dyDescent="0.2">
      <c r="A75" s="1">
        <v>43435</v>
      </c>
      <c r="B75" s="12">
        <v>140.16200000000001</v>
      </c>
      <c r="C75" s="12">
        <v>246.5</v>
      </c>
      <c r="E75" s="41">
        <f>MIN($B$39,$B$51,$B$63,$B$75,$B$87)</f>
        <v>139.98599999999999</v>
      </c>
      <c r="F75" s="41">
        <f>MAX($B$39,$B$51,$B$63,$B$75,$B$87)</f>
        <v>166.095</v>
      </c>
      <c r="G75" s="41">
        <f>MIN($C$39,$C$51,$C$63,$C$75,$C$87)</f>
        <v>235.465</v>
      </c>
      <c r="H75" s="41">
        <f>MAX($C$39,$C$51,$C$63,$C$75,$C$87)</f>
        <v>253.827</v>
      </c>
      <c r="I75" s="12">
        <f t="shared" si="1"/>
        <v>26.109000000000009</v>
      </c>
      <c r="J75" s="12">
        <f t="shared" si="1"/>
        <v>69.37</v>
      </c>
      <c r="K75" s="12">
        <f t="shared" si="1"/>
        <v>18.361999999999995</v>
      </c>
      <c r="N75" s="12"/>
    </row>
    <row r="76" spans="1:14" x14ac:dyDescent="0.2">
      <c r="A76" s="1">
        <v>43466</v>
      </c>
      <c r="B76" s="12">
        <v>140.137</v>
      </c>
      <c r="C76" s="12">
        <v>261.32600000000002</v>
      </c>
      <c r="E76" s="41">
        <f>MIN($B$28,$B$40,$B$52,$B$64,$B$76)</f>
        <v>132.608</v>
      </c>
      <c r="F76" s="41">
        <f>MAX($B$28,$B$40,$B$52,$B$64,$B$76)</f>
        <v>170.24700000000001</v>
      </c>
      <c r="G76" s="41">
        <f>MIN($C$28,$C$40,$C$52,$C$64,$C$76)</f>
        <v>243.977</v>
      </c>
      <c r="H76" s="41">
        <f>MAX($C$28,$C$40,$C$52,$C$64,$C$76)</f>
        <v>261.64800000000002</v>
      </c>
      <c r="I76" s="12">
        <f t="shared" si="1"/>
        <v>37.63900000000001</v>
      </c>
      <c r="J76" s="12">
        <f t="shared" si="1"/>
        <v>73.72999999999999</v>
      </c>
      <c r="K76" s="12">
        <f t="shared" si="1"/>
        <v>17.671000000000021</v>
      </c>
      <c r="N76" s="12"/>
    </row>
    <row r="77" spans="1:14" x14ac:dyDescent="0.2">
      <c r="A77" s="1">
        <v>43497</v>
      </c>
      <c r="B77" s="12">
        <v>136.251</v>
      </c>
      <c r="C77" s="12">
        <v>251.36699999999999</v>
      </c>
      <c r="E77" s="41">
        <f>MIN($B$29,$B$41,$B$53,$B$65,$B$77)</f>
        <v>123.608</v>
      </c>
      <c r="F77" s="41">
        <f>MAX($B$29,$B$41,$B$53,$B$65,$B$77)</f>
        <v>162.83199999999999</v>
      </c>
      <c r="G77" s="41">
        <f>MIN($C$29,$C$41,$C$53,$C$65,$C$77)</f>
        <v>241.34800000000001</v>
      </c>
      <c r="H77" s="41">
        <f>MAX($C$29,$C$41,$C$53,$C$65,$C$77)</f>
        <v>256.21899999999999</v>
      </c>
      <c r="I77" s="12">
        <f t="shared" si="1"/>
        <v>39.22399999999999</v>
      </c>
      <c r="J77" s="12">
        <f t="shared" si="1"/>
        <v>78.51600000000002</v>
      </c>
      <c r="K77" s="12">
        <f t="shared" si="1"/>
        <v>14.870999999999981</v>
      </c>
      <c r="N77" s="12"/>
    </row>
    <row r="78" spans="1:14" x14ac:dyDescent="0.2">
      <c r="A78" s="1">
        <v>43525</v>
      </c>
      <c r="B78" s="12">
        <v>132.435</v>
      </c>
      <c r="C78" s="12">
        <v>236.05199999999999</v>
      </c>
      <c r="E78" s="41">
        <f>MIN($B$30,$B$42,$B$54,$B$66,$B$78)</f>
        <v>128.69200000000001</v>
      </c>
      <c r="F78" s="41">
        <f>MAX($B$30,$B$42,$B$54,$B$66,$B$78)</f>
        <v>160.07300000000001</v>
      </c>
      <c r="G78" s="41">
        <f>MIN($C$30,$C$42,$C$54,$C$66,$C$78)</f>
        <v>232.93100000000001</v>
      </c>
      <c r="H78" s="41">
        <f>MAX($C$30,$C$42,$C$54,$C$66,$C$78)</f>
        <v>243.71600000000001</v>
      </c>
      <c r="I78" s="12">
        <f t="shared" si="1"/>
        <v>31.381</v>
      </c>
      <c r="J78" s="12">
        <f t="shared" si="1"/>
        <v>72.858000000000004</v>
      </c>
      <c r="K78" s="12">
        <f t="shared" si="1"/>
        <v>10.784999999999997</v>
      </c>
      <c r="N78" s="12"/>
    </row>
    <row r="79" spans="1:14" x14ac:dyDescent="0.2">
      <c r="A79" s="1">
        <v>43556</v>
      </c>
      <c r="B79" s="12">
        <v>128.19999999999999</v>
      </c>
      <c r="C79" s="12">
        <v>230.24799999999999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228.58099999999999</v>
      </c>
      <c r="H79" s="41">
        <f>MAX($C$31,$C$43,$C$55,$C$67,$C$79)</f>
        <v>243.511</v>
      </c>
      <c r="I79" s="12">
        <f t="shared" si="1"/>
        <v>34.028999999999996</v>
      </c>
      <c r="J79" s="12">
        <f t="shared" si="1"/>
        <v>73.623999999999995</v>
      </c>
      <c r="K79" s="12">
        <f t="shared" si="1"/>
        <v>14.930000000000007</v>
      </c>
      <c r="N79" s="12"/>
    </row>
    <row r="80" spans="1:14" x14ac:dyDescent="0.2">
      <c r="A80" s="1">
        <v>43586</v>
      </c>
      <c r="B80" s="12">
        <v>129.99199999999999</v>
      </c>
      <c r="C80" s="12">
        <v>235.71700000000001</v>
      </c>
      <c r="E80" s="41">
        <f>MIN($B$32,$B$44,$B$56,$B$68,$B$80)</f>
        <v>115.58</v>
      </c>
      <c r="F80" s="41">
        <f>MAX($B$32,$B$44,$B$56,$B$68,$B$80)</f>
        <v>154.947</v>
      </c>
      <c r="G80" s="41">
        <f>MIN($C$32,$C$44,$C$56,$C$68,$C$80)</f>
        <v>222.584</v>
      </c>
      <c r="H80" s="41">
        <f>MAX($C$32,$C$44,$C$56,$C$68,$C$80)</f>
        <v>243.40899999999999</v>
      </c>
      <c r="I80" s="12">
        <f t="shared" si="1"/>
        <v>39.367000000000004</v>
      </c>
      <c r="J80" s="12">
        <f t="shared" si="1"/>
        <v>67.637</v>
      </c>
      <c r="K80" s="12">
        <f t="shared" si="1"/>
        <v>20.824999999999989</v>
      </c>
      <c r="N80" s="12"/>
    </row>
    <row r="81" spans="1:14" x14ac:dyDescent="0.2">
      <c r="A81" s="1">
        <v>43617</v>
      </c>
      <c r="B81" s="12">
        <v>130.84</v>
      </c>
      <c r="C81" s="12">
        <v>229.73</v>
      </c>
      <c r="E81" s="41">
        <f>MIN($B$33,$B$45,$B$57,$B$69,$B$81)</f>
        <v>120.54900000000001</v>
      </c>
      <c r="F81" s="41">
        <f>MAX($B$33,$B$45,$B$57,$B$69,$B$81)</f>
        <v>152.06</v>
      </c>
      <c r="G81" s="41">
        <f>MIN($C$33,$C$45,$C$57,$C$69,$C$81)</f>
        <v>221.09899999999999</v>
      </c>
      <c r="H81" s="41">
        <f>MAX($C$33,$C$45,$C$57,$C$69,$C$81)</f>
        <v>242.66200000000001</v>
      </c>
      <c r="I81" s="12">
        <f t="shared" si="1"/>
        <v>31.510999999999996</v>
      </c>
      <c r="J81" s="12">
        <f t="shared" si="1"/>
        <v>69.038999999999987</v>
      </c>
      <c r="K81" s="12">
        <f t="shared" si="1"/>
        <v>21.563000000000017</v>
      </c>
      <c r="N81" s="12"/>
    </row>
    <row r="82" spans="1:14" x14ac:dyDescent="0.2">
      <c r="A82" s="1">
        <v>43647</v>
      </c>
      <c r="B82" s="12">
        <v>137.797</v>
      </c>
      <c r="C82" s="12">
        <v>235.244</v>
      </c>
      <c r="E82" s="41">
        <f>MIN($B$34,$B$46,$B$58,$B$70,$B$82)</f>
        <v>127.215</v>
      </c>
      <c r="F82" s="41">
        <f>MAX($B$34,$B$46,$B$58,$B$70,$B$82)</f>
        <v>156.50700000000001</v>
      </c>
      <c r="G82" s="41">
        <f>MIN($C$34,$C$46,$C$58,$C$70,$C$82)</f>
        <v>217.71899999999999</v>
      </c>
      <c r="H82" s="41">
        <f>MAX($C$34,$C$46,$C$58,$C$70,$C$82)</f>
        <v>240.93199999999999</v>
      </c>
      <c r="I82" s="12">
        <f t="shared" si="1"/>
        <v>29.292000000000002</v>
      </c>
      <c r="J82" s="12">
        <f t="shared" si="1"/>
        <v>61.211999999999989</v>
      </c>
      <c r="K82" s="12">
        <f t="shared" si="1"/>
        <v>23.212999999999994</v>
      </c>
      <c r="N82" s="12"/>
    </row>
    <row r="83" spans="1:14" x14ac:dyDescent="0.2">
      <c r="A83" s="1">
        <v>43678</v>
      </c>
      <c r="B83" s="12">
        <v>135.63999999999999</v>
      </c>
      <c r="C83" s="12">
        <v>230.447</v>
      </c>
      <c r="E83" s="41">
        <f>MIN($B$35,$B$47,$B$59,$B$71,$B$83)</f>
        <v>132.26599999999999</v>
      </c>
      <c r="F83" s="41">
        <f>MAX($B$35,$B$47,$B$59,$B$71,$B$83)</f>
        <v>160.33799999999999</v>
      </c>
      <c r="G83" s="41">
        <f>MIN($C$35,$C$47,$C$59,$C$71,$C$83)</f>
        <v>218.255</v>
      </c>
      <c r="H83" s="41">
        <f>MAX($C$35,$C$47,$C$59,$C$71,$C$83)</f>
        <v>236.30199999999999</v>
      </c>
      <c r="I83" s="12">
        <f t="shared" si="1"/>
        <v>28.072000000000003</v>
      </c>
      <c r="J83" s="12">
        <f t="shared" si="1"/>
        <v>57.917000000000002</v>
      </c>
      <c r="K83" s="12">
        <f t="shared" si="1"/>
        <v>18.046999999999997</v>
      </c>
      <c r="N83" s="12"/>
    </row>
    <row r="84" spans="1:14" x14ac:dyDescent="0.2">
      <c r="A84" s="1">
        <v>43709</v>
      </c>
      <c r="B84" s="12">
        <v>131.73099999999999</v>
      </c>
      <c r="C84" s="12">
        <v>231.88399999999999</v>
      </c>
      <c r="E84" s="41">
        <f>MIN($B$36,$B$48,$B$60,$B$72,$B$84)</f>
        <v>131.73099999999999</v>
      </c>
      <c r="F84" s="41">
        <f>MAX($B$36,$B$48,$B$60,$B$72,$B$84)</f>
        <v>161.05099999999999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29.319999999999993</v>
      </c>
      <c r="J84" s="12">
        <f t="shared" si="1"/>
        <v>62.15300000000002</v>
      </c>
      <c r="K84" s="12">
        <f t="shared" si="1"/>
        <v>16.765999999999991</v>
      </c>
      <c r="N84" s="12"/>
    </row>
    <row r="85" spans="1:14" x14ac:dyDescent="0.2">
      <c r="A85" s="1">
        <v>43739</v>
      </c>
      <c r="B85" s="12">
        <v>120.11</v>
      </c>
      <c r="C85" s="12">
        <v>224.65199999999999</v>
      </c>
      <c r="E85" s="41">
        <f>MIN($B$37,$B$49,$B$61,$B$73,$B$85)</f>
        <v>120.11</v>
      </c>
      <c r="F85" s="41">
        <f>MAX($B$37,$B$49,$B$61,$B$73,$B$85)</f>
        <v>154.715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34.605000000000004</v>
      </c>
      <c r="J85" s="12">
        <f t="shared" si="1"/>
        <v>61.180999999999983</v>
      </c>
      <c r="K85" s="12">
        <f t="shared" si="1"/>
        <v>16.77600000000001</v>
      </c>
      <c r="N85" s="12"/>
    </row>
    <row r="86" spans="1:14" x14ac:dyDescent="0.2">
      <c r="A86" s="1">
        <v>43770</v>
      </c>
      <c r="B86" s="12">
        <v>126.31100000000001</v>
      </c>
      <c r="C86" s="12">
        <v>233.67599999999999</v>
      </c>
      <c r="E86" s="41">
        <f>MIN($B$38,$B$50,$B$62,$B$74,$B$86)</f>
        <v>126.31100000000001</v>
      </c>
      <c r="F86" s="41">
        <f>MAX($B$38,$B$50,$B$62,$B$74,$B$86)</f>
        <v>161.27799999999999</v>
      </c>
      <c r="G86" s="41">
        <f>MIN($C$38,$C$50,$C$62,$C$74,$C$86)</f>
        <v>222.93700000000001</v>
      </c>
      <c r="H86" s="41">
        <f>MAX($C$38,$C$50,$C$62,$C$74,$C$86)</f>
        <v>233.84200000000001</v>
      </c>
      <c r="I86" s="12">
        <f t="shared" si="1"/>
        <v>34.966999999999985</v>
      </c>
      <c r="J86" s="12">
        <f t="shared" si="1"/>
        <v>61.65900000000002</v>
      </c>
      <c r="K86" s="12">
        <f t="shared" si="1"/>
        <v>10.905000000000001</v>
      </c>
      <c r="N86" s="12"/>
    </row>
    <row r="87" spans="1:14" x14ac:dyDescent="0.2">
      <c r="A87" s="1">
        <v>43800</v>
      </c>
      <c r="B87" s="12">
        <v>139.98599999999999</v>
      </c>
      <c r="C87" s="12">
        <v>253.827</v>
      </c>
      <c r="E87" s="41">
        <f>MIN($B$39,$B$51,$B$63,$B$75,$B$87)</f>
        <v>139.98599999999999</v>
      </c>
      <c r="F87" s="41">
        <f>MAX($B$39,$B$51,$B$63,$B$75,$B$87)</f>
        <v>166.095</v>
      </c>
      <c r="G87" s="41">
        <f>MIN($C$39,$C$51,$C$63,$C$75,$C$87)</f>
        <v>235.465</v>
      </c>
      <c r="H87" s="41">
        <f>MAX($C$39,$C$51,$C$63,$C$75,$C$87)</f>
        <v>253.827</v>
      </c>
      <c r="I87" s="12">
        <f t="shared" si="1"/>
        <v>26.109000000000009</v>
      </c>
      <c r="J87" s="12">
        <f t="shared" si="1"/>
        <v>69.37</v>
      </c>
      <c r="K87" s="12">
        <f t="shared" si="1"/>
        <v>18.361999999999995</v>
      </c>
      <c r="N87" s="12"/>
    </row>
    <row r="88" spans="1:14" x14ac:dyDescent="0.2">
      <c r="A88" s="1">
        <v>43831</v>
      </c>
      <c r="B88" s="12">
        <v>143.01</v>
      </c>
      <c r="C88" s="12">
        <v>264.23</v>
      </c>
      <c r="E88" s="41">
        <f>MIN($B$28,$B$40,$B$52,$B$64,$B$76)</f>
        <v>132.608</v>
      </c>
      <c r="F88" s="41">
        <f>MAX($B$28,$B$40,$B$52,$B$64,$B$76)</f>
        <v>170.24700000000001</v>
      </c>
      <c r="G88" s="41">
        <f>MIN($C$28,$C$40,$C$52,$C$64,$C$76)</f>
        <v>243.977</v>
      </c>
      <c r="H88" s="41">
        <f>MAX($C$28,$C$40,$C$52,$C$64,$C$76)</f>
        <v>261.64800000000002</v>
      </c>
      <c r="I88" s="12">
        <f t="shared" si="1"/>
        <v>37.63900000000001</v>
      </c>
      <c r="J88" s="12">
        <f t="shared" si="1"/>
        <v>73.72999999999999</v>
      </c>
      <c r="K88" s="12">
        <f t="shared" si="1"/>
        <v>17.671000000000021</v>
      </c>
      <c r="N88" s="12"/>
    </row>
    <row r="89" spans="1:14" x14ac:dyDescent="0.2">
      <c r="A89" s="1">
        <v>43862</v>
      </c>
      <c r="B89" s="12">
        <v>132.74</v>
      </c>
      <c r="C89" s="12">
        <v>251.71799999999999</v>
      </c>
      <c r="E89" s="41">
        <f>MIN($B$29,$B$41,$B$53,$B$65,$B$77)</f>
        <v>123.608</v>
      </c>
      <c r="F89" s="41">
        <f>MAX($B$29,$B$41,$B$53,$B$65,$B$77)</f>
        <v>162.83199999999999</v>
      </c>
      <c r="G89" s="41">
        <f>MIN($C$29,$C$41,$C$53,$C$65,$C$77)</f>
        <v>241.34800000000001</v>
      </c>
      <c r="H89" s="41">
        <f>MAX($C$29,$C$41,$C$53,$C$65,$C$77)</f>
        <v>256.21899999999999</v>
      </c>
      <c r="I89" s="12">
        <f t="shared" si="1"/>
        <v>39.22399999999999</v>
      </c>
      <c r="J89" s="12">
        <f t="shared" si="1"/>
        <v>78.51600000000002</v>
      </c>
      <c r="K89" s="12">
        <f t="shared" si="1"/>
        <v>14.870999999999981</v>
      </c>
      <c r="N89" s="12"/>
    </row>
    <row r="90" spans="1:14" x14ac:dyDescent="0.2">
      <c r="A90" s="1">
        <v>43891</v>
      </c>
      <c r="B90" s="12">
        <v>126.71299999999999</v>
      </c>
      <c r="C90" s="12">
        <v>260.839</v>
      </c>
      <c r="E90" s="41">
        <f>MIN($B$30,$B$42,$B$54,$B$66,$B$78)</f>
        <v>128.69200000000001</v>
      </c>
      <c r="F90" s="41">
        <f>MAX($B$30,$B$42,$B$54,$B$66,$B$78)</f>
        <v>160.07300000000001</v>
      </c>
      <c r="G90" s="41">
        <f>MIN($C$30,$C$42,$C$54,$C$66,$C$78)</f>
        <v>232.93100000000001</v>
      </c>
      <c r="H90" s="41">
        <f>MAX($C$30,$C$42,$C$54,$C$66,$C$78)</f>
        <v>243.71600000000001</v>
      </c>
      <c r="I90" s="12">
        <f t="shared" si="1"/>
        <v>31.381</v>
      </c>
      <c r="J90" s="12">
        <f t="shared" si="1"/>
        <v>72.858000000000004</v>
      </c>
      <c r="K90" s="12">
        <f t="shared" si="1"/>
        <v>10.784999999999997</v>
      </c>
      <c r="N90" s="12"/>
    </row>
    <row r="91" spans="1:14" x14ac:dyDescent="0.2">
      <c r="A91" s="1">
        <v>43922</v>
      </c>
      <c r="B91" s="12">
        <v>150.709</v>
      </c>
      <c r="C91" s="12">
        <v>257.30200000000002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228.58099999999999</v>
      </c>
      <c r="H91" s="41">
        <f>MAX($C$31,$C$43,$C$55,$C$67,$C$79)</f>
        <v>243.511</v>
      </c>
      <c r="I91" s="12">
        <f t="shared" si="1"/>
        <v>34.028999999999996</v>
      </c>
      <c r="J91" s="12">
        <f t="shared" si="1"/>
        <v>73.623999999999995</v>
      </c>
      <c r="K91" s="12">
        <f t="shared" si="1"/>
        <v>14.930000000000007</v>
      </c>
      <c r="N91" s="12"/>
    </row>
    <row r="92" spans="1:14" x14ac:dyDescent="0.2">
      <c r="A92" s="1">
        <v>43952</v>
      </c>
      <c r="B92" s="12">
        <v>175.899</v>
      </c>
      <c r="C92" s="12">
        <v>258.23500000000001</v>
      </c>
      <c r="E92" s="41">
        <f>MIN($B$32,$B$44,$B$56,$B$68,$B$80)</f>
        <v>115.58</v>
      </c>
      <c r="F92" s="41">
        <f>MAX($B$32,$B$44,$B$56,$B$68,$B$80)</f>
        <v>154.947</v>
      </c>
      <c r="G92" s="41">
        <f>MIN($C$32,$C$44,$C$56,$C$68,$C$80)</f>
        <v>222.584</v>
      </c>
      <c r="H92" s="41">
        <f>MAX($C$32,$C$44,$C$56,$C$68,$C$80)</f>
        <v>243.40899999999999</v>
      </c>
      <c r="I92" s="12">
        <f t="shared" ref="I92:K107" si="2">F92-E92</f>
        <v>39.367000000000004</v>
      </c>
      <c r="J92" s="12">
        <f t="shared" si="2"/>
        <v>67.637</v>
      </c>
      <c r="K92" s="12">
        <f t="shared" si="2"/>
        <v>20.824999999999989</v>
      </c>
      <c r="N92" s="12"/>
    </row>
    <row r="93" spans="1:14" x14ac:dyDescent="0.2">
      <c r="A93" s="1">
        <v>43983</v>
      </c>
      <c r="B93" s="12">
        <v>177.26300000000001</v>
      </c>
      <c r="C93" s="12">
        <v>251.68199999999999</v>
      </c>
      <c r="E93" s="41">
        <f>MIN($B$33,$B$45,$B$57,$B$69,$B$81)</f>
        <v>120.54900000000001</v>
      </c>
      <c r="F93" s="41">
        <f>MAX($B$33,$B$45,$B$57,$B$69,$B$81)</f>
        <v>152.06</v>
      </c>
      <c r="G93" s="41">
        <f>MIN($C$33,$C$45,$C$57,$C$69,$C$81)</f>
        <v>221.09899999999999</v>
      </c>
      <c r="H93" s="41">
        <f>MAX($C$33,$C$45,$C$57,$C$69,$C$81)</f>
        <v>242.66200000000001</v>
      </c>
      <c r="I93" s="12">
        <f t="shared" si="2"/>
        <v>31.510999999999996</v>
      </c>
      <c r="J93" s="12">
        <f t="shared" si="2"/>
        <v>69.038999999999987</v>
      </c>
      <c r="K93" s="12">
        <f t="shared" si="2"/>
        <v>21.563000000000017</v>
      </c>
      <c r="N93" s="12"/>
    </row>
    <row r="94" spans="1:14" x14ac:dyDescent="0.2">
      <c r="A94" s="1">
        <v>44013</v>
      </c>
      <c r="B94" s="12">
        <v>179.977</v>
      </c>
      <c r="C94" s="12">
        <v>247.80600000000001</v>
      </c>
      <c r="E94" s="41">
        <f>MIN($B$34,$B$46,$B$58,$B$70,$B$82)</f>
        <v>127.215</v>
      </c>
      <c r="F94" s="41">
        <f>MAX($B$34,$B$46,$B$58,$B$70,$B$82)</f>
        <v>156.50700000000001</v>
      </c>
      <c r="G94" s="41">
        <f>MIN($C$34,$C$46,$C$58,$C$70,$C$82)</f>
        <v>217.71899999999999</v>
      </c>
      <c r="H94" s="41">
        <f>MAX($C$34,$C$46,$C$58,$C$70,$C$82)</f>
        <v>240.93199999999999</v>
      </c>
      <c r="I94" s="12">
        <f t="shared" si="2"/>
        <v>29.292000000000002</v>
      </c>
      <c r="J94" s="12">
        <f t="shared" si="2"/>
        <v>61.211999999999989</v>
      </c>
      <c r="K94" s="12">
        <f t="shared" si="2"/>
        <v>23.212999999999994</v>
      </c>
      <c r="N94" s="12"/>
    </row>
    <row r="95" spans="1:14" x14ac:dyDescent="0.2">
      <c r="A95" s="1">
        <v>44044</v>
      </c>
      <c r="B95" s="12">
        <v>176.68289999999999</v>
      </c>
      <c r="C95" s="12">
        <v>238.45949999999999</v>
      </c>
      <c r="E95" s="41">
        <f>MIN($B$35,$B$47,$B$59,$B$71,$B$83)</f>
        <v>132.26599999999999</v>
      </c>
      <c r="F95" s="41">
        <f>MAX($B$35,$B$47,$B$59,$B$71,$B$83)</f>
        <v>160.33799999999999</v>
      </c>
      <c r="G95" s="41">
        <f>MIN($C$35,$C$47,$C$59,$C$71,$C$83)</f>
        <v>218.255</v>
      </c>
      <c r="H95" s="41">
        <f>MAX($C$35,$C$47,$C$59,$C$71,$C$83)</f>
        <v>236.30199999999999</v>
      </c>
      <c r="I95" s="12">
        <f t="shared" si="2"/>
        <v>28.072000000000003</v>
      </c>
      <c r="J95" s="12">
        <f t="shared" si="2"/>
        <v>57.917000000000002</v>
      </c>
      <c r="K95" s="12">
        <f t="shared" si="2"/>
        <v>18.046999999999997</v>
      </c>
      <c r="N95" s="12"/>
    </row>
    <row r="96" spans="1:14" x14ac:dyDescent="0.2">
      <c r="A96" s="1">
        <v>44075</v>
      </c>
      <c r="B96" s="12">
        <v>172.90090000000001</v>
      </c>
      <c r="C96" s="12">
        <v>236.44210000000001</v>
      </c>
      <c r="E96" s="41">
        <f>MIN($B$36,$B$48,$B$60,$B$72,$B$84)</f>
        <v>131.73099999999999</v>
      </c>
      <c r="F96" s="41">
        <f>MAX($B$36,$B$48,$B$60,$B$72,$B$84)</f>
        <v>161.05099999999999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29.319999999999993</v>
      </c>
      <c r="J96" s="12">
        <f t="shared" si="2"/>
        <v>62.15300000000002</v>
      </c>
      <c r="K96" s="12">
        <f t="shared" si="2"/>
        <v>16.765999999999991</v>
      </c>
      <c r="N96" s="12"/>
    </row>
    <row r="97" spans="1:14" x14ac:dyDescent="0.2">
      <c r="A97" s="1">
        <v>44105</v>
      </c>
      <c r="B97" s="12">
        <v>166.102</v>
      </c>
      <c r="C97" s="12">
        <v>229.1283</v>
      </c>
      <c r="E97" s="41">
        <f>MIN($B$37,$B$49,$B$61,$B$73,$B$85)</f>
        <v>120.11</v>
      </c>
      <c r="F97" s="41">
        <f>MAX($B$37,$B$49,$B$61,$B$73,$B$85)</f>
        <v>154.715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34.605000000000004</v>
      </c>
      <c r="J97" s="12">
        <f t="shared" si="2"/>
        <v>61.180999999999983</v>
      </c>
      <c r="K97" s="12">
        <f t="shared" si="2"/>
        <v>16.77600000000001</v>
      </c>
      <c r="N97" s="12"/>
    </row>
    <row r="98" spans="1:14" x14ac:dyDescent="0.2">
      <c r="A98" s="1">
        <v>44136</v>
      </c>
      <c r="B98" s="12">
        <v>165.80959999999999</v>
      </c>
      <c r="C98" s="12">
        <v>236.04429999999999</v>
      </c>
      <c r="E98" s="41">
        <f>MIN($B$38,$B$50,$B$62,$B$74,$B$86)</f>
        <v>126.31100000000001</v>
      </c>
      <c r="F98" s="41">
        <f>MAX($B$38,$B$50,$B$62,$B$74,$B$86)</f>
        <v>161.27799999999999</v>
      </c>
      <c r="G98" s="41">
        <f>MIN($C$38,$C$50,$C$62,$C$74,$C$86)</f>
        <v>222.93700000000001</v>
      </c>
      <c r="H98" s="41">
        <f>MAX($C$38,$C$50,$C$62,$C$74,$C$86)</f>
        <v>233.84200000000001</v>
      </c>
      <c r="I98" s="12">
        <f t="shared" si="2"/>
        <v>34.966999999999985</v>
      </c>
      <c r="J98" s="12">
        <f t="shared" si="2"/>
        <v>61.65900000000002</v>
      </c>
      <c r="K98" s="12">
        <f t="shared" si="2"/>
        <v>10.905000000000001</v>
      </c>
      <c r="N98" s="12"/>
    </row>
    <row r="99" spans="1:14" x14ac:dyDescent="0.2">
      <c r="A99" s="86">
        <v>44166</v>
      </c>
      <c r="B99" s="12">
        <v>168.1095</v>
      </c>
      <c r="C99" s="12">
        <v>245.81030000000001</v>
      </c>
      <c r="E99" s="41">
        <f>MIN($B$39,$B$51,$B$63,$B$75,$B$87)</f>
        <v>139.98599999999999</v>
      </c>
      <c r="F99" s="41">
        <f>MAX($B$39,$B$51,$B$63,$B$75,$B$87)</f>
        <v>166.095</v>
      </c>
      <c r="G99" s="41">
        <f>MIN($C$39,$C$51,$C$63,$C$75,$C$87)</f>
        <v>235.465</v>
      </c>
      <c r="H99" s="41">
        <f>MAX($C$39,$C$51,$C$63,$C$75,$C$87)</f>
        <v>253.827</v>
      </c>
      <c r="I99" s="12">
        <f t="shared" si="2"/>
        <v>26.109000000000009</v>
      </c>
      <c r="J99" s="12">
        <f t="shared" si="2"/>
        <v>69.37</v>
      </c>
      <c r="K99" s="12">
        <f t="shared" si="2"/>
        <v>18.361999999999995</v>
      </c>
      <c r="N99" s="12"/>
    </row>
    <row r="100" spans="1:14" x14ac:dyDescent="0.2">
      <c r="A100" s="86">
        <v>44197</v>
      </c>
      <c r="B100" s="12">
        <v>162.0324</v>
      </c>
      <c r="C100" s="12">
        <v>255.1788</v>
      </c>
      <c r="E100" s="41">
        <f>MIN($B$28,$B$40,$B$52,$B$64,$B$76)</f>
        <v>132.608</v>
      </c>
      <c r="F100" s="41">
        <f>MAX($B$28,$B$40,$B$52,$B$64,$B$76)</f>
        <v>170.24700000000001</v>
      </c>
      <c r="G100" s="41">
        <f>MIN($C$28,$C$40,$C$52,$C$64,$C$76)</f>
        <v>243.977</v>
      </c>
      <c r="H100" s="41">
        <f>MAX($C$28,$C$40,$C$52,$C$64,$C$76)</f>
        <v>261.64800000000002</v>
      </c>
      <c r="I100" s="12">
        <f t="shared" si="2"/>
        <v>37.63900000000001</v>
      </c>
      <c r="J100" s="12">
        <f t="shared" si="2"/>
        <v>73.72999999999999</v>
      </c>
      <c r="K100" s="12">
        <f t="shared" si="2"/>
        <v>17.671000000000021</v>
      </c>
      <c r="N100" s="12"/>
    </row>
    <row r="101" spans="1:14" x14ac:dyDescent="0.2">
      <c r="A101" s="86">
        <v>44228</v>
      </c>
      <c r="B101" s="12">
        <v>154.33070000000001</v>
      </c>
      <c r="C101" s="12">
        <v>257.57580000000002</v>
      </c>
      <c r="D101" s="15"/>
      <c r="E101" s="41">
        <f>MIN($B$29,$B$41,$B$53,$B$65,$B$77)</f>
        <v>123.608</v>
      </c>
      <c r="F101" s="41">
        <f>MAX($B$29,$B$41,$B$53,$B$65,$B$77)</f>
        <v>162.83199999999999</v>
      </c>
      <c r="G101" s="41">
        <f>MIN($C$29,$C$41,$C$53,$C$65,$C$77)</f>
        <v>241.34800000000001</v>
      </c>
      <c r="H101" s="41">
        <f>MAX($C$29,$C$41,$C$53,$C$65,$C$77)</f>
        <v>256.21899999999999</v>
      </c>
      <c r="I101" s="12">
        <f t="shared" si="2"/>
        <v>39.22399999999999</v>
      </c>
      <c r="J101" s="12">
        <f t="shared" si="2"/>
        <v>78.51600000000002</v>
      </c>
      <c r="K101" s="12">
        <f t="shared" si="2"/>
        <v>14.870999999999981</v>
      </c>
      <c r="N101" s="12"/>
    </row>
    <row r="102" spans="1:14" x14ac:dyDescent="0.2">
      <c r="A102" s="86">
        <v>44256</v>
      </c>
      <c r="B102" s="12">
        <v>147.4605</v>
      </c>
      <c r="C102" s="12">
        <v>247.33920000000001</v>
      </c>
      <c r="D102" s="15"/>
      <c r="E102" s="41">
        <f>MIN($B$30,$B$42,$B$54,$B$66,$B$78)</f>
        <v>128.69200000000001</v>
      </c>
      <c r="F102" s="41">
        <f>MAX($B$30,$B$42,$B$54,$B$66,$B$78)</f>
        <v>160.07300000000001</v>
      </c>
      <c r="G102" s="41">
        <f>MIN($C$30,$C$42,$C$54,$C$66,$C$78)</f>
        <v>232.93100000000001</v>
      </c>
      <c r="H102" s="41">
        <f>MAX($C$30,$C$42,$C$54,$C$66,$C$78)</f>
        <v>243.71600000000001</v>
      </c>
      <c r="I102" s="12">
        <f t="shared" si="2"/>
        <v>31.381</v>
      </c>
      <c r="J102" s="12">
        <f t="shared" si="2"/>
        <v>72.858000000000004</v>
      </c>
      <c r="K102" s="12">
        <f t="shared" si="2"/>
        <v>10.784999999999997</v>
      </c>
      <c r="N102" s="12"/>
    </row>
    <row r="103" spans="1:14" x14ac:dyDescent="0.2">
      <c r="A103" s="86">
        <v>44287</v>
      </c>
      <c r="B103" s="12">
        <v>142.37389999999999</v>
      </c>
      <c r="C103" s="12">
        <v>243.04249999999999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228.58099999999999</v>
      </c>
      <c r="H103" s="41">
        <f>MAX($C$31,$C$43,$C$55,$C$67,$C$79)</f>
        <v>243.511</v>
      </c>
      <c r="I103" s="12">
        <f t="shared" si="2"/>
        <v>34.028999999999996</v>
      </c>
      <c r="J103" s="12">
        <f t="shared" si="2"/>
        <v>73.623999999999995</v>
      </c>
      <c r="K103" s="12">
        <f t="shared" si="2"/>
        <v>14.930000000000007</v>
      </c>
      <c r="N103" s="12"/>
    </row>
    <row r="104" spans="1:14" x14ac:dyDescent="0.2">
      <c r="A104" s="86">
        <v>44317</v>
      </c>
      <c r="B104" s="12">
        <v>143.327</v>
      </c>
      <c r="C104" s="12">
        <v>244.31950000000001</v>
      </c>
      <c r="D104" s="15"/>
      <c r="E104" s="41">
        <f>MIN($B$32,$B$44,$B$56,$B$68,$B$80)</f>
        <v>115.58</v>
      </c>
      <c r="F104" s="41">
        <f>MAX($B$32,$B$44,$B$56,$B$68,$B$80)</f>
        <v>154.947</v>
      </c>
      <c r="G104" s="41">
        <f>MIN($C$32,$C$44,$C$56,$C$68,$C$80)</f>
        <v>222.584</v>
      </c>
      <c r="H104" s="41">
        <f>MAX($C$32,$C$44,$C$56,$C$68,$C$80)</f>
        <v>243.40899999999999</v>
      </c>
      <c r="I104" s="12">
        <f t="shared" si="2"/>
        <v>39.367000000000004</v>
      </c>
      <c r="J104" s="12">
        <f t="shared" si="2"/>
        <v>67.637</v>
      </c>
      <c r="K104" s="12">
        <f t="shared" si="2"/>
        <v>20.824999999999989</v>
      </c>
      <c r="N104" s="12"/>
    </row>
    <row r="105" spans="1:14" x14ac:dyDescent="0.2">
      <c r="A105" s="86">
        <v>44348</v>
      </c>
      <c r="B105" s="12">
        <v>144.38570000000001</v>
      </c>
      <c r="C105" s="12">
        <v>247.18860000000001</v>
      </c>
      <c r="D105" s="15"/>
      <c r="E105" s="41">
        <f>MIN($B$33,$B$45,$B$57,$B$69,$B$81)</f>
        <v>120.54900000000001</v>
      </c>
      <c r="F105" s="41">
        <f>MAX($B$33,$B$45,$B$57,$B$69,$B$81)</f>
        <v>152.06</v>
      </c>
      <c r="G105" s="41">
        <f>MIN($C$33,$C$45,$C$57,$C$69,$C$81)</f>
        <v>221.09899999999999</v>
      </c>
      <c r="H105" s="41">
        <f>MAX($C$33,$C$45,$C$57,$C$69,$C$81)</f>
        <v>242.66200000000001</v>
      </c>
      <c r="I105" s="12">
        <f t="shared" si="2"/>
        <v>31.510999999999996</v>
      </c>
      <c r="J105" s="12">
        <f t="shared" si="2"/>
        <v>69.038999999999987</v>
      </c>
      <c r="K105" s="12">
        <f t="shared" si="2"/>
        <v>21.563000000000017</v>
      </c>
      <c r="N105" s="12"/>
    </row>
    <row r="106" spans="1:14" x14ac:dyDescent="0.2">
      <c r="A106" s="86">
        <v>44378</v>
      </c>
      <c r="B106" s="12">
        <v>146.36519999999999</v>
      </c>
      <c r="C106" s="12">
        <v>245.17449999999999</v>
      </c>
      <c r="D106" s="15"/>
      <c r="E106" s="41">
        <f>MIN($B$34,$B$46,$B$58,$B$70,$B$82)</f>
        <v>127.215</v>
      </c>
      <c r="F106" s="41">
        <f>MAX($B$34,$B$46,$B$58,$B$70,$B$82)</f>
        <v>156.50700000000001</v>
      </c>
      <c r="G106" s="41">
        <f>MIN($C$34,$C$46,$C$58,$C$70,$C$82)</f>
        <v>217.71899999999999</v>
      </c>
      <c r="H106" s="41">
        <f>MAX($C$34,$C$46,$C$58,$C$70,$C$82)</f>
        <v>240.93199999999999</v>
      </c>
      <c r="I106" s="12">
        <f t="shared" si="2"/>
        <v>29.292000000000002</v>
      </c>
      <c r="J106" s="12">
        <f t="shared" si="2"/>
        <v>61.211999999999989</v>
      </c>
      <c r="K106" s="12">
        <f t="shared" si="2"/>
        <v>23.212999999999994</v>
      </c>
      <c r="N106" s="12"/>
    </row>
    <row r="107" spans="1:14" x14ac:dyDescent="0.2">
      <c r="A107" s="86">
        <v>44409</v>
      </c>
      <c r="B107" s="12">
        <v>148.14250000000001</v>
      </c>
      <c r="C107" s="12">
        <v>239.09450000000001</v>
      </c>
      <c r="D107" s="15"/>
      <c r="E107" s="41">
        <f>MIN($B$35,$B$47,$B$59,$B$71,$B$83)</f>
        <v>132.26599999999999</v>
      </c>
      <c r="F107" s="41">
        <f>MAX($B$35,$B$47,$B$59,$B$71,$B$83)</f>
        <v>160.33799999999999</v>
      </c>
      <c r="G107" s="41">
        <f>MIN($C$35,$C$47,$C$59,$C$71,$C$83)</f>
        <v>218.255</v>
      </c>
      <c r="H107" s="41">
        <f>MAX($C$35,$C$47,$C$59,$C$71,$C$83)</f>
        <v>236.30199999999999</v>
      </c>
      <c r="I107" s="12">
        <f t="shared" si="2"/>
        <v>28.072000000000003</v>
      </c>
      <c r="J107" s="12">
        <f t="shared" si="2"/>
        <v>57.917000000000002</v>
      </c>
      <c r="K107" s="12">
        <f t="shared" si="2"/>
        <v>18.046999999999997</v>
      </c>
      <c r="N107" s="12"/>
    </row>
    <row r="108" spans="1:14" x14ac:dyDescent="0.2">
      <c r="A108" s="86">
        <v>44440</v>
      </c>
      <c r="B108" s="12">
        <v>145.92420000000001</v>
      </c>
      <c r="C108" s="12">
        <v>240.79949999999999</v>
      </c>
      <c r="D108" s="15"/>
      <c r="E108" s="41">
        <f>MIN($B$36,$B$48,$B$60,$B$72,$B$84)</f>
        <v>131.73099999999999</v>
      </c>
      <c r="F108" s="41">
        <f>MAX($B$36,$B$48,$B$60,$B$72,$B$84)</f>
        <v>161.05099999999999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29.319999999999993</v>
      </c>
      <c r="J108" s="12">
        <f t="shared" si="3"/>
        <v>62.15300000000002</v>
      </c>
      <c r="K108" s="12">
        <f t="shared" si="3"/>
        <v>16.765999999999991</v>
      </c>
      <c r="N108" s="12"/>
    </row>
    <row r="109" spans="1:14" x14ac:dyDescent="0.2">
      <c r="A109" s="86">
        <v>44470</v>
      </c>
      <c r="B109" s="12">
        <v>139.6883</v>
      </c>
      <c r="C109" s="12">
        <v>236.51920000000001</v>
      </c>
      <c r="D109" s="15"/>
      <c r="E109" s="41">
        <f>MIN($B$37,$B$49,$B$61,$B$73,$B$85)</f>
        <v>120.11</v>
      </c>
      <c r="F109" s="41">
        <f>MAX($B$37,$B$49,$B$61,$B$73,$B$85)</f>
        <v>154.715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34.605000000000004</v>
      </c>
      <c r="J109" s="12">
        <f t="shared" si="3"/>
        <v>61.180999999999983</v>
      </c>
      <c r="K109" s="12">
        <f t="shared" si="3"/>
        <v>16.77600000000001</v>
      </c>
      <c r="N109" s="12"/>
    </row>
    <row r="110" spans="1:14" x14ac:dyDescent="0.2">
      <c r="A110" s="86">
        <v>44501</v>
      </c>
      <c r="B110" s="12">
        <v>143.91200000000001</v>
      </c>
      <c r="C110" s="12">
        <v>241.53829999999999</v>
      </c>
      <c r="D110" s="15"/>
      <c r="E110" s="41">
        <f>MIN($B$38,$B$50,$B$62,$B$74,$B$86)</f>
        <v>126.31100000000001</v>
      </c>
      <c r="F110" s="41">
        <f>MAX($B$38,$B$50,$B$62,$B$74,$B$86)</f>
        <v>161.27799999999999</v>
      </c>
      <c r="G110" s="41">
        <f>MIN($C$38,$C$50,$C$62,$C$74,$C$86)</f>
        <v>222.93700000000001</v>
      </c>
      <c r="H110" s="41">
        <f>MAX($C$38,$C$50,$C$62,$C$74,$C$86)</f>
        <v>233.84200000000001</v>
      </c>
      <c r="I110" s="12">
        <f t="shared" si="3"/>
        <v>34.966999999999985</v>
      </c>
      <c r="J110" s="12">
        <f t="shared" si="3"/>
        <v>61.65900000000002</v>
      </c>
      <c r="K110" s="12">
        <f t="shared" si="3"/>
        <v>10.905000000000001</v>
      </c>
      <c r="N110" s="12"/>
    </row>
    <row r="111" spans="1:14" x14ac:dyDescent="0.2">
      <c r="A111" s="63">
        <v>44531</v>
      </c>
      <c r="B111" s="12">
        <v>149.4504</v>
      </c>
      <c r="C111" s="12">
        <v>251.90299999999999</v>
      </c>
      <c r="D111" s="9"/>
      <c r="E111" s="71">
        <f>MIN($B$39,$B$51,$B$63,$B$75,$B$87)</f>
        <v>139.98599999999999</v>
      </c>
      <c r="F111" s="71">
        <f>MAX($B$39,$B$51,$B$63,$B$75,$B$87)</f>
        <v>166.095</v>
      </c>
      <c r="G111" s="71">
        <f>MIN($C$39,$C$51,$C$63,$C$75,$C$87)</f>
        <v>235.465</v>
      </c>
      <c r="H111" s="71">
        <f>MAX($C$39,$C$51,$C$63,$C$75,$C$87)</f>
        <v>253.827</v>
      </c>
      <c r="I111" s="69">
        <f t="shared" si="3"/>
        <v>26.109000000000009</v>
      </c>
      <c r="J111" s="69">
        <f t="shared" si="3"/>
        <v>69.37</v>
      </c>
      <c r="K111" s="69">
        <f t="shared" si="3"/>
        <v>18.361999999999995</v>
      </c>
      <c r="N111" s="12"/>
    </row>
    <row r="112" spans="1:14" x14ac:dyDescent="0.2">
      <c r="A112" s="365" t="s">
        <v>558</v>
      </c>
    </row>
    <row r="113" spans="1:6" x14ac:dyDescent="0.2">
      <c r="A113" s="32" t="s">
        <v>594</v>
      </c>
    </row>
    <row r="114" spans="1:6" x14ac:dyDescent="0.2">
      <c r="A114" s="378" t="s">
        <v>592</v>
      </c>
    </row>
    <row r="115" spans="1:6" x14ac:dyDescent="0.2">
      <c r="A115" s="4"/>
      <c r="B115" s="5" t="s">
        <v>357</v>
      </c>
      <c r="F115" s="8"/>
    </row>
    <row r="116" spans="1:6" x14ac:dyDescent="0.2">
      <c r="A116" s="2">
        <v>67</v>
      </c>
      <c r="B116">
        <v>0</v>
      </c>
      <c r="F116" s="8"/>
    </row>
    <row r="117" spans="1:6" x14ac:dyDescent="0.2">
      <c r="A117" s="2">
        <v>67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140625" customWidth="1"/>
    <col min="17" max="17" width="9.85546875" customWidth="1"/>
  </cols>
  <sheetData>
    <row r="1" spans="1:17" x14ac:dyDescent="0.2">
      <c r="K1" s="115"/>
      <c r="L1" s="115"/>
    </row>
    <row r="2" spans="1:17" ht="15.75" x14ac:dyDescent="0.25">
      <c r="A2" s="44" t="s">
        <v>556</v>
      </c>
      <c r="L2" s="115"/>
    </row>
    <row r="3" spans="1:17" x14ac:dyDescent="0.2">
      <c r="A3" s="22" t="s">
        <v>16</v>
      </c>
      <c r="L3" s="115"/>
    </row>
    <row r="4" spans="1:17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  <c r="L4" s="115"/>
    </row>
    <row r="5" spans="1:17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P5" s="178" t="s">
        <v>358</v>
      </c>
      <c r="Q5" s="179"/>
    </row>
    <row r="6" spans="1:17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P6" s="376" t="s">
        <v>453</v>
      </c>
      <c r="Q6" s="375" t="s">
        <v>456</v>
      </c>
    </row>
    <row r="7" spans="1:17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P7" s="339" t="s">
        <v>455</v>
      </c>
      <c r="Q7" s="373" t="s">
        <v>454</v>
      </c>
    </row>
    <row r="8" spans="1:17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7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7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7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7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7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7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7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7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ht="12.75" customHeight="1" x14ac:dyDescent="0.2">
      <c r="A25" s="379"/>
      <c r="B25" s="379"/>
      <c r="C25" s="379"/>
      <c r="D25" s="379"/>
      <c r="E25" s="379"/>
      <c r="F25" s="379"/>
      <c r="G25" s="379"/>
      <c r="H25" s="379"/>
      <c r="I25" s="379"/>
      <c r="J25" s="379"/>
      <c r="K25" s="379"/>
    </row>
    <row r="26" spans="1:11" x14ac:dyDescent="0.2">
      <c r="B26" s="36"/>
      <c r="C26" s="372"/>
      <c r="D26" s="372"/>
      <c r="E26" s="372"/>
    </row>
    <row r="27" spans="1:11" x14ac:dyDescent="0.2">
      <c r="A27" s="3"/>
      <c r="B27" s="37"/>
    </row>
    <row r="28" spans="1:11" ht="38.25" x14ac:dyDescent="0.2">
      <c r="A28" s="5"/>
      <c r="B28" s="486" t="s">
        <v>453</v>
      </c>
      <c r="C28" s="487" t="s">
        <v>455</v>
      </c>
      <c r="D28" s="487" t="s">
        <v>481</v>
      </c>
      <c r="E28" s="487" t="s">
        <v>457</v>
      </c>
    </row>
    <row r="29" spans="1:11" x14ac:dyDescent="0.2">
      <c r="A29" s="1">
        <v>41640</v>
      </c>
      <c r="B29" s="6">
        <v>7.3410010000000003</v>
      </c>
      <c r="C29" s="6">
        <v>-1.9472400000000001</v>
      </c>
      <c r="D29" s="6">
        <f>+C29*-1</f>
        <v>1.9472400000000001</v>
      </c>
      <c r="E29" s="377">
        <f t="shared" ref="E29:E60" si="0">+C29+B29</f>
        <v>5.3937610000000005</v>
      </c>
      <c r="G29" s="43"/>
      <c r="H29" s="17"/>
    </row>
    <row r="30" spans="1:11" x14ac:dyDescent="0.2">
      <c r="A30" s="1">
        <v>41671</v>
      </c>
      <c r="B30" s="6">
        <v>6.952318</v>
      </c>
      <c r="C30" s="6">
        <v>-1.4550449999999999</v>
      </c>
      <c r="D30" s="6">
        <f t="shared" ref="D30:D93" si="1">+C30*-1</f>
        <v>1.4550449999999999</v>
      </c>
      <c r="E30" s="377">
        <f t="shared" si="0"/>
        <v>5.4972729999999999</v>
      </c>
      <c r="G30" s="43"/>
      <c r="H30" s="17"/>
    </row>
    <row r="31" spans="1:11" x14ac:dyDescent="0.2">
      <c r="A31" s="1">
        <v>41699</v>
      </c>
      <c r="B31" s="6">
        <v>7.0223620000000002</v>
      </c>
      <c r="C31" s="6">
        <v>-1.759333</v>
      </c>
      <c r="D31" s="6">
        <f t="shared" si="1"/>
        <v>1.759333</v>
      </c>
      <c r="E31" s="377">
        <f t="shared" si="0"/>
        <v>5.2630290000000004</v>
      </c>
      <c r="G31" s="43"/>
      <c r="H31" s="17"/>
    </row>
    <row r="32" spans="1:11" x14ac:dyDescent="0.2">
      <c r="A32" s="1">
        <v>41730</v>
      </c>
      <c r="B32" s="6">
        <v>7.2730370000000004</v>
      </c>
      <c r="C32" s="6">
        <v>-1.6471389999999999</v>
      </c>
      <c r="D32" s="6">
        <f t="shared" si="1"/>
        <v>1.6471389999999999</v>
      </c>
      <c r="E32" s="377">
        <f t="shared" si="0"/>
        <v>5.6258980000000003</v>
      </c>
      <c r="G32" s="43"/>
      <c r="H32" s="17"/>
    </row>
    <row r="33" spans="1:8" x14ac:dyDescent="0.2">
      <c r="A33" s="1">
        <v>41760</v>
      </c>
      <c r="B33" s="6">
        <v>6.8583850000000002</v>
      </c>
      <c r="C33" s="6">
        <v>-1.5838890000000001</v>
      </c>
      <c r="D33" s="6">
        <f t="shared" si="1"/>
        <v>1.5838890000000001</v>
      </c>
      <c r="E33" s="377">
        <f t="shared" si="0"/>
        <v>5.2744960000000001</v>
      </c>
      <c r="G33" s="43"/>
      <c r="H33" s="17"/>
    </row>
    <row r="34" spans="1:8" x14ac:dyDescent="0.2">
      <c r="A34" s="1">
        <v>41791</v>
      </c>
      <c r="B34" s="6">
        <v>6.6730520000000002</v>
      </c>
      <c r="C34" s="6">
        <v>-1.991042</v>
      </c>
      <c r="D34" s="6">
        <f t="shared" si="1"/>
        <v>1.991042</v>
      </c>
      <c r="E34" s="377">
        <f t="shared" si="0"/>
        <v>4.68201</v>
      </c>
      <c r="G34" s="43"/>
      <c r="H34" s="17"/>
    </row>
    <row r="35" spans="1:8" x14ac:dyDescent="0.2">
      <c r="A35" s="1">
        <v>41821</v>
      </c>
      <c r="B35" s="6">
        <v>7.2093360000000004</v>
      </c>
      <c r="C35" s="6">
        <v>-2.177689</v>
      </c>
      <c r="D35" s="6">
        <f t="shared" si="1"/>
        <v>2.177689</v>
      </c>
      <c r="E35" s="377">
        <f t="shared" si="0"/>
        <v>5.0316470000000004</v>
      </c>
      <c r="G35" s="43"/>
      <c r="H35" s="17"/>
    </row>
    <row r="36" spans="1:8" x14ac:dyDescent="0.2">
      <c r="A36" s="1">
        <v>41852</v>
      </c>
      <c r="B36" s="6">
        <v>7.0810719999999998</v>
      </c>
      <c r="C36" s="6">
        <v>-2.2196639999999999</v>
      </c>
      <c r="D36" s="6">
        <f t="shared" si="1"/>
        <v>2.2196639999999999</v>
      </c>
      <c r="E36" s="377">
        <f t="shared" si="0"/>
        <v>4.861408</v>
      </c>
      <c r="G36" s="43"/>
      <c r="H36" s="17"/>
    </row>
    <row r="37" spans="1:8" x14ac:dyDescent="0.2">
      <c r="A37" s="1">
        <v>41883</v>
      </c>
      <c r="B37" s="6">
        <v>7.1457249999999997</v>
      </c>
      <c r="C37" s="6">
        <v>-1.911557</v>
      </c>
      <c r="D37" s="6">
        <f t="shared" si="1"/>
        <v>1.911557</v>
      </c>
      <c r="E37" s="377">
        <f t="shared" si="0"/>
        <v>5.2341679999999995</v>
      </c>
      <c r="G37" s="43"/>
      <c r="H37" s="17"/>
    </row>
    <row r="38" spans="1:8" x14ac:dyDescent="0.2">
      <c r="A38" s="1">
        <v>41913</v>
      </c>
      <c r="B38" s="6">
        <v>6.7724690000000001</v>
      </c>
      <c r="C38" s="6">
        <v>-1.9820059999999999</v>
      </c>
      <c r="D38" s="6">
        <f t="shared" si="1"/>
        <v>1.9820059999999999</v>
      </c>
      <c r="E38" s="377">
        <f t="shared" si="0"/>
        <v>4.7904629999999999</v>
      </c>
      <c r="G38" s="43"/>
      <c r="H38" s="17"/>
    </row>
    <row r="39" spans="1:8" x14ac:dyDescent="0.2">
      <c r="A39" s="1">
        <v>41944</v>
      </c>
      <c r="B39" s="6">
        <v>6.7741899999999999</v>
      </c>
      <c r="C39" s="6">
        <v>-2.1183369999999999</v>
      </c>
      <c r="D39" s="6">
        <f t="shared" si="1"/>
        <v>2.1183369999999999</v>
      </c>
      <c r="E39" s="377">
        <f t="shared" si="0"/>
        <v>4.6558530000000005</v>
      </c>
      <c r="G39" s="43"/>
      <c r="H39" s="17"/>
    </row>
    <row r="40" spans="1:8" x14ac:dyDescent="0.2">
      <c r="A40" s="1">
        <v>41974</v>
      </c>
      <c r="B40" s="6">
        <v>6.8040180000000001</v>
      </c>
      <c r="C40" s="6">
        <v>-2.2939229999999999</v>
      </c>
      <c r="D40" s="6">
        <f t="shared" si="1"/>
        <v>2.2939229999999999</v>
      </c>
      <c r="E40" s="377">
        <f t="shared" si="0"/>
        <v>4.5100949999999997</v>
      </c>
      <c r="G40" s="43"/>
      <c r="H40" s="17"/>
    </row>
    <row r="41" spans="1:8" x14ac:dyDescent="0.2">
      <c r="A41" s="1">
        <v>42005</v>
      </c>
      <c r="B41" s="6">
        <v>6.6765330000000001</v>
      </c>
      <c r="C41" s="6">
        <v>-1.7907310000000001</v>
      </c>
      <c r="D41" s="6">
        <f t="shared" si="1"/>
        <v>1.7907310000000001</v>
      </c>
      <c r="E41" s="377">
        <f t="shared" si="0"/>
        <v>4.885802</v>
      </c>
      <c r="G41" s="43"/>
      <c r="H41" s="17"/>
    </row>
    <row r="42" spans="1:8" x14ac:dyDescent="0.2">
      <c r="A42" s="1">
        <v>42036</v>
      </c>
      <c r="B42" s="6">
        <v>6.6581149999999996</v>
      </c>
      <c r="C42" s="6">
        <v>-2.0258259999999999</v>
      </c>
      <c r="D42" s="6">
        <f t="shared" si="1"/>
        <v>2.0258259999999999</v>
      </c>
      <c r="E42" s="377">
        <f t="shared" si="0"/>
        <v>4.6322890000000001</v>
      </c>
      <c r="G42" s="43"/>
      <c r="H42" s="17"/>
    </row>
    <row r="43" spans="1:8" x14ac:dyDescent="0.2">
      <c r="A43" s="1">
        <v>42064</v>
      </c>
      <c r="B43" s="6">
        <v>7.1546649999999996</v>
      </c>
      <c r="C43" s="6">
        <v>-1.627316</v>
      </c>
      <c r="D43" s="6">
        <f t="shared" si="1"/>
        <v>1.627316</v>
      </c>
      <c r="E43" s="377">
        <f t="shared" si="0"/>
        <v>5.5273489999999992</v>
      </c>
      <c r="G43" s="43"/>
      <c r="H43" s="17"/>
    </row>
    <row r="44" spans="1:8" x14ac:dyDescent="0.2">
      <c r="A44" s="1">
        <v>42095</v>
      </c>
      <c r="B44" s="6">
        <v>6.6086640000000001</v>
      </c>
      <c r="C44" s="6">
        <v>-2.1724290000000002</v>
      </c>
      <c r="D44" s="6">
        <f t="shared" si="1"/>
        <v>2.1724290000000002</v>
      </c>
      <c r="E44" s="377">
        <f t="shared" si="0"/>
        <v>4.4362349999999999</v>
      </c>
      <c r="G44" s="43"/>
      <c r="H44" s="17"/>
    </row>
    <row r="45" spans="1:8" x14ac:dyDescent="0.2">
      <c r="A45" s="1">
        <v>42125</v>
      </c>
      <c r="B45" s="6">
        <v>6.7182659999999998</v>
      </c>
      <c r="C45" s="6">
        <v>-2.0687769999999999</v>
      </c>
      <c r="D45" s="6">
        <f t="shared" si="1"/>
        <v>2.0687769999999999</v>
      </c>
      <c r="E45" s="377">
        <f t="shared" si="0"/>
        <v>4.649489</v>
      </c>
      <c r="G45" s="43"/>
      <c r="H45" s="17"/>
    </row>
    <row r="46" spans="1:8" x14ac:dyDescent="0.2">
      <c r="A46" s="1">
        <v>42156</v>
      </c>
      <c r="B46" s="6">
        <v>6.8754379999999999</v>
      </c>
      <c r="C46" s="6">
        <v>-1.927373</v>
      </c>
      <c r="D46" s="6">
        <f t="shared" si="1"/>
        <v>1.927373</v>
      </c>
      <c r="E46" s="377">
        <f t="shared" si="0"/>
        <v>4.9480649999999997</v>
      </c>
      <c r="G46" s="43"/>
      <c r="H46" s="17"/>
    </row>
    <row r="47" spans="1:8" x14ac:dyDescent="0.2">
      <c r="A47" s="1">
        <v>42186</v>
      </c>
      <c r="B47" s="6">
        <v>6.8137549999999996</v>
      </c>
      <c r="C47" s="6">
        <v>-2.202874</v>
      </c>
      <c r="D47" s="6">
        <f t="shared" si="1"/>
        <v>2.202874</v>
      </c>
      <c r="E47" s="377">
        <f t="shared" si="0"/>
        <v>4.6108809999999991</v>
      </c>
      <c r="G47" s="43"/>
      <c r="H47" s="17"/>
    </row>
    <row r="48" spans="1:8" x14ac:dyDescent="0.2">
      <c r="A48" s="1">
        <v>42217</v>
      </c>
      <c r="B48" s="6">
        <v>7.2556820000000002</v>
      </c>
      <c r="C48" s="6">
        <v>-1.9047320000000001</v>
      </c>
      <c r="D48" s="6">
        <f t="shared" si="1"/>
        <v>1.9047320000000001</v>
      </c>
      <c r="E48" s="377">
        <f t="shared" si="0"/>
        <v>5.3509500000000001</v>
      </c>
      <c r="G48" s="43"/>
      <c r="H48" s="17"/>
    </row>
    <row r="49" spans="1:8" x14ac:dyDescent="0.2">
      <c r="A49" s="1">
        <v>42248</v>
      </c>
      <c r="B49" s="6">
        <v>6.8174530000000004</v>
      </c>
      <c r="C49" s="6">
        <v>-2.3109120000000001</v>
      </c>
      <c r="D49" s="6">
        <f t="shared" si="1"/>
        <v>2.3109120000000001</v>
      </c>
      <c r="E49" s="377">
        <f t="shared" si="0"/>
        <v>4.5065410000000004</v>
      </c>
      <c r="G49" s="43"/>
      <c r="H49" s="17"/>
    </row>
    <row r="50" spans="1:8" x14ac:dyDescent="0.2">
      <c r="A50" s="1">
        <v>42278</v>
      </c>
      <c r="B50" s="6">
        <v>6.6021879999999999</v>
      </c>
      <c r="C50" s="6">
        <v>-2.377224</v>
      </c>
      <c r="D50" s="6">
        <f t="shared" si="1"/>
        <v>2.377224</v>
      </c>
      <c r="E50" s="377">
        <f t="shared" si="0"/>
        <v>4.2249639999999999</v>
      </c>
      <c r="G50" s="43"/>
      <c r="H50" s="17"/>
    </row>
    <row r="51" spans="1:8" x14ac:dyDescent="0.2">
      <c r="A51" s="1">
        <v>42309</v>
      </c>
      <c r="B51" s="6">
        <v>7.051253</v>
      </c>
      <c r="C51" s="6">
        <v>-2.8034789999999998</v>
      </c>
      <c r="D51" s="6">
        <f t="shared" si="1"/>
        <v>2.8034789999999998</v>
      </c>
      <c r="E51" s="377">
        <f t="shared" si="0"/>
        <v>4.2477739999999997</v>
      </c>
      <c r="G51" s="43"/>
      <c r="H51" s="17"/>
    </row>
    <row r="52" spans="1:8" x14ac:dyDescent="0.2">
      <c r="A52" s="1">
        <v>42339</v>
      </c>
      <c r="B52" s="6">
        <v>7.5097639999999997</v>
      </c>
      <c r="C52" s="6">
        <v>-3.0336080000000001</v>
      </c>
      <c r="D52" s="6">
        <f t="shared" si="1"/>
        <v>3.0336080000000001</v>
      </c>
      <c r="E52" s="377">
        <f t="shared" si="0"/>
        <v>4.4761559999999996</v>
      </c>
      <c r="G52" s="43"/>
      <c r="H52" s="17"/>
    </row>
    <row r="53" spans="1:8" x14ac:dyDescent="0.2">
      <c r="A53" s="1">
        <v>42370</v>
      </c>
      <c r="B53" s="6">
        <v>7.1254619999999997</v>
      </c>
      <c r="C53" s="6">
        <v>-2.3954680000000002</v>
      </c>
      <c r="D53" s="6">
        <f t="shared" si="1"/>
        <v>2.3954680000000002</v>
      </c>
      <c r="E53" s="377">
        <f t="shared" si="0"/>
        <v>4.7299939999999996</v>
      </c>
      <c r="G53" s="43"/>
      <c r="H53" s="17"/>
    </row>
    <row r="54" spans="1:8" x14ac:dyDescent="0.2">
      <c r="A54" s="1">
        <v>42401</v>
      </c>
      <c r="B54" s="6">
        <v>7.4596780000000003</v>
      </c>
      <c r="C54" s="6">
        <v>-2.3276460000000001</v>
      </c>
      <c r="D54" s="6">
        <f t="shared" si="1"/>
        <v>2.3276460000000001</v>
      </c>
      <c r="E54" s="377">
        <f t="shared" si="0"/>
        <v>5.1320320000000006</v>
      </c>
      <c r="G54" s="43"/>
      <c r="H54" s="17"/>
    </row>
    <row r="55" spans="1:8" x14ac:dyDescent="0.2">
      <c r="A55" s="1">
        <v>42430</v>
      </c>
      <c r="B55" s="6">
        <v>7.416506</v>
      </c>
      <c r="C55" s="6">
        <v>-2.5068570000000001</v>
      </c>
      <c r="D55" s="6">
        <f t="shared" si="1"/>
        <v>2.5068570000000001</v>
      </c>
      <c r="E55" s="377">
        <f t="shared" si="0"/>
        <v>4.9096489999999999</v>
      </c>
      <c r="G55" s="43"/>
      <c r="H55" s="17"/>
    </row>
    <row r="56" spans="1:8" x14ac:dyDescent="0.2">
      <c r="A56" s="1">
        <v>42461</v>
      </c>
      <c r="B56" s="6">
        <v>6.987679</v>
      </c>
      <c r="C56" s="6">
        <v>-2.3609049999999998</v>
      </c>
      <c r="D56" s="6">
        <f t="shared" si="1"/>
        <v>2.3609049999999998</v>
      </c>
      <c r="E56" s="377">
        <f t="shared" si="0"/>
        <v>4.6267740000000002</v>
      </c>
      <c r="G56" s="43"/>
      <c r="H56" s="17"/>
    </row>
    <row r="57" spans="1:8" x14ac:dyDescent="0.2">
      <c r="A57" s="1">
        <v>42491</v>
      </c>
      <c r="B57" s="6">
        <v>7.1398349999999997</v>
      </c>
      <c r="C57" s="6">
        <v>-2.6985999999999999</v>
      </c>
      <c r="D57" s="6">
        <f t="shared" si="1"/>
        <v>2.6985999999999999</v>
      </c>
      <c r="E57" s="377">
        <f t="shared" si="0"/>
        <v>4.4412349999999998</v>
      </c>
      <c r="G57" s="43"/>
      <c r="H57" s="17"/>
    </row>
    <row r="58" spans="1:8" x14ac:dyDescent="0.2">
      <c r="A58" s="1">
        <v>42522</v>
      </c>
      <c r="B58" s="6">
        <v>7.0295759999999996</v>
      </c>
      <c r="C58" s="6">
        <v>-2.4123610000000002</v>
      </c>
      <c r="D58" s="6">
        <f t="shared" si="1"/>
        <v>2.4123610000000002</v>
      </c>
      <c r="E58" s="377">
        <f t="shared" si="0"/>
        <v>4.6172149999999998</v>
      </c>
      <c r="G58" s="43"/>
      <c r="H58" s="17"/>
    </row>
    <row r="59" spans="1:8" x14ac:dyDescent="0.2">
      <c r="A59" s="1">
        <v>42552</v>
      </c>
      <c r="B59" s="6">
        <v>7.5604620000000002</v>
      </c>
      <c r="C59" s="6">
        <v>-2.2546580000000001</v>
      </c>
      <c r="D59" s="6">
        <f t="shared" si="1"/>
        <v>2.2546580000000001</v>
      </c>
      <c r="E59" s="377">
        <f t="shared" si="0"/>
        <v>5.3058040000000002</v>
      </c>
      <c r="G59" s="43"/>
      <c r="H59" s="17"/>
    </row>
    <row r="60" spans="1:8" x14ac:dyDescent="0.2">
      <c r="A60" s="1">
        <v>42583</v>
      </c>
      <c r="B60" s="6">
        <v>7.2951889999999997</v>
      </c>
      <c r="C60" s="6">
        <v>-2.0694590000000002</v>
      </c>
      <c r="D60" s="6">
        <f t="shared" si="1"/>
        <v>2.0694590000000002</v>
      </c>
      <c r="E60" s="377">
        <f t="shared" si="0"/>
        <v>5.2257299999999995</v>
      </c>
      <c r="G60" s="43"/>
      <c r="H60" s="17"/>
    </row>
    <row r="61" spans="1:8" x14ac:dyDescent="0.2">
      <c r="A61" s="1">
        <v>42614</v>
      </c>
      <c r="B61" s="6">
        <v>7.2657489999999996</v>
      </c>
      <c r="C61" s="6">
        <v>-2.5057140000000002</v>
      </c>
      <c r="D61" s="6">
        <f t="shared" si="1"/>
        <v>2.5057140000000002</v>
      </c>
      <c r="E61" s="377">
        <f t="shared" ref="E61:E92" si="2">+C61+B61</f>
        <v>4.7600349999999993</v>
      </c>
      <c r="G61" s="43"/>
      <c r="H61" s="17"/>
    </row>
    <row r="62" spans="1:8" x14ac:dyDescent="0.2">
      <c r="A62" s="1">
        <v>42644</v>
      </c>
      <c r="B62" s="6">
        <v>7.0681960000000004</v>
      </c>
      <c r="C62" s="6">
        <v>-2.3536769999999998</v>
      </c>
      <c r="D62" s="6">
        <f t="shared" si="1"/>
        <v>2.3536769999999998</v>
      </c>
      <c r="E62" s="377">
        <f t="shared" si="2"/>
        <v>4.714519000000001</v>
      </c>
      <c r="G62" s="43"/>
      <c r="H62" s="17"/>
    </row>
    <row r="63" spans="1:8" x14ac:dyDescent="0.2">
      <c r="A63" s="1">
        <v>42675</v>
      </c>
      <c r="B63" s="6">
        <v>7.417357</v>
      </c>
      <c r="C63" s="6">
        <v>-2.55078</v>
      </c>
      <c r="D63" s="6">
        <f t="shared" si="1"/>
        <v>2.55078</v>
      </c>
      <c r="E63" s="377">
        <f t="shared" si="2"/>
        <v>4.8665769999999995</v>
      </c>
      <c r="G63" s="43"/>
      <c r="H63" s="17"/>
    </row>
    <row r="64" spans="1:8" x14ac:dyDescent="0.2">
      <c r="A64" s="1">
        <v>42705</v>
      </c>
      <c r="B64" s="6">
        <v>7.3489389999999997</v>
      </c>
      <c r="C64" s="6">
        <v>-3.130363</v>
      </c>
      <c r="D64" s="6">
        <f t="shared" si="1"/>
        <v>3.130363</v>
      </c>
      <c r="E64" s="377">
        <f t="shared" si="2"/>
        <v>4.2185759999999997</v>
      </c>
      <c r="G64" s="43"/>
      <c r="H64" s="17"/>
    </row>
    <row r="65" spans="1:8" x14ac:dyDescent="0.2">
      <c r="A65" s="1">
        <v>42736</v>
      </c>
      <c r="B65" s="6">
        <v>7.7666180000000002</v>
      </c>
      <c r="C65" s="6">
        <v>-2.6661109999999999</v>
      </c>
      <c r="D65" s="6">
        <f t="shared" si="1"/>
        <v>2.6661109999999999</v>
      </c>
      <c r="E65" s="377">
        <f t="shared" si="2"/>
        <v>5.1005070000000003</v>
      </c>
      <c r="G65" s="43"/>
      <c r="H65" s="17"/>
    </row>
    <row r="66" spans="1:8" x14ac:dyDescent="0.2">
      <c r="A66" s="1">
        <v>42767</v>
      </c>
      <c r="B66" s="6">
        <v>6.7309130000000001</v>
      </c>
      <c r="C66" s="6">
        <v>-3.1582150000000002</v>
      </c>
      <c r="D66" s="6">
        <f t="shared" si="1"/>
        <v>3.1582150000000002</v>
      </c>
      <c r="E66" s="377">
        <f t="shared" si="2"/>
        <v>3.5726979999999999</v>
      </c>
      <c r="G66" s="43"/>
      <c r="H66" s="17"/>
    </row>
    <row r="67" spans="1:8" x14ac:dyDescent="0.2">
      <c r="A67" s="1">
        <v>42795</v>
      </c>
      <c r="B67" s="6">
        <v>7.2349480000000002</v>
      </c>
      <c r="C67" s="6">
        <v>-3.105165</v>
      </c>
      <c r="D67" s="6">
        <f t="shared" si="1"/>
        <v>3.105165</v>
      </c>
      <c r="E67" s="377">
        <f t="shared" si="2"/>
        <v>4.1297829999999998</v>
      </c>
      <c r="G67" s="43"/>
      <c r="H67" s="17"/>
    </row>
    <row r="68" spans="1:8" x14ac:dyDescent="0.2">
      <c r="A68" s="1">
        <v>42826</v>
      </c>
      <c r="B68" s="6">
        <v>7.0765719999999996</v>
      </c>
      <c r="C68" s="6">
        <v>-3.0317310000000002</v>
      </c>
      <c r="D68" s="6">
        <f t="shared" si="1"/>
        <v>3.0317310000000002</v>
      </c>
      <c r="E68" s="377">
        <f t="shared" si="2"/>
        <v>4.0448409999999999</v>
      </c>
      <c r="G68" s="43"/>
      <c r="H68" s="17"/>
    </row>
    <row r="69" spans="1:8" x14ac:dyDescent="0.2">
      <c r="A69" s="1">
        <v>42856</v>
      </c>
      <c r="B69" s="6">
        <v>7.3889500000000004</v>
      </c>
      <c r="C69" s="6">
        <v>-2.8913929999999999</v>
      </c>
      <c r="D69" s="6">
        <f t="shared" si="1"/>
        <v>2.8913929999999999</v>
      </c>
      <c r="E69" s="377">
        <f t="shared" si="2"/>
        <v>4.4975570000000005</v>
      </c>
      <c r="G69" s="43"/>
      <c r="H69" s="17"/>
    </row>
    <row r="70" spans="1:8" x14ac:dyDescent="0.2">
      <c r="A70" s="1">
        <v>42887</v>
      </c>
      <c r="B70" s="6">
        <v>7.224145</v>
      </c>
      <c r="C70" s="6">
        <v>-3.1508319999999999</v>
      </c>
      <c r="D70" s="6">
        <f t="shared" si="1"/>
        <v>3.1508319999999999</v>
      </c>
      <c r="E70" s="377">
        <f t="shared" si="2"/>
        <v>4.0733130000000006</v>
      </c>
      <c r="G70" s="43"/>
      <c r="H70" s="17"/>
    </row>
    <row r="71" spans="1:8" x14ac:dyDescent="0.2">
      <c r="A71" s="1">
        <v>42917</v>
      </c>
      <c r="B71" s="6">
        <v>6.9589410000000003</v>
      </c>
      <c r="C71" s="6">
        <v>-3.2961429999999998</v>
      </c>
      <c r="D71" s="6">
        <f t="shared" si="1"/>
        <v>3.2961429999999998</v>
      </c>
      <c r="E71" s="377">
        <f t="shared" si="2"/>
        <v>3.6627980000000004</v>
      </c>
      <c r="G71" s="43"/>
      <c r="H71" s="17"/>
    </row>
    <row r="72" spans="1:8" x14ac:dyDescent="0.2">
      <c r="A72" s="1">
        <v>42948</v>
      </c>
      <c r="B72" s="6">
        <v>7.1055869999999999</v>
      </c>
      <c r="C72" s="6">
        <v>-2.6586500000000002</v>
      </c>
      <c r="D72" s="6">
        <f t="shared" si="1"/>
        <v>2.6586500000000002</v>
      </c>
      <c r="E72" s="377">
        <f t="shared" si="2"/>
        <v>4.4469370000000001</v>
      </c>
      <c r="G72" s="43"/>
      <c r="H72" s="17"/>
    </row>
    <row r="73" spans="1:8" x14ac:dyDescent="0.2">
      <c r="A73" s="1">
        <v>42979</v>
      </c>
      <c r="B73" s="6">
        <v>5.860284</v>
      </c>
      <c r="C73" s="6">
        <v>-2.3966509999999999</v>
      </c>
      <c r="D73" s="6">
        <f t="shared" si="1"/>
        <v>2.3966509999999999</v>
      </c>
      <c r="E73" s="377">
        <f t="shared" si="2"/>
        <v>3.4636330000000002</v>
      </c>
      <c r="G73" s="43"/>
      <c r="H73" s="17"/>
    </row>
    <row r="74" spans="1:8" x14ac:dyDescent="0.2">
      <c r="A74" s="1">
        <v>43009</v>
      </c>
      <c r="B74" s="6">
        <v>5.9607109999999999</v>
      </c>
      <c r="C74" s="6">
        <v>-3.3061910000000001</v>
      </c>
      <c r="D74" s="6">
        <f t="shared" si="1"/>
        <v>3.3061910000000001</v>
      </c>
      <c r="E74" s="377">
        <f t="shared" si="2"/>
        <v>2.6545199999999998</v>
      </c>
      <c r="G74" s="43"/>
      <c r="H74" s="17"/>
    </row>
    <row r="75" spans="1:8" x14ac:dyDescent="0.2">
      <c r="A75" s="1">
        <v>43040</v>
      </c>
      <c r="B75" s="6">
        <v>6.1302180000000002</v>
      </c>
      <c r="C75" s="6">
        <v>-3.3980320000000002</v>
      </c>
      <c r="D75" s="6">
        <f t="shared" si="1"/>
        <v>3.3980320000000002</v>
      </c>
      <c r="E75" s="377">
        <f t="shared" si="2"/>
        <v>2.732186</v>
      </c>
      <c r="G75" s="43"/>
      <c r="H75" s="17"/>
    </row>
    <row r="76" spans="1:8" x14ac:dyDescent="0.2">
      <c r="A76" s="1">
        <v>43070</v>
      </c>
      <c r="B76" s="6">
        <v>6.2600389999999999</v>
      </c>
      <c r="C76" s="6">
        <v>-3.4608680000000001</v>
      </c>
      <c r="D76" s="6">
        <f t="shared" si="1"/>
        <v>3.4608680000000001</v>
      </c>
      <c r="E76" s="377">
        <f t="shared" si="2"/>
        <v>2.7991709999999999</v>
      </c>
      <c r="G76" s="43"/>
      <c r="H76" s="17"/>
    </row>
    <row r="77" spans="1:8" x14ac:dyDescent="0.2">
      <c r="A77" s="1">
        <v>43101</v>
      </c>
      <c r="B77" s="6">
        <v>6.6558380000000001</v>
      </c>
      <c r="C77" s="6">
        <v>-2.836776</v>
      </c>
      <c r="D77" s="6">
        <f t="shared" si="1"/>
        <v>2.836776</v>
      </c>
      <c r="E77" s="377">
        <f t="shared" si="2"/>
        <v>3.8190620000000002</v>
      </c>
      <c r="G77" s="43"/>
      <c r="H77" s="17"/>
    </row>
    <row r="78" spans="1:8" x14ac:dyDescent="0.2">
      <c r="A78" s="1">
        <v>43132</v>
      </c>
      <c r="B78" s="6">
        <v>5.7626109999999997</v>
      </c>
      <c r="C78" s="6">
        <v>-3.0839750000000001</v>
      </c>
      <c r="D78" s="6">
        <f t="shared" si="1"/>
        <v>3.0839750000000001</v>
      </c>
      <c r="E78" s="377">
        <f t="shared" si="2"/>
        <v>2.6786359999999996</v>
      </c>
      <c r="G78" s="43"/>
      <c r="H78" s="17"/>
    </row>
    <row r="79" spans="1:8" x14ac:dyDescent="0.2">
      <c r="A79" s="1">
        <v>43160</v>
      </c>
      <c r="B79" s="6">
        <v>5.650512</v>
      </c>
      <c r="C79" s="6">
        <v>-3.1652140000000002</v>
      </c>
      <c r="D79" s="6">
        <f t="shared" si="1"/>
        <v>3.1652140000000002</v>
      </c>
      <c r="E79" s="377">
        <f t="shared" si="2"/>
        <v>2.4852979999999998</v>
      </c>
      <c r="G79" s="43"/>
      <c r="H79" s="17"/>
    </row>
    <row r="80" spans="1:8" x14ac:dyDescent="0.2">
      <c r="A80" s="1">
        <v>43191</v>
      </c>
      <c r="B80" s="6">
        <v>6.3342210000000003</v>
      </c>
      <c r="C80" s="6">
        <v>-3.7562679999999999</v>
      </c>
      <c r="D80" s="6">
        <f t="shared" si="1"/>
        <v>3.7562679999999999</v>
      </c>
      <c r="E80" s="377">
        <f t="shared" si="2"/>
        <v>2.5779530000000004</v>
      </c>
      <c r="G80" s="43"/>
      <c r="H80" s="17"/>
    </row>
    <row r="81" spans="1:8" x14ac:dyDescent="0.2">
      <c r="A81" s="1">
        <v>43221</v>
      </c>
      <c r="B81" s="6">
        <v>5.7670110000000001</v>
      </c>
      <c r="C81" s="6">
        <v>-3.2573479999999999</v>
      </c>
      <c r="D81" s="6">
        <f t="shared" si="1"/>
        <v>3.2573479999999999</v>
      </c>
      <c r="E81" s="377">
        <f t="shared" si="2"/>
        <v>2.5096630000000002</v>
      </c>
      <c r="G81" s="43"/>
      <c r="H81" s="17"/>
    </row>
    <row r="82" spans="1:8" x14ac:dyDescent="0.2">
      <c r="A82" s="1">
        <v>43252</v>
      </c>
      <c r="B82" s="6">
        <v>6.2085739999999996</v>
      </c>
      <c r="C82" s="6">
        <v>-3.3062520000000002</v>
      </c>
      <c r="D82" s="6">
        <f t="shared" si="1"/>
        <v>3.3062520000000002</v>
      </c>
      <c r="E82" s="377">
        <f t="shared" si="2"/>
        <v>2.9023219999999994</v>
      </c>
      <c r="G82" s="43"/>
      <c r="H82" s="17"/>
    </row>
    <row r="83" spans="1:8" x14ac:dyDescent="0.2">
      <c r="A83" s="1">
        <v>43282</v>
      </c>
      <c r="B83" s="6">
        <v>5.6292080000000002</v>
      </c>
      <c r="C83" s="6">
        <v>-3.3985970000000001</v>
      </c>
      <c r="D83" s="6">
        <f t="shared" si="1"/>
        <v>3.3985970000000001</v>
      </c>
      <c r="E83" s="377">
        <f t="shared" si="2"/>
        <v>2.2306110000000001</v>
      </c>
      <c r="G83" s="43"/>
      <c r="H83" s="17"/>
    </row>
    <row r="84" spans="1:8" x14ac:dyDescent="0.2">
      <c r="A84" s="1">
        <v>43313</v>
      </c>
      <c r="B84" s="6">
        <v>6.1302110000000001</v>
      </c>
      <c r="C84" s="6">
        <v>-2.860268</v>
      </c>
      <c r="D84" s="6">
        <f t="shared" si="1"/>
        <v>2.860268</v>
      </c>
      <c r="E84" s="377">
        <f t="shared" si="2"/>
        <v>3.269943</v>
      </c>
      <c r="G84" s="43"/>
      <c r="H84" s="17"/>
    </row>
    <row r="85" spans="1:8" x14ac:dyDescent="0.2">
      <c r="A85" s="1">
        <v>43344</v>
      </c>
      <c r="B85" s="6">
        <v>5.578074</v>
      </c>
      <c r="C85" s="6">
        <v>-3.104088</v>
      </c>
      <c r="D85" s="6">
        <f t="shared" si="1"/>
        <v>3.104088</v>
      </c>
      <c r="E85" s="377">
        <f t="shared" si="2"/>
        <v>2.473986</v>
      </c>
      <c r="G85" s="43"/>
      <c r="H85" s="17"/>
    </row>
    <row r="86" spans="1:8" x14ac:dyDescent="0.2">
      <c r="A86" s="1">
        <v>43374</v>
      </c>
      <c r="B86" s="6">
        <v>5.097556</v>
      </c>
      <c r="C86" s="6">
        <v>-3.6407959999999999</v>
      </c>
      <c r="D86" s="6">
        <f t="shared" si="1"/>
        <v>3.6407959999999999</v>
      </c>
      <c r="E86" s="377">
        <f t="shared" si="2"/>
        <v>1.4567600000000001</v>
      </c>
      <c r="G86" s="43"/>
      <c r="H86" s="17"/>
    </row>
    <row r="87" spans="1:8" x14ac:dyDescent="0.2">
      <c r="A87" s="1">
        <v>43405</v>
      </c>
      <c r="B87" s="6">
        <v>5.1412800000000001</v>
      </c>
      <c r="C87" s="6">
        <v>-4.1498689999999998</v>
      </c>
      <c r="D87" s="6">
        <f t="shared" si="1"/>
        <v>4.1498689999999998</v>
      </c>
      <c r="E87" s="377">
        <f t="shared" si="2"/>
        <v>0.99141100000000026</v>
      </c>
      <c r="G87" s="43"/>
      <c r="H87" s="17"/>
    </row>
    <row r="88" spans="1:8" x14ac:dyDescent="0.2">
      <c r="A88" s="1">
        <v>43435</v>
      </c>
      <c r="B88" s="6">
        <v>4.7062280000000003</v>
      </c>
      <c r="C88" s="6">
        <v>-3.9866389999999998</v>
      </c>
      <c r="D88" s="6">
        <f t="shared" si="1"/>
        <v>3.9866389999999998</v>
      </c>
      <c r="E88" s="377">
        <f t="shared" si="2"/>
        <v>0.71958900000000048</v>
      </c>
      <c r="G88" s="43"/>
      <c r="H88" s="17"/>
    </row>
    <row r="89" spans="1:8" x14ac:dyDescent="0.2">
      <c r="A89" s="1">
        <v>43466</v>
      </c>
      <c r="B89" s="6">
        <v>4.9450370000000001</v>
      </c>
      <c r="C89" s="6">
        <v>-3.2990010000000001</v>
      </c>
      <c r="D89" s="6">
        <f t="shared" si="1"/>
        <v>3.2990010000000001</v>
      </c>
      <c r="E89" s="377">
        <f t="shared" si="2"/>
        <v>1.6460360000000001</v>
      </c>
      <c r="G89" s="43"/>
      <c r="H89" s="17"/>
    </row>
    <row r="90" spans="1:8" x14ac:dyDescent="0.2">
      <c r="A90" s="1">
        <v>43497</v>
      </c>
      <c r="B90" s="6">
        <v>3.6614939999999998</v>
      </c>
      <c r="C90" s="6">
        <v>-3.4395739999999999</v>
      </c>
      <c r="D90" s="6">
        <f t="shared" si="1"/>
        <v>3.4395739999999999</v>
      </c>
      <c r="E90" s="377">
        <f t="shared" si="2"/>
        <v>0.2219199999999999</v>
      </c>
      <c r="G90" s="43"/>
      <c r="H90" s="17"/>
    </row>
    <row r="91" spans="1:8" x14ac:dyDescent="0.2">
      <c r="A91" s="1">
        <v>43525</v>
      </c>
      <c r="B91" s="6">
        <v>4.0756569999999996</v>
      </c>
      <c r="C91" s="6">
        <v>-3.167751</v>
      </c>
      <c r="D91" s="6">
        <f t="shared" si="1"/>
        <v>3.167751</v>
      </c>
      <c r="E91" s="377">
        <f t="shared" si="2"/>
        <v>0.90790599999999966</v>
      </c>
      <c r="G91" s="43"/>
      <c r="H91" s="17"/>
    </row>
    <row r="92" spans="1:8" x14ac:dyDescent="0.2">
      <c r="A92" s="1">
        <v>43556</v>
      </c>
      <c r="B92" s="6">
        <v>4.1821799999999998</v>
      </c>
      <c r="C92" s="6">
        <v>-3.1187269999999998</v>
      </c>
      <c r="D92" s="6">
        <f t="shared" si="1"/>
        <v>3.1187269999999998</v>
      </c>
      <c r="E92" s="377">
        <f t="shared" si="2"/>
        <v>1.063453</v>
      </c>
      <c r="G92" s="43"/>
      <c r="H92" s="17"/>
    </row>
    <row r="93" spans="1:8" x14ac:dyDescent="0.2">
      <c r="A93" s="1">
        <v>43586</v>
      </c>
      <c r="B93" s="6">
        <v>4.2578009999999997</v>
      </c>
      <c r="C93" s="6">
        <v>-2.6107260000000001</v>
      </c>
      <c r="D93" s="6">
        <f t="shared" si="1"/>
        <v>2.6107260000000001</v>
      </c>
      <c r="E93" s="377">
        <f t="shared" ref="E93:E124" si="3">+C93+B93</f>
        <v>1.6470749999999996</v>
      </c>
      <c r="G93" s="43"/>
      <c r="H93" s="17"/>
    </row>
    <row r="94" spans="1:8" x14ac:dyDescent="0.2">
      <c r="A94" s="1">
        <v>43617</v>
      </c>
      <c r="B94" s="6">
        <v>3.9819089999999999</v>
      </c>
      <c r="C94" s="6">
        <v>-3.401262</v>
      </c>
      <c r="D94" s="6">
        <f t="shared" ref="D94:D124" si="4">+C94*-1</f>
        <v>3.401262</v>
      </c>
      <c r="E94" s="377">
        <f t="shared" si="3"/>
        <v>0.58064699999999991</v>
      </c>
      <c r="G94" s="43"/>
      <c r="H94" s="17"/>
    </row>
    <row r="95" spans="1:8" x14ac:dyDescent="0.2">
      <c r="A95" s="1">
        <v>43647</v>
      </c>
      <c r="B95" s="6">
        <v>4.2411469999999998</v>
      </c>
      <c r="C95" s="6">
        <v>-2.705892</v>
      </c>
      <c r="D95" s="6">
        <f t="shared" si="4"/>
        <v>2.705892</v>
      </c>
      <c r="E95" s="377">
        <f t="shared" si="3"/>
        <v>1.5352549999999998</v>
      </c>
      <c r="G95" s="43"/>
      <c r="H95" s="17"/>
    </row>
    <row r="96" spans="1:8" x14ac:dyDescent="0.2">
      <c r="A96" s="1">
        <v>43678</v>
      </c>
      <c r="B96" s="6">
        <v>4.2168580000000002</v>
      </c>
      <c r="C96" s="6">
        <v>-3.2857259999999999</v>
      </c>
      <c r="D96" s="6">
        <f t="shared" si="4"/>
        <v>3.2857259999999999</v>
      </c>
      <c r="E96" s="377">
        <f t="shared" si="3"/>
        <v>0.93113200000000029</v>
      </c>
      <c r="G96" s="43"/>
      <c r="H96" s="17"/>
    </row>
    <row r="97" spans="1:8" x14ac:dyDescent="0.2">
      <c r="A97" s="1">
        <v>43709</v>
      </c>
      <c r="B97" s="6">
        <v>3.3861530000000002</v>
      </c>
      <c r="C97" s="6">
        <v>-3.3982770000000002</v>
      </c>
      <c r="D97" s="6">
        <f t="shared" si="4"/>
        <v>3.3982770000000002</v>
      </c>
      <c r="E97" s="377">
        <f t="shared" si="3"/>
        <v>-1.2124000000000024E-2</v>
      </c>
      <c r="G97" s="43"/>
      <c r="H97" s="17"/>
    </row>
    <row r="98" spans="1:8" x14ac:dyDescent="0.2">
      <c r="A98" s="1">
        <v>43739</v>
      </c>
      <c r="B98" s="6">
        <v>2.8605969999999998</v>
      </c>
      <c r="C98" s="6">
        <v>-3.2010350000000001</v>
      </c>
      <c r="D98" s="6">
        <f t="shared" si="4"/>
        <v>3.2010350000000001</v>
      </c>
      <c r="E98" s="377">
        <f t="shared" si="3"/>
        <v>-0.34043800000000024</v>
      </c>
      <c r="G98" s="43"/>
      <c r="H98" s="17"/>
    </row>
    <row r="99" spans="1:8" x14ac:dyDescent="0.2">
      <c r="A99" s="1">
        <v>43770</v>
      </c>
      <c r="B99" s="6">
        <v>2.7931439999999998</v>
      </c>
      <c r="C99" s="6">
        <v>-3.493608</v>
      </c>
      <c r="D99" s="6">
        <f t="shared" si="4"/>
        <v>3.493608</v>
      </c>
      <c r="E99" s="377">
        <f t="shared" si="3"/>
        <v>-0.7004640000000002</v>
      </c>
      <c r="G99" s="43"/>
      <c r="H99" s="17"/>
    </row>
    <row r="100" spans="1:8" x14ac:dyDescent="0.2">
      <c r="A100" s="1">
        <v>43800</v>
      </c>
      <c r="B100" s="6">
        <v>3.1619290000000002</v>
      </c>
      <c r="C100" s="6">
        <v>-3.5971679999999999</v>
      </c>
      <c r="D100" s="6">
        <f t="shared" si="4"/>
        <v>3.5971679999999999</v>
      </c>
      <c r="E100" s="377">
        <f t="shared" si="3"/>
        <v>-0.43523899999999971</v>
      </c>
      <c r="G100" s="43"/>
      <c r="H100" s="17"/>
    </row>
    <row r="101" spans="1:8" x14ac:dyDescent="0.2">
      <c r="A101" s="1">
        <v>43831</v>
      </c>
      <c r="B101" s="6">
        <v>3.1577459999999999</v>
      </c>
      <c r="C101" s="6">
        <v>-3.7627290000000002</v>
      </c>
      <c r="D101" s="6">
        <f t="shared" si="4"/>
        <v>3.7627290000000002</v>
      </c>
      <c r="E101" s="377">
        <f t="shared" si="3"/>
        <v>-0.60498300000000027</v>
      </c>
      <c r="G101" s="43"/>
      <c r="H101" s="17"/>
    </row>
    <row r="102" spans="1:8" x14ac:dyDescent="0.2">
      <c r="A102" s="1">
        <v>43862</v>
      </c>
      <c r="B102" s="6">
        <v>2.811439</v>
      </c>
      <c r="C102" s="6">
        <v>-4.3371719999999998</v>
      </c>
      <c r="D102" s="6">
        <f t="shared" si="4"/>
        <v>4.3371719999999998</v>
      </c>
      <c r="E102" s="377">
        <f t="shared" si="3"/>
        <v>-1.5257329999999998</v>
      </c>
      <c r="G102" s="43"/>
      <c r="H102" s="17"/>
    </row>
    <row r="103" spans="1:8" x14ac:dyDescent="0.2">
      <c r="A103" s="1">
        <v>43891</v>
      </c>
      <c r="B103" s="6">
        <v>2.7393239999999999</v>
      </c>
      <c r="C103" s="6">
        <v>-4.0157179999999997</v>
      </c>
      <c r="D103" s="6">
        <f t="shared" si="4"/>
        <v>4.0157179999999997</v>
      </c>
      <c r="E103" s="377">
        <f t="shared" si="3"/>
        <v>-1.2763939999999998</v>
      </c>
      <c r="G103" s="43"/>
      <c r="H103" s="17"/>
    </row>
    <row r="104" spans="1:8" x14ac:dyDescent="0.2">
      <c r="A104" s="1">
        <v>43922</v>
      </c>
      <c r="B104" s="6">
        <v>2.4423560000000002</v>
      </c>
      <c r="C104" s="6">
        <v>-3.658331</v>
      </c>
      <c r="D104" s="6">
        <f t="shared" si="4"/>
        <v>3.658331</v>
      </c>
      <c r="E104" s="377">
        <f t="shared" si="3"/>
        <v>-1.2159749999999998</v>
      </c>
      <c r="G104" s="43"/>
      <c r="H104" s="17"/>
    </row>
    <row r="105" spans="1:8" x14ac:dyDescent="0.2">
      <c r="A105" s="1">
        <v>43952</v>
      </c>
      <c r="B105" s="6">
        <v>3.158274</v>
      </c>
      <c r="C105" s="6">
        <v>-2.2189770000000002</v>
      </c>
      <c r="D105" s="6">
        <f t="shared" si="4"/>
        <v>2.2189770000000002</v>
      </c>
      <c r="E105" s="377">
        <f t="shared" si="3"/>
        <v>0.93929699999999983</v>
      </c>
      <c r="G105" s="43"/>
      <c r="H105" s="17"/>
    </row>
    <row r="106" spans="1:8" x14ac:dyDescent="0.2">
      <c r="A106" s="1">
        <v>43983</v>
      </c>
      <c r="B106" s="6">
        <v>3.8605</v>
      </c>
      <c r="C106" s="6">
        <v>-2.7221446401999998</v>
      </c>
      <c r="D106" s="6">
        <f t="shared" si="4"/>
        <v>2.7221446401999998</v>
      </c>
      <c r="E106" s="377">
        <f t="shared" si="3"/>
        <v>1.1383553598000002</v>
      </c>
      <c r="G106" s="43"/>
      <c r="H106" s="17"/>
    </row>
    <row r="107" spans="1:8" x14ac:dyDescent="0.2">
      <c r="A107" s="1">
        <v>44013</v>
      </c>
      <c r="B107" s="6">
        <v>2.9233333333</v>
      </c>
      <c r="C107" s="6">
        <v>-2.8279760851</v>
      </c>
      <c r="D107" s="6">
        <f t="shared" si="4"/>
        <v>2.8279760851</v>
      </c>
      <c r="E107" s="377">
        <f t="shared" si="3"/>
        <v>9.5357248200000022E-2</v>
      </c>
      <c r="G107" s="43"/>
      <c r="H107" s="17"/>
    </row>
    <row r="108" spans="1:8" x14ac:dyDescent="0.2">
      <c r="A108" s="1">
        <v>44044</v>
      </c>
      <c r="B108" s="6">
        <v>3.2909929999999998</v>
      </c>
      <c r="C108" s="6">
        <v>-3.259398</v>
      </c>
      <c r="D108" s="6">
        <f t="shared" si="4"/>
        <v>3.259398</v>
      </c>
      <c r="E108" s="377">
        <f t="shared" si="3"/>
        <v>3.1594999999999818E-2</v>
      </c>
      <c r="G108" s="43"/>
      <c r="H108" s="17"/>
    </row>
    <row r="109" spans="1:8" x14ac:dyDescent="0.2">
      <c r="A109" s="1">
        <v>44075</v>
      </c>
      <c r="B109" s="6">
        <v>3.729384</v>
      </c>
      <c r="C109" s="6">
        <v>-3.7932980000000001</v>
      </c>
      <c r="D109" s="6">
        <f t="shared" si="4"/>
        <v>3.7932980000000001</v>
      </c>
      <c r="E109" s="377">
        <f t="shared" si="3"/>
        <v>-6.3914000000000026E-2</v>
      </c>
      <c r="G109" s="43"/>
      <c r="H109" s="17"/>
    </row>
    <row r="110" spans="1:8" x14ac:dyDescent="0.2">
      <c r="A110" s="1">
        <v>44105</v>
      </c>
      <c r="B110" s="6">
        <v>4.1798359999999999</v>
      </c>
      <c r="C110" s="6">
        <v>-3.788513</v>
      </c>
      <c r="D110" s="6">
        <f t="shared" si="4"/>
        <v>3.788513</v>
      </c>
      <c r="E110" s="377">
        <f t="shared" si="3"/>
        <v>0.39132299999999987</v>
      </c>
      <c r="G110" s="43"/>
      <c r="H110" s="17"/>
    </row>
    <row r="111" spans="1:8" x14ac:dyDescent="0.2">
      <c r="A111" s="1">
        <v>44136</v>
      </c>
      <c r="B111" s="6">
        <v>4.5296010000000004</v>
      </c>
      <c r="C111" s="6">
        <v>-4.3273080000000004</v>
      </c>
      <c r="D111" s="6">
        <f t="shared" si="4"/>
        <v>4.3273080000000004</v>
      </c>
      <c r="E111" s="377">
        <f t="shared" si="3"/>
        <v>0.20229300000000006</v>
      </c>
      <c r="G111" s="43"/>
      <c r="H111" s="17"/>
    </row>
    <row r="112" spans="1:8" x14ac:dyDescent="0.2">
      <c r="A112" s="1">
        <v>44166</v>
      </c>
      <c r="B112" s="6">
        <v>5.1494619999999998</v>
      </c>
      <c r="C112" s="6">
        <v>-5.3229009999999999</v>
      </c>
      <c r="D112" s="6">
        <f t="shared" si="4"/>
        <v>5.3229009999999999</v>
      </c>
      <c r="E112" s="377">
        <f t="shared" si="3"/>
        <v>-0.17343900000000012</v>
      </c>
      <c r="G112" s="43"/>
      <c r="H112" s="17"/>
    </row>
    <row r="113" spans="1:8" x14ac:dyDescent="0.2">
      <c r="A113" s="1">
        <v>44197</v>
      </c>
      <c r="B113" s="6">
        <v>4.7386229999999996</v>
      </c>
      <c r="C113" s="6">
        <v>-4.4595609999999999</v>
      </c>
      <c r="D113" s="6">
        <f t="shared" si="4"/>
        <v>4.4595609999999999</v>
      </c>
      <c r="E113" s="377">
        <f t="shared" si="3"/>
        <v>0.2790619999999997</v>
      </c>
      <c r="G113" s="43"/>
      <c r="H113" s="17"/>
    </row>
    <row r="114" spans="1:8" x14ac:dyDescent="0.2">
      <c r="A114" s="1">
        <v>44228</v>
      </c>
      <c r="B114" s="6">
        <v>4.4415259999999996</v>
      </c>
      <c r="C114" s="6">
        <v>-3.7269139999999998</v>
      </c>
      <c r="D114" s="6">
        <f t="shared" si="4"/>
        <v>3.7269139999999998</v>
      </c>
      <c r="E114" s="377">
        <f t="shared" si="3"/>
        <v>0.7146119999999998</v>
      </c>
      <c r="G114" s="43"/>
      <c r="H114" s="17"/>
    </row>
    <row r="115" spans="1:8" x14ac:dyDescent="0.2">
      <c r="A115" s="1">
        <v>44256</v>
      </c>
      <c r="B115" s="6">
        <v>4.9485939999999999</v>
      </c>
      <c r="C115" s="6">
        <v>-4.0848190000000004</v>
      </c>
      <c r="D115" s="6">
        <f t="shared" si="4"/>
        <v>4.0848190000000004</v>
      </c>
      <c r="E115" s="377">
        <f t="shared" si="3"/>
        <v>0.86377499999999952</v>
      </c>
      <c r="G115" s="43"/>
      <c r="H115" s="17"/>
    </row>
    <row r="116" spans="1:8" x14ac:dyDescent="0.2">
      <c r="A116" s="1">
        <v>44287</v>
      </c>
      <c r="B116" s="6">
        <v>5.2922700000000003</v>
      </c>
      <c r="C116" s="6">
        <v>-4.3005339999999999</v>
      </c>
      <c r="D116" s="6">
        <f t="shared" si="4"/>
        <v>4.3005339999999999</v>
      </c>
      <c r="E116" s="377">
        <f t="shared" si="3"/>
        <v>0.9917360000000004</v>
      </c>
      <c r="G116" s="43"/>
      <c r="H116" s="17"/>
    </row>
    <row r="117" spans="1:8" x14ac:dyDescent="0.2">
      <c r="A117" s="1">
        <v>44317</v>
      </c>
      <c r="B117" s="6">
        <v>5.5130489999999996</v>
      </c>
      <c r="C117" s="6">
        <v>-4.0459370000000003</v>
      </c>
      <c r="D117" s="6">
        <f t="shared" si="4"/>
        <v>4.0459370000000003</v>
      </c>
      <c r="E117" s="377">
        <f t="shared" si="3"/>
        <v>1.4671119999999993</v>
      </c>
      <c r="G117" s="43"/>
      <c r="H117" s="17"/>
    </row>
    <row r="118" spans="1:8" x14ac:dyDescent="0.2">
      <c r="A118" s="1">
        <v>44348</v>
      </c>
      <c r="B118" s="6">
        <v>4.9819420000000001</v>
      </c>
      <c r="C118" s="6">
        <v>-3.7933469999999998</v>
      </c>
      <c r="D118" s="6">
        <f t="shared" si="4"/>
        <v>3.7933469999999998</v>
      </c>
      <c r="E118" s="377">
        <f t="shared" si="3"/>
        <v>1.1885950000000003</v>
      </c>
      <c r="G118" s="43"/>
      <c r="H118" s="17"/>
    </row>
    <row r="119" spans="1:8" x14ac:dyDescent="0.2">
      <c r="A119" s="1">
        <v>44378</v>
      </c>
      <c r="B119" s="6">
        <v>5.5773580000000003</v>
      </c>
      <c r="C119" s="6">
        <v>-4.3912500000000003</v>
      </c>
      <c r="D119" s="6">
        <f t="shared" si="4"/>
        <v>4.3912500000000003</v>
      </c>
      <c r="E119" s="377">
        <f t="shared" si="3"/>
        <v>1.1861079999999999</v>
      </c>
      <c r="G119" s="43"/>
      <c r="H119" s="17"/>
    </row>
    <row r="120" spans="1:8" x14ac:dyDescent="0.2">
      <c r="A120" s="1">
        <v>44409</v>
      </c>
      <c r="B120" s="6">
        <v>5.5416610000000004</v>
      </c>
      <c r="C120" s="6">
        <v>-3.8066149999999999</v>
      </c>
      <c r="D120" s="6">
        <f t="shared" si="4"/>
        <v>3.8066149999999999</v>
      </c>
      <c r="E120" s="377">
        <f t="shared" si="3"/>
        <v>1.7350460000000005</v>
      </c>
      <c r="G120" s="43"/>
      <c r="H120" s="17"/>
    </row>
    <row r="121" spans="1:8" x14ac:dyDescent="0.2">
      <c r="A121" s="1">
        <v>44440</v>
      </c>
      <c r="B121" s="6">
        <v>5.3334780000000004</v>
      </c>
      <c r="C121" s="6">
        <v>-4.2112319999999999</v>
      </c>
      <c r="D121" s="6">
        <f t="shared" si="4"/>
        <v>4.2112319999999999</v>
      </c>
      <c r="E121" s="377">
        <f t="shared" si="3"/>
        <v>1.1222460000000005</v>
      </c>
      <c r="G121" s="43"/>
      <c r="H121" s="17"/>
    </row>
    <row r="122" spans="1:8" x14ac:dyDescent="0.2">
      <c r="A122" s="1">
        <v>44470</v>
      </c>
      <c r="B122" s="6">
        <v>5.2266859999999999</v>
      </c>
      <c r="C122" s="6">
        <v>-3.9521160000000002</v>
      </c>
      <c r="D122" s="6">
        <f t="shared" si="4"/>
        <v>3.9521160000000002</v>
      </c>
      <c r="E122" s="377">
        <f t="shared" si="3"/>
        <v>1.2745699999999998</v>
      </c>
      <c r="G122" s="43"/>
      <c r="H122" s="17"/>
    </row>
    <row r="123" spans="1:8" x14ac:dyDescent="0.2">
      <c r="A123" s="1">
        <v>44501</v>
      </c>
      <c r="B123" s="6">
        <v>5.1925970000000001</v>
      </c>
      <c r="C123" s="6">
        <v>-4.3070079999999997</v>
      </c>
      <c r="D123" s="6">
        <f t="shared" si="4"/>
        <v>4.3070079999999997</v>
      </c>
      <c r="E123" s="377">
        <f t="shared" si="3"/>
        <v>0.8855890000000004</v>
      </c>
      <c r="G123" s="43"/>
      <c r="H123" s="17"/>
    </row>
    <row r="124" spans="1:8" x14ac:dyDescent="0.2">
      <c r="A124" s="1">
        <v>44531</v>
      </c>
      <c r="B124" s="6">
        <v>5.2219990000000003</v>
      </c>
      <c r="C124" s="6">
        <v>-5.3356719999999997</v>
      </c>
      <c r="D124" s="6">
        <f t="shared" si="4"/>
        <v>5.3356719999999997</v>
      </c>
      <c r="E124" s="377">
        <f t="shared" si="3"/>
        <v>-0.11367299999999947</v>
      </c>
      <c r="G124" s="43"/>
      <c r="H124" s="17"/>
    </row>
    <row r="125" spans="1:8" x14ac:dyDescent="0.2">
      <c r="A125" s="1"/>
      <c r="B125" s="6"/>
      <c r="C125" s="6"/>
      <c r="D125" s="377"/>
      <c r="G125" s="43"/>
      <c r="H125" s="17"/>
    </row>
    <row r="126" spans="1:8" x14ac:dyDescent="0.2">
      <c r="A126" s="365" t="s">
        <v>558</v>
      </c>
    </row>
    <row r="127" spans="1:8" x14ac:dyDescent="0.2">
      <c r="A127" s="32" t="str">
        <f>"Note: Liquids fuels include: gasoline, distillate fuels, hydrocarbon gas liquids, jet fuel, residual fuel oil, unfinished oils, other hydrocarbons/oxygenates, and other oils."</f>
        <v>Note: Liquids fuels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357</v>
      </c>
    </row>
    <row r="130" spans="1:2" x14ac:dyDescent="0.2">
      <c r="A130" s="17">
        <v>79</v>
      </c>
      <c r="B130">
        <v>0</v>
      </c>
    </row>
    <row r="131" spans="1:2" x14ac:dyDescent="0.2">
      <c r="A131" s="17">
        <v>79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140625" defaultRowHeight="15" x14ac:dyDescent="0.25"/>
  <cols>
    <col min="1" max="2" width="9.140625" style="129"/>
    <col min="3" max="3" width="9.5703125" style="129" customWidth="1"/>
    <col min="4" max="14" width="9.140625" style="129"/>
    <col min="15" max="16" width="9.140625" style="131"/>
    <col min="17" max="17" width="9.140625" style="129"/>
    <col min="18" max="18" width="26.140625" style="129" customWidth="1"/>
    <col min="19" max="27" width="9.140625" style="129"/>
    <col min="28" max="29" width="9.140625" style="131"/>
    <col min="30" max="16384" width="9.140625" style="129"/>
  </cols>
  <sheetData>
    <row r="1" spans="1:19" x14ac:dyDescent="0.25">
      <c r="N1" s="146"/>
      <c r="O1" s="190"/>
    </row>
    <row r="2" spans="1:19" ht="15.75" x14ac:dyDescent="0.25">
      <c r="A2" s="44" t="s">
        <v>556</v>
      </c>
    </row>
    <row r="3" spans="1:19" x14ac:dyDescent="0.25">
      <c r="A3" s="22" t="s">
        <v>16</v>
      </c>
      <c r="B3" s="391"/>
      <c r="C3" s="391"/>
      <c r="D3" s="391"/>
      <c r="E3" s="391"/>
      <c r="F3" s="391"/>
      <c r="G3" s="391"/>
      <c r="H3" s="391"/>
      <c r="I3" s="391"/>
      <c r="J3" s="391"/>
      <c r="K3" s="391"/>
      <c r="L3" s="391"/>
      <c r="R3" s="135"/>
    </row>
    <row r="4" spans="1:19" x14ac:dyDescent="0.25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R4" s="135"/>
    </row>
    <row r="5" spans="1:19" x14ac:dyDescent="0.25"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R5" s="178" t="s">
        <v>358</v>
      </c>
      <c r="S5" s="179"/>
    </row>
    <row r="6" spans="1:19" x14ac:dyDescent="0.25"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R6" s="230" t="s">
        <v>249</v>
      </c>
      <c r="S6" s="232" t="s">
        <v>242</v>
      </c>
    </row>
    <row r="7" spans="1:19" x14ac:dyDescent="0.25"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42"/>
      <c r="R7" s="231" t="s">
        <v>246</v>
      </c>
      <c r="S7" s="233" t="s">
        <v>243</v>
      </c>
    </row>
    <row r="8" spans="1:19" x14ac:dyDescent="0.25"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R8" s="231" t="s">
        <v>247</v>
      </c>
      <c r="S8" s="297" t="s">
        <v>244</v>
      </c>
    </row>
    <row r="9" spans="1:19" x14ac:dyDescent="0.25"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42"/>
      <c r="R9" s="231" t="s">
        <v>248</v>
      </c>
      <c r="S9" s="297" t="s">
        <v>245</v>
      </c>
    </row>
    <row r="10" spans="1:19" x14ac:dyDescent="0.25"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R10" s="341" t="s">
        <v>441</v>
      </c>
      <c r="S10" s="342" t="s">
        <v>238</v>
      </c>
    </row>
    <row r="11" spans="1:19" x14ac:dyDescent="0.25"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42"/>
    </row>
    <row r="12" spans="1:19" x14ac:dyDescent="0.25"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</row>
    <row r="13" spans="1:19" x14ac:dyDescent="0.25"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</row>
    <row r="14" spans="1:19" x14ac:dyDescent="0.25"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42"/>
    </row>
    <row r="15" spans="1:19" x14ac:dyDescent="0.25"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</row>
    <row r="16" spans="1:19" x14ac:dyDescent="0.25"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</row>
    <row r="17" spans="2:13" x14ac:dyDescent="0.25"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42"/>
    </row>
    <row r="18" spans="2:13" x14ac:dyDescent="0.25"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42"/>
    </row>
    <row r="19" spans="2:13" x14ac:dyDescent="0.25"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</row>
    <row r="20" spans="2:13" x14ac:dyDescent="0.25"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</row>
    <row r="21" spans="2:13" x14ac:dyDescent="0.25"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</row>
    <row r="24" spans="2:13" x14ac:dyDescent="0.25">
      <c r="B24"/>
      <c r="C24"/>
      <c r="D24" s="575" t="s">
        <v>61</v>
      </c>
      <c r="E24" s="575"/>
      <c r="F24" s="575"/>
      <c r="G24" s="575"/>
      <c r="H24" s="575"/>
      <c r="I24" s="32"/>
      <c r="J24" s="575" t="s">
        <v>94</v>
      </c>
      <c r="K24" s="575"/>
      <c r="L24" s="575"/>
      <c r="M24" s="575"/>
    </row>
    <row r="25" spans="2:13" x14ac:dyDescent="0.25">
      <c r="C25" s="9"/>
      <c r="D25" s="80">
        <v>2017</v>
      </c>
      <c r="E25" s="80">
        <v>2018</v>
      </c>
      <c r="F25" s="80">
        <v>2019</v>
      </c>
      <c r="G25" s="80">
        <v>2020</v>
      </c>
      <c r="H25" s="80">
        <v>2021</v>
      </c>
      <c r="I25" s="35"/>
      <c r="J25" s="80">
        <v>2018</v>
      </c>
      <c r="K25" s="80">
        <v>2019</v>
      </c>
      <c r="L25" s="80">
        <v>2020</v>
      </c>
      <c r="M25" s="80">
        <v>2021</v>
      </c>
    </row>
    <row r="26" spans="2:13" x14ac:dyDescent="0.25">
      <c r="C26" s="140" t="s">
        <v>249</v>
      </c>
      <c r="D26" s="319">
        <v>1.4260384493</v>
      </c>
      <c r="E26" s="6">
        <v>1.7134433562</v>
      </c>
      <c r="F26" s="6">
        <v>1.8253534521000001</v>
      </c>
      <c r="G26" s="6">
        <v>1.9655015216</v>
      </c>
      <c r="H26" s="6">
        <v>2.2046193233000002</v>
      </c>
      <c r="I26" s="6"/>
      <c r="J26" s="6">
        <f t="shared" ref="J26:M27" si="0">E26-D26</f>
        <v>0.28740490689999998</v>
      </c>
      <c r="K26" s="6">
        <f t="shared" si="0"/>
        <v>0.11191009590000012</v>
      </c>
      <c r="L26" s="6">
        <f t="shared" si="0"/>
        <v>0.14014806949999992</v>
      </c>
      <c r="M26" s="6">
        <f t="shared" si="0"/>
        <v>0.23911780170000019</v>
      </c>
    </row>
    <row r="27" spans="2:13" x14ac:dyDescent="0.25">
      <c r="C27" s="140" t="s">
        <v>246</v>
      </c>
      <c r="D27" s="6">
        <v>1.2359809725999999</v>
      </c>
      <c r="E27" s="6">
        <v>1.4008901067999999</v>
      </c>
      <c r="F27" s="6">
        <v>1.5850246384</v>
      </c>
      <c r="G27" s="6">
        <v>1.5966747657</v>
      </c>
      <c r="H27" s="6">
        <v>1.5228771479000001</v>
      </c>
      <c r="I27" s="6"/>
      <c r="J27" s="6">
        <f t="shared" si="0"/>
        <v>0.16490913419999997</v>
      </c>
      <c r="K27" s="6">
        <f t="shared" si="0"/>
        <v>0.18413453160000004</v>
      </c>
      <c r="L27" s="6">
        <f t="shared" si="0"/>
        <v>1.1650127300000035E-2</v>
      </c>
      <c r="M27" s="6">
        <f t="shared" si="0"/>
        <v>-7.3797617799999937E-2</v>
      </c>
    </row>
    <row r="28" spans="2:13" x14ac:dyDescent="0.25">
      <c r="C28" s="140" t="s">
        <v>247</v>
      </c>
      <c r="D28" s="6">
        <v>0.66760233151000004</v>
      </c>
      <c r="E28" s="6">
        <v>0.75127153699000004</v>
      </c>
      <c r="F28" s="6">
        <v>0.84765471781000001</v>
      </c>
      <c r="G28" s="6">
        <v>0.85125759303000004</v>
      </c>
      <c r="H28" s="6">
        <v>0.81336098876999996</v>
      </c>
      <c r="I28" s="6"/>
      <c r="J28" s="6">
        <f t="shared" ref="J28:M29" si="1">E28-D28</f>
        <v>8.3669205480000008E-2</v>
      </c>
      <c r="K28" s="6">
        <f t="shared" si="1"/>
        <v>9.638318081999997E-2</v>
      </c>
      <c r="L28" s="6">
        <f t="shared" si="1"/>
        <v>3.6028752200000236E-3</v>
      </c>
      <c r="M28" s="6">
        <f t="shared" si="1"/>
        <v>-3.7896604260000077E-2</v>
      </c>
    </row>
    <row r="29" spans="2:13" x14ac:dyDescent="0.25">
      <c r="C29" s="141" t="s">
        <v>248</v>
      </c>
      <c r="D29" s="64">
        <v>0.45312347397000002</v>
      </c>
      <c r="E29" s="64">
        <v>0.50374528767000004</v>
      </c>
      <c r="F29" s="64">
        <v>0.55498913972999997</v>
      </c>
      <c r="G29" s="64">
        <v>0.55083844184999997</v>
      </c>
      <c r="H29" s="64">
        <v>0.53436213122999998</v>
      </c>
      <c r="I29" s="64"/>
      <c r="J29" s="64">
        <f t="shared" si="1"/>
        <v>5.0621813700000018E-2</v>
      </c>
      <c r="K29" s="64">
        <f t="shared" si="1"/>
        <v>5.1243852059999928E-2</v>
      </c>
      <c r="L29" s="64">
        <f t="shared" si="1"/>
        <v>-4.1506978799999983E-3</v>
      </c>
      <c r="M29" s="64">
        <f t="shared" si="1"/>
        <v>-1.647631061999999E-2</v>
      </c>
    </row>
    <row r="30" spans="2:13" x14ac:dyDescent="0.25">
      <c r="C30" s="124" t="s">
        <v>229</v>
      </c>
      <c r="D30" s="12">
        <f>+SUM(D26:D29)</f>
        <v>3.78274522738</v>
      </c>
      <c r="E30" s="12">
        <f t="shared" ref="E30:H30" si="2">+SUM(E26:E29)</f>
        <v>4.3693502876599997</v>
      </c>
      <c r="F30" s="12">
        <f t="shared" si="2"/>
        <v>4.8130219480400003</v>
      </c>
      <c r="G30" s="12">
        <f t="shared" si="2"/>
        <v>4.9642723221799994</v>
      </c>
      <c r="H30" s="12">
        <f t="shared" si="2"/>
        <v>5.0752195912000007</v>
      </c>
      <c r="I30"/>
      <c r="J30" s="6">
        <f>+SUM(J26:J29)</f>
        <v>0.58660506027999992</v>
      </c>
      <c r="K30" s="6">
        <f t="shared" ref="K30:M30" si="3">+SUM(K26:K29)</f>
        <v>0.44367166038000005</v>
      </c>
      <c r="L30" s="6">
        <f t="shared" si="3"/>
        <v>0.15125037413999998</v>
      </c>
      <c r="M30" s="6">
        <f t="shared" si="3"/>
        <v>0.11094726902000018</v>
      </c>
    </row>
    <row r="31" spans="2:13" x14ac:dyDescent="0.25">
      <c r="C31" s="365" t="s">
        <v>558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45"/>
      <c r="C35" s="145"/>
      <c r="D35" s="145" t="s">
        <v>260</v>
      </c>
      <c r="E35" s="145" t="s">
        <v>236</v>
      </c>
      <c r="F35" s="465" t="s">
        <v>235</v>
      </c>
      <c r="G35" s="465" t="s">
        <v>476</v>
      </c>
    </row>
    <row r="36" spans="2:8" x14ac:dyDescent="0.25">
      <c r="B36" s="145">
        <f t="shared" ref="B36:B83" si="4">YEAR(C36)</f>
        <v>2018</v>
      </c>
      <c r="C36" s="441">
        <v>43101</v>
      </c>
      <c r="D36" s="480">
        <v>3.852967</v>
      </c>
      <c r="E36" s="134" t="e">
        <v>#N/A</v>
      </c>
      <c r="F36" s="479"/>
      <c r="G36" s="479">
        <v>3.852967</v>
      </c>
      <c r="H36" s="136"/>
    </row>
    <row r="37" spans="2:8" x14ac:dyDescent="0.25">
      <c r="B37" s="145">
        <f t="shared" si="4"/>
        <v>2018</v>
      </c>
      <c r="C37" s="441">
        <v>43132</v>
      </c>
      <c r="D37" s="480">
        <v>4.0605000000000002</v>
      </c>
      <c r="E37" s="134" t="e">
        <v>#N/A</v>
      </c>
      <c r="F37" s="479">
        <f t="shared" ref="F37:F46" si="5">AVERAGEIF($B$36:$B$97,B37,$G$36:$G$97)</f>
        <v>4.36778975</v>
      </c>
      <c r="G37" s="479">
        <v>4.0605000000000002</v>
      </c>
      <c r="H37" s="136"/>
    </row>
    <row r="38" spans="2:8" x14ac:dyDescent="0.25">
      <c r="B38" s="145">
        <f t="shared" si="4"/>
        <v>2018</v>
      </c>
      <c r="C38" s="441">
        <v>43160</v>
      </c>
      <c r="D38" s="480">
        <v>4.2002579999999998</v>
      </c>
      <c r="E38" s="134" t="e">
        <v>#N/A</v>
      </c>
      <c r="F38" s="479">
        <f t="shared" si="5"/>
        <v>4.36778975</v>
      </c>
      <c r="G38" s="479">
        <v>4.2002579999999998</v>
      </c>
      <c r="H38" s="136"/>
    </row>
    <row r="39" spans="2:8" x14ac:dyDescent="0.25">
      <c r="B39" s="145">
        <f t="shared" si="4"/>
        <v>2018</v>
      </c>
      <c r="C39" s="441">
        <v>43191</v>
      </c>
      <c r="D39" s="480">
        <v>4.2857659999999997</v>
      </c>
      <c r="E39" s="134" t="e">
        <v>#N/A</v>
      </c>
      <c r="F39" s="479">
        <f t="shared" si="5"/>
        <v>4.36778975</v>
      </c>
      <c r="G39" s="479">
        <v>4.2857659999999997</v>
      </c>
      <c r="H39" s="136"/>
    </row>
    <row r="40" spans="2:8" x14ac:dyDescent="0.25">
      <c r="B40" s="145">
        <f t="shared" si="4"/>
        <v>2018</v>
      </c>
      <c r="C40" s="441">
        <v>43221</v>
      </c>
      <c r="D40" s="480">
        <v>4.351871</v>
      </c>
      <c r="E40" s="134" t="e">
        <v>#N/A</v>
      </c>
      <c r="F40" s="479">
        <f t="shared" si="5"/>
        <v>4.36778975</v>
      </c>
      <c r="G40" s="479">
        <v>4.351871</v>
      </c>
      <c r="H40" s="136"/>
    </row>
    <row r="41" spans="2:8" x14ac:dyDescent="0.25">
      <c r="B41" s="145">
        <f t="shared" si="4"/>
        <v>2018</v>
      </c>
      <c r="C41" s="441">
        <v>43252</v>
      </c>
      <c r="D41" s="480">
        <v>4.3366660000000001</v>
      </c>
      <c r="E41" s="134" t="e">
        <v>#N/A</v>
      </c>
      <c r="F41" s="479">
        <f t="shared" si="5"/>
        <v>4.36778975</v>
      </c>
      <c r="G41" s="479">
        <v>4.3366660000000001</v>
      </c>
      <c r="H41" s="136"/>
    </row>
    <row r="42" spans="2:8" x14ac:dyDescent="0.25">
      <c r="B42" s="145">
        <f t="shared" si="4"/>
        <v>2018</v>
      </c>
      <c r="C42" s="441">
        <v>43282</v>
      </c>
      <c r="D42" s="480">
        <v>4.4516770000000001</v>
      </c>
      <c r="E42" s="134" t="e">
        <v>#N/A</v>
      </c>
      <c r="F42" s="479">
        <f t="shared" si="5"/>
        <v>4.36778975</v>
      </c>
      <c r="G42" s="479">
        <v>4.4516770000000001</v>
      </c>
      <c r="H42" s="136"/>
    </row>
    <row r="43" spans="2:8" x14ac:dyDescent="0.25">
      <c r="B43" s="145">
        <f t="shared" si="4"/>
        <v>2018</v>
      </c>
      <c r="C43" s="441">
        <v>43313</v>
      </c>
      <c r="D43" s="480">
        <v>4.6016120000000003</v>
      </c>
      <c r="E43" s="134" t="e">
        <v>#N/A</v>
      </c>
      <c r="F43" s="479">
        <f t="shared" si="5"/>
        <v>4.36778975</v>
      </c>
      <c r="G43" s="479">
        <v>4.6016120000000003</v>
      </c>
      <c r="H43" s="136"/>
    </row>
    <row r="44" spans="2:8" x14ac:dyDescent="0.25">
      <c r="B44" s="145">
        <f t="shared" si="4"/>
        <v>2018</v>
      </c>
      <c r="C44" s="441">
        <v>43344</v>
      </c>
      <c r="D44" s="480">
        <v>4.6383000000000001</v>
      </c>
      <c r="E44" s="134" t="e">
        <v>#N/A</v>
      </c>
      <c r="F44" s="479">
        <f t="shared" si="5"/>
        <v>4.36778975</v>
      </c>
      <c r="G44" s="479">
        <v>4.6383000000000001</v>
      </c>
      <c r="H44" s="136"/>
    </row>
    <row r="45" spans="2:8" x14ac:dyDescent="0.25">
      <c r="B45" s="145">
        <f t="shared" si="4"/>
        <v>2018</v>
      </c>
      <c r="C45" s="441">
        <v>43374</v>
      </c>
      <c r="D45" s="480">
        <v>4.5876770000000002</v>
      </c>
      <c r="E45" s="134" t="e">
        <v>#N/A</v>
      </c>
      <c r="F45" s="479">
        <f t="shared" si="5"/>
        <v>4.36778975</v>
      </c>
      <c r="G45" s="479">
        <v>4.5876770000000002</v>
      </c>
      <c r="H45" s="136"/>
    </row>
    <row r="46" spans="2:8" x14ac:dyDescent="0.25">
      <c r="B46" s="145">
        <f t="shared" si="4"/>
        <v>2018</v>
      </c>
      <c r="C46" s="441">
        <v>43405</v>
      </c>
      <c r="D46" s="480">
        <v>4.5627000000000004</v>
      </c>
      <c r="E46" s="134" t="e">
        <v>#N/A</v>
      </c>
      <c r="F46" s="479">
        <f t="shared" si="5"/>
        <v>4.36778975</v>
      </c>
      <c r="G46" s="479">
        <v>4.5627000000000004</v>
      </c>
      <c r="H46" s="136"/>
    </row>
    <row r="47" spans="2:8" x14ac:dyDescent="0.25">
      <c r="B47" s="145">
        <f t="shared" si="4"/>
        <v>2018</v>
      </c>
      <c r="C47" s="441">
        <v>43435</v>
      </c>
      <c r="D47" s="480">
        <v>4.4834829999999997</v>
      </c>
      <c r="E47" s="134" t="e">
        <v>#N/A</v>
      </c>
      <c r="F47" s="479"/>
      <c r="G47" s="479">
        <v>4.4834829999999997</v>
      </c>
      <c r="H47" s="136"/>
    </row>
    <row r="48" spans="2:8" x14ac:dyDescent="0.25">
      <c r="B48" s="145">
        <f t="shared" si="4"/>
        <v>2019</v>
      </c>
      <c r="C48" s="441">
        <v>43466</v>
      </c>
      <c r="D48" s="480">
        <v>4.545032</v>
      </c>
      <c r="E48" s="134" t="e">
        <v>#N/A</v>
      </c>
      <c r="F48" s="479"/>
      <c r="G48" s="479">
        <v>4.545032</v>
      </c>
      <c r="H48" s="136"/>
    </row>
    <row r="49" spans="2:8" x14ac:dyDescent="0.25">
      <c r="B49" s="145">
        <f t="shared" si="4"/>
        <v>2019</v>
      </c>
      <c r="C49" s="441">
        <v>43497</v>
      </c>
      <c r="D49" s="480">
        <v>4.7059639999999998</v>
      </c>
      <c r="E49" s="134" t="e">
        <v>#N/A</v>
      </c>
      <c r="F49" s="479">
        <f t="shared" ref="F49:F58" si="6">AVERAGEIF($B$36:$B$97,B49,$G$36:$G$97)</f>
        <v>4.812932</v>
      </c>
      <c r="G49" s="479">
        <v>4.7059639999999998</v>
      </c>
      <c r="H49" s="136"/>
    </row>
    <row r="50" spans="2:8" x14ac:dyDescent="0.25">
      <c r="B50" s="145">
        <f t="shared" si="4"/>
        <v>2019</v>
      </c>
      <c r="C50" s="441">
        <v>43525</v>
      </c>
      <c r="D50" s="480">
        <v>4.7281610000000001</v>
      </c>
      <c r="E50" s="134" t="e">
        <v>#N/A</v>
      </c>
      <c r="F50" s="479">
        <f t="shared" si="6"/>
        <v>4.812932</v>
      </c>
      <c r="G50" s="479">
        <v>4.7281610000000001</v>
      </c>
      <c r="H50" s="136"/>
    </row>
    <row r="51" spans="2:8" x14ac:dyDescent="0.25">
      <c r="B51" s="145">
        <f t="shared" si="4"/>
        <v>2019</v>
      </c>
      <c r="C51" s="441">
        <v>43556</v>
      </c>
      <c r="D51" s="480">
        <v>4.7865669999999998</v>
      </c>
      <c r="E51" s="134" t="e">
        <v>#N/A</v>
      </c>
      <c r="F51" s="479">
        <f t="shared" si="6"/>
        <v>4.812932</v>
      </c>
      <c r="G51" s="479">
        <v>4.7865669999999998</v>
      </c>
      <c r="H51" s="136"/>
    </row>
    <row r="52" spans="2:8" x14ac:dyDescent="0.25">
      <c r="B52" s="145">
        <f t="shared" si="4"/>
        <v>2019</v>
      </c>
      <c r="C52" s="441">
        <v>43586</v>
      </c>
      <c r="D52" s="480">
        <v>4.8379029999999998</v>
      </c>
      <c r="E52" s="134" t="e">
        <v>#N/A</v>
      </c>
      <c r="F52" s="479">
        <f t="shared" si="6"/>
        <v>4.812932</v>
      </c>
      <c r="G52" s="479">
        <v>4.8379029999999998</v>
      </c>
      <c r="H52" s="136"/>
    </row>
    <row r="53" spans="2:8" x14ac:dyDescent="0.25">
      <c r="B53" s="145">
        <f t="shared" si="4"/>
        <v>2019</v>
      </c>
      <c r="C53" s="441">
        <v>43617</v>
      </c>
      <c r="D53" s="480">
        <v>4.7926000000000002</v>
      </c>
      <c r="E53" s="134" t="e">
        <v>#N/A</v>
      </c>
      <c r="F53" s="479">
        <f t="shared" si="6"/>
        <v>4.812932</v>
      </c>
      <c r="G53" s="479">
        <v>4.7926000000000002</v>
      </c>
      <c r="H53" s="136"/>
    </row>
    <row r="54" spans="2:8" x14ac:dyDescent="0.25">
      <c r="B54" s="145">
        <f t="shared" si="4"/>
        <v>2019</v>
      </c>
      <c r="C54" s="441">
        <v>43647</v>
      </c>
      <c r="D54" s="480">
        <v>4.6790000000000003</v>
      </c>
      <c r="E54" s="134" t="e">
        <v>#N/A</v>
      </c>
      <c r="F54" s="479">
        <f t="shared" si="6"/>
        <v>4.812932</v>
      </c>
      <c r="G54" s="479">
        <v>4.6790000000000003</v>
      </c>
      <c r="H54" s="136"/>
    </row>
    <row r="55" spans="2:8" x14ac:dyDescent="0.25">
      <c r="B55" s="145">
        <f t="shared" si="4"/>
        <v>2019</v>
      </c>
      <c r="C55" s="441">
        <v>43678</v>
      </c>
      <c r="D55" s="480">
        <v>4.7267739999999998</v>
      </c>
      <c r="E55" s="134" t="e">
        <v>#N/A</v>
      </c>
      <c r="F55" s="479">
        <f t="shared" si="6"/>
        <v>4.812932</v>
      </c>
      <c r="G55" s="479">
        <v>4.7267739999999998</v>
      </c>
      <c r="H55" s="136"/>
    </row>
    <row r="56" spans="2:8" x14ac:dyDescent="0.25">
      <c r="B56" s="145">
        <f t="shared" si="4"/>
        <v>2019</v>
      </c>
      <c r="C56" s="441">
        <v>43709</v>
      </c>
      <c r="D56" s="480">
        <v>4.9885669999999998</v>
      </c>
      <c r="E56" s="134" t="e">
        <v>#N/A</v>
      </c>
      <c r="F56" s="479">
        <f t="shared" si="6"/>
        <v>4.812932</v>
      </c>
      <c r="G56" s="479">
        <v>4.9885669999999998</v>
      </c>
      <c r="H56" s="136"/>
    </row>
    <row r="57" spans="2:8" x14ac:dyDescent="0.25">
      <c r="B57" s="145">
        <f t="shared" si="4"/>
        <v>2019</v>
      </c>
      <c r="C57" s="441">
        <v>43739</v>
      </c>
      <c r="D57" s="480">
        <v>5.0218069999999999</v>
      </c>
      <c r="E57" s="134" t="e">
        <v>#N/A</v>
      </c>
      <c r="F57" s="479">
        <f t="shared" si="6"/>
        <v>4.812932</v>
      </c>
      <c r="G57" s="479">
        <v>5.0218069999999999</v>
      </c>
      <c r="H57" s="136"/>
    </row>
    <row r="58" spans="2:8" x14ac:dyDescent="0.25">
      <c r="B58" s="145">
        <f t="shared" si="4"/>
        <v>2019</v>
      </c>
      <c r="C58" s="441">
        <v>43770</v>
      </c>
      <c r="D58" s="480">
        <v>4.972067</v>
      </c>
      <c r="E58" s="134" t="e">
        <v>#N/A</v>
      </c>
      <c r="F58" s="479">
        <f t="shared" si="6"/>
        <v>4.812932</v>
      </c>
      <c r="G58" s="479">
        <v>4.972067</v>
      </c>
      <c r="H58" s="136"/>
    </row>
    <row r="59" spans="2:8" x14ac:dyDescent="0.25">
      <c r="B59" s="145">
        <f t="shared" si="4"/>
        <v>2019</v>
      </c>
      <c r="C59" s="441">
        <v>43800</v>
      </c>
      <c r="D59" s="480">
        <v>4.9707420000000004</v>
      </c>
      <c r="E59" s="134" t="e">
        <v>#N/A</v>
      </c>
      <c r="F59" s="479"/>
      <c r="G59" s="479">
        <v>4.9707420000000004</v>
      </c>
      <c r="H59" s="136"/>
    </row>
    <row r="60" spans="2:8" x14ac:dyDescent="0.25">
      <c r="B60" s="145">
        <f t="shared" si="4"/>
        <v>2020</v>
      </c>
      <c r="C60" s="441">
        <v>43831</v>
      </c>
      <c r="D60" s="480">
        <v>5.1452900000000001</v>
      </c>
      <c r="E60" s="134" t="e">
        <v>#N/A</v>
      </c>
      <c r="F60" s="479"/>
      <c r="G60" s="479">
        <v>5.1452900000000001</v>
      </c>
      <c r="H60" s="136"/>
    </row>
    <row r="61" spans="2:8" x14ac:dyDescent="0.25">
      <c r="B61" s="145">
        <f t="shared" si="4"/>
        <v>2020</v>
      </c>
      <c r="C61" s="441">
        <v>43862</v>
      </c>
      <c r="D61" s="480">
        <v>4.9652070000000004</v>
      </c>
      <c r="E61" s="134" t="e">
        <v>#N/A</v>
      </c>
      <c r="F61" s="479">
        <f t="shared" ref="F61:F70" si="7">AVERAGEIF($B$36:$B$97,B61,$G$36:$G$97)</f>
        <v>4.9641267680583328</v>
      </c>
      <c r="G61" s="479">
        <v>4.9652070000000004</v>
      </c>
      <c r="H61" s="136"/>
    </row>
    <row r="62" spans="2:8" x14ac:dyDescent="0.25">
      <c r="B62" s="145">
        <f t="shared" si="4"/>
        <v>2020</v>
      </c>
      <c r="C62" s="441">
        <v>43891</v>
      </c>
      <c r="D62" s="480">
        <v>5.2528709999999998</v>
      </c>
      <c r="E62" s="134" t="e">
        <v>#N/A</v>
      </c>
      <c r="F62" s="479">
        <f t="shared" si="7"/>
        <v>4.9641267680583328</v>
      </c>
      <c r="G62" s="479">
        <v>5.2528709999999998</v>
      </c>
      <c r="H62" s="136"/>
    </row>
    <row r="63" spans="2:8" x14ac:dyDescent="0.25">
      <c r="B63" s="145">
        <f t="shared" si="4"/>
        <v>2020</v>
      </c>
      <c r="C63" s="441">
        <v>43922</v>
      </c>
      <c r="D63" s="480">
        <v>4.9342670000000002</v>
      </c>
      <c r="E63" s="134" t="e">
        <v>#N/A</v>
      </c>
      <c r="F63" s="479">
        <f t="shared" si="7"/>
        <v>4.9641267680583328</v>
      </c>
      <c r="G63" s="479">
        <v>4.9342670000000002</v>
      </c>
      <c r="H63" s="136"/>
    </row>
    <row r="64" spans="2:8" x14ac:dyDescent="0.25">
      <c r="B64" s="145">
        <f t="shared" si="4"/>
        <v>2020</v>
      </c>
      <c r="C64" s="441">
        <v>43952</v>
      </c>
      <c r="D64" s="480">
        <v>4.7448709999999998</v>
      </c>
      <c r="E64" s="134" t="e">
        <v>#N/A</v>
      </c>
      <c r="F64" s="479">
        <f t="shared" si="7"/>
        <v>4.9641267680583328</v>
      </c>
      <c r="G64" s="479">
        <v>4.7448709999999998</v>
      </c>
      <c r="H64" s="136"/>
    </row>
    <row r="65" spans="2:8" x14ac:dyDescent="0.25">
      <c r="B65" s="145">
        <f t="shared" si="4"/>
        <v>2020</v>
      </c>
      <c r="C65" s="441">
        <v>43983</v>
      </c>
      <c r="D65" s="480">
        <v>4.8967657966999996</v>
      </c>
      <c r="E65" s="134" t="e">
        <v>#N/A</v>
      </c>
      <c r="F65" s="479">
        <f t="shared" si="7"/>
        <v>4.9641267680583328</v>
      </c>
      <c r="G65" s="479">
        <v>4.8967657966999996</v>
      </c>
      <c r="H65" s="136"/>
    </row>
    <row r="66" spans="2:8" x14ac:dyDescent="0.25">
      <c r="B66" s="145">
        <f t="shared" si="4"/>
        <v>2020</v>
      </c>
      <c r="C66" s="441">
        <v>44013</v>
      </c>
      <c r="D66" s="480">
        <v>4.8843604200000001</v>
      </c>
      <c r="E66" s="134">
        <v>4.8843604200000001</v>
      </c>
      <c r="F66" s="479">
        <f t="shared" si="7"/>
        <v>4.9641267680583328</v>
      </c>
      <c r="G66" s="479">
        <v>4.8843604200000001</v>
      </c>
      <c r="H66" s="136"/>
    </row>
    <row r="67" spans="2:8" x14ac:dyDescent="0.25">
      <c r="B67" s="145">
        <f t="shared" si="4"/>
        <v>2020</v>
      </c>
      <c r="C67" s="441">
        <v>44044</v>
      </c>
      <c r="D67" s="480" t="e">
        <v>#N/A</v>
      </c>
      <c r="E67" s="134">
        <v>4.8872239999999998</v>
      </c>
      <c r="F67" s="479">
        <f t="shared" si="7"/>
        <v>4.9641267680583328</v>
      </c>
      <c r="G67" s="479">
        <v>4.8872239999999998</v>
      </c>
      <c r="H67" s="136"/>
    </row>
    <row r="68" spans="2:8" x14ac:dyDescent="0.25">
      <c r="B68" s="145">
        <f t="shared" si="4"/>
        <v>2020</v>
      </c>
      <c r="C68" s="441">
        <v>44075</v>
      </c>
      <c r="D68" s="480" t="e">
        <v>#N/A</v>
      </c>
      <c r="E68" s="134">
        <v>4.959721</v>
      </c>
      <c r="F68" s="479">
        <f t="shared" si="7"/>
        <v>4.9641267680583328</v>
      </c>
      <c r="G68" s="479">
        <v>4.959721</v>
      </c>
      <c r="H68" s="136"/>
    </row>
    <row r="69" spans="2:8" x14ac:dyDescent="0.25">
      <c r="B69" s="145">
        <f t="shared" si="4"/>
        <v>2020</v>
      </c>
      <c r="C69" s="441">
        <v>44105</v>
      </c>
      <c r="D69" s="480" t="e">
        <v>#N/A</v>
      </c>
      <c r="E69" s="134">
        <v>4.9881099999999998</v>
      </c>
      <c r="F69" s="479">
        <f t="shared" si="7"/>
        <v>4.9641267680583328</v>
      </c>
      <c r="G69" s="479">
        <v>4.9881099999999998</v>
      </c>
      <c r="H69" s="136"/>
    </row>
    <row r="70" spans="2:8" x14ac:dyDescent="0.25">
      <c r="B70" s="145">
        <f t="shared" si="4"/>
        <v>2020</v>
      </c>
      <c r="C70" s="441">
        <v>44136</v>
      </c>
      <c r="D70" s="480" t="e">
        <v>#N/A</v>
      </c>
      <c r="E70" s="134">
        <v>5.0102830000000003</v>
      </c>
      <c r="F70" s="479">
        <f t="shared" si="7"/>
        <v>4.9641267680583328</v>
      </c>
      <c r="G70" s="479">
        <v>5.0102830000000003</v>
      </c>
      <c r="H70" s="136"/>
    </row>
    <row r="71" spans="2:8" x14ac:dyDescent="0.25">
      <c r="B71" s="145">
        <f t="shared" si="4"/>
        <v>2020</v>
      </c>
      <c r="C71" s="441">
        <v>44166</v>
      </c>
      <c r="D71" s="480" t="e">
        <v>#N/A</v>
      </c>
      <c r="E71" s="134">
        <v>4.9005510000000001</v>
      </c>
      <c r="F71" s="479"/>
      <c r="G71" s="479">
        <v>4.9005510000000001</v>
      </c>
      <c r="H71" s="136"/>
    </row>
    <row r="72" spans="2:8" x14ac:dyDescent="0.25">
      <c r="B72" s="145">
        <f t="shared" si="4"/>
        <v>2021</v>
      </c>
      <c r="C72" s="441">
        <v>44197</v>
      </c>
      <c r="D72" s="480" t="e">
        <v>#N/A</v>
      </c>
      <c r="E72" s="134">
        <v>4.7861140000000004</v>
      </c>
      <c r="F72" s="479"/>
      <c r="G72" s="479">
        <v>4.7861140000000004</v>
      </c>
      <c r="H72" s="136"/>
    </row>
    <row r="73" spans="2:8" x14ac:dyDescent="0.25">
      <c r="B73" s="145">
        <f t="shared" si="4"/>
        <v>2021</v>
      </c>
      <c r="C73" s="441">
        <v>44228</v>
      </c>
      <c r="D73" s="480" t="e">
        <v>#N/A</v>
      </c>
      <c r="E73" s="134">
        <v>4.9027050000000001</v>
      </c>
      <c r="F73" s="479">
        <f t="shared" ref="F73:F82" si="8">AVERAGEIF($B$36:$B$97,B73,$G$36:$G$97)</f>
        <v>5.0744556666666663</v>
      </c>
      <c r="G73" s="479">
        <v>4.9027050000000001</v>
      </c>
      <c r="H73" s="136"/>
    </row>
    <row r="74" spans="2:8" x14ac:dyDescent="0.25">
      <c r="B74" s="145">
        <f t="shared" si="4"/>
        <v>2021</v>
      </c>
      <c r="C74" s="441">
        <v>44256</v>
      </c>
      <c r="D74" s="480" t="e">
        <v>#N/A</v>
      </c>
      <c r="E74" s="134">
        <v>4.988861</v>
      </c>
      <c r="F74" s="479">
        <f t="shared" si="8"/>
        <v>5.0744556666666663</v>
      </c>
      <c r="G74" s="479">
        <v>4.988861</v>
      </c>
      <c r="H74" s="136"/>
    </row>
    <row r="75" spans="2:8" x14ac:dyDescent="0.25">
      <c r="B75" s="145">
        <f t="shared" si="4"/>
        <v>2021</v>
      </c>
      <c r="C75" s="441">
        <v>44287</v>
      </c>
      <c r="D75" s="480" t="e">
        <v>#N/A</v>
      </c>
      <c r="E75" s="134">
        <v>5.066497</v>
      </c>
      <c r="F75" s="479">
        <f t="shared" si="8"/>
        <v>5.0744556666666663</v>
      </c>
      <c r="G75" s="479">
        <v>5.066497</v>
      </c>
      <c r="H75" s="136"/>
    </row>
    <row r="76" spans="2:8" x14ac:dyDescent="0.25">
      <c r="B76" s="145">
        <f t="shared" si="4"/>
        <v>2021</v>
      </c>
      <c r="C76" s="441">
        <v>44317</v>
      </c>
      <c r="D76" s="480" t="e">
        <v>#N/A</v>
      </c>
      <c r="E76" s="134">
        <v>5.1115349999999999</v>
      </c>
      <c r="F76" s="479">
        <f t="shared" si="8"/>
        <v>5.0744556666666663</v>
      </c>
      <c r="G76" s="479">
        <v>5.1115349999999999</v>
      </c>
      <c r="H76" s="136"/>
    </row>
    <row r="77" spans="2:8" x14ac:dyDescent="0.25">
      <c r="B77" s="145">
        <f t="shared" si="4"/>
        <v>2021</v>
      </c>
      <c r="C77" s="441">
        <v>44348</v>
      </c>
      <c r="D77" s="480" t="e">
        <v>#N/A</v>
      </c>
      <c r="E77" s="134">
        <v>5.0307019999999998</v>
      </c>
      <c r="F77" s="479">
        <f t="shared" si="8"/>
        <v>5.0744556666666663</v>
      </c>
      <c r="G77" s="479">
        <v>5.0307019999999998</v>
      </c>
      <c r="H77" s="136"/>
    </row>
    <row r="78" spans="2:8" x14ac:dyDescent="0.25">
      <c r="B78" s="145">
        <f t="shared" si="4"/>
        <v>2021</v>
      </c>
      <c r="C78" s="441">
        <v>44378</v>
      </c>
      <c r="D78" s="480" t="e">
        <v>#N/A</v>
      </c>
      <c r="E78" s="134">
        <v>5.0512839999999999</v>
      </c>
      <c r="F78" s="479">
        <f t="shared" si="8"/>
        <v>5.0744556666666663</v>
      </c>
      <c r="G78" s="479">
        <v>5.0512839999999999</v>
      </c>
      <c r="H78" s="136"/>
    </row>
    <row r="79" spans="2:8" x14ac:dyDescent="0.25">
      <c r="B79" s="145">
        <f t="shared" si="4"/>
        <v>2021</v>
      </c>
      <c r="C79" s="441">
        <v>44409</v>
      </c>
      <c r="D79" s="480" t="e">
        <v>#N/A</v>
      </c>
      <c r="E79" s="134">
        <v>5.1484009999999998</v>
      </c>
      <c r="F79" s="479">
        <f t="shared" si="8"/>
        <v>5.0744556666666663</v>
      </c>
      <c r="G79" s="479">
        <v>5.1484009999999998</v>
      </c>
      <c r="H79" s="136"/>
    </row>
    <row r="80" spans="2:8" x14ac:dyDescent="0.25">
      <c r="B80" s="145">
        <f t="shared" si="4"/>
        <v>2021</v>
      </c>
      <c r="C80" s="441">
        <v>44440</v>
      </c>
      <c r="D80" s="480" t="e">
        <v>#N/A</v>
      </c>
      <c r="E80" s="134">
        <v>5.1961040000000001</v>
      </c>
      <c r="F80" s="479">
        <f t="shared" si="8"/>
        <v>5.0744556666666663</v>
      </c>
      <c r="G80" s="479">
        <v>5.1961040000000001</v>
      </c>
      <c r="H80" s="136"/>
    </row>
    <row r="81" spans="2:8" x14ac:dyDescent="0.25">
      <c r="B81" s="145">
        <f t="shared" si="4"/>
        <v>2021</v>
      </c>
      <c r="C81" s="441">
        <v>44470</v>
      </c>
      <c r="D81" s="480" t="e">
        <v>#N/A</v>
      </c>
      <c r="E81" s="134">
        <v>5.2241980000000003</v>
      </c>
      <c r="F81" s="479">
        <f t="shared" si="8"/>
        <v>5.0744556666666663</v>
      </c>
      <c r="G81" s="479">
        <v>5.2241980000000003</v>
      </c>
      <c r="H81" s="136"/>
    </row>
    <row r="82" spans="2:8" x14ac:dyDescent="0.25">
      <c r="B82" s="145">
        <f t="shared" si="4"/>
        <v>2021</v>
      </c>
      <c r="C82" s="441">
        <v>44501</v>
      </c>
      <c r="D82" s="480" t="e">
        <v>#N/A</v>
      </c>
      <c r="E82" s="134">
        <v>5.2409929999999996</v>
      </c>
      <c r="F82" s="479">
        <f t="shared" si="8"/>
        <v>5.0744556666666663</v>
      </c>
      <c r="G82" s="479">
        <v>5.2409929999999996</v>
      </c>
      <c r="H82" s="136"/>
    </row>
    <row r="83" spans="2:8" x14ac:dyDescent="0.25">
      <c r="B83" s="145">
        <f t="shared" si="4"/>
        <v>2021</v>
      </c>
      <c r="C83" s="441">
        <v>44531</v>
      </c>
      <c r="D83" s="480" t="e">
        <v>#N/A</v>
      </c>
      <c r="E83" s="134">
        <v>5.1460739999999996</v>
      </c>
      <c r="F83" s="479"/>
      <c r="G83" s="479">
        <v>5.1460739999999996</v>
      </c>
      <c r="H83" s="136"/>
    </row>
    <row r="84" spans="2:8" x14ac:dyDescent="0.25">
      <c r="C84" s="132"/>
      <c r="E84" s="138"/>
      <c r="F84" s="136"/>
      <c r="G84" s="138"/>
      <c r="H84" s="136"/>
    </row>
    <row r="85" spans="2:8" x14ac:dyDescent="0.25">
      <c r="C85" s="132"/>
      <c r="E85" s="138"/>
      <c r="F85" s="136"/>
      <c r="G85" s="138"/>
      <c r="H85" s="136"/>
    </row>
    <row r="86" spans="2:8" x14ac:dyDescent="0.25">
      <c r="C86" s="132"/>
      <c r="E86" s="138"/>
      <c r="F86" s="136"/>
      <c r="G86" s="138"/>
      <c r="H86" s="136"/>
    </row>
    <row r="87" spans="2:8" x14ac:dyDescent="0.25">
      <c r="C87" s="132"/>
      <c r="E87" s="138"/>
      <c r="F87" s="136"/>
      <c r="G87" s="138"/>
      <c r="H87" s="136"/>
    </row>
    <row r="88" spans="2:8" x14ac:dyDescent="0.25">
      <c r="C88" s="132"/>
      <c r="E88" s="138"/>
      <c r="F88" s="136"/>
      <c r="G88" s="138"/>
      <c r="H88" s="136"/>
    </row>
    <row r="89" spans="2:8" x14ac:dyDescent="0.25">
      <c r="B89" s="5"/>
      <c r="C89" s="5" t="s">
        <v>0</v>
      </c>
      <c r="E89" s="138"/>
      <c r="F89" s="136"/>
      <c r="G89" s="138"/>
      <c r="H89" s="136"/>
    </row>
    <row r="90" spans="2:8" x14ac:dyDescent="0.25">
      <c r="B90">
        <v>2.5</v>
      </c>
      <c r="C90" s="6">
        <v>0</v>
      </c>
      <c r="E90" s="138"/>
      <c r="F90" s="136"/>
      <c r="G90" s="138"/>
      <c r="H90" s="136"/>
    </row>
    <row r="91" spans="2:8" x14ac:dyDescent="0.25">
      <c r="B91">
        <v>2.5</v>
      </c>
      <c r="C91" s="6">
        <v>1</v>
      </c>
      <c r="E91" s="138"/>
      <c r="F91" s="136"/>
      <c r="G91" s="138"/>
      <c r="H91" s="136"/>
    </row>
    <row r="92" spans="2:8" x14ac:dyDescent="0.25">
      <c r="C92" s="132"/>
      <c r="E92" s="138"/>
      <c r="F92" s="136"/>
      <c r="G92" s="138"/>
      <c r="H92" s="136"/>
    </row>
    <row r="93" spans="2:8" x14ac:dyDescent="0.25">
      <c r="C93" s="132"/>
      <c r="E93" s="138"/>
      <c r="F93" s="136"/>
      <c r="G93" s="138"/>
      <c r="H93" s="136"/>
    </row>
    <row r="94" spans="2:8" x14ac:dyDescent="0.25">
      <c r="C94" s="132"/>
      <c r="E94" s="138"/>
      <c r="F94" s="136"/>
      <c r="G94" s="138"/>
      <c r="H94" s="136"/>
    </row>
    <row r="95" spans="2:8" x14ac:dyDescent="0.25">
      <c r="C95" s="132"/>
      <c r="E95" s="138"/>
      <c r="F95" s="136"/>
      <c r="G95" s="138"/>
      <c r="H95" s="136"/>
    </row>
    <row r="96" spans="2:8" x14ac:dyDescent="0.25">
      <c r="C96" s="132"/>
      <c r="E96" s="138"/>
      <c r="F96" s="136"/>
      <c r="G96" s="138"/>
      <c r="H96" s="136"/>
    </row>
    <row r="97" spans="3:8" x14ac:dyDescent="0.25">
      <c r="C97" s="132"/>
      <c r="E97" s="138"/>
      <c r="F97" s="136"/>
      <c r="G97" s="138"/>
      <c r="H97" s="136"/>
    </row>
    <row r="98" spans="3:8" x14ac:dyDescent="0.25">
      <c r="G98" s="138"/>
      <c r="H98" s="136"/>
    </row>
    <row r="99" spans="3:8" x14ac:dyDescent="0.25">
      <c r="G99" s="138"/>
      <c r="H99" s="136"/>
    </row>
    <row r="100" spans="3:8" x14ac:dyDescent="0.25">
      <c r="G100" s="138"/>
      <c r="H100" s="136"/>
    </row>
    <row r="101" spans="3:8" x14ac:dyDescent="0.25">
      <c r="G101" s="138"/>
      <c r="H101" s="136"/>
    </row>
    <row r="102" spans="3:8" x14ac:dyDescent="0.25">
      <c r="G102" s="138"/>
      <c r="H102" s="136"/>
    </row>
    <row r="103" spans="3:8" x14ac:dyDescent="0.25">
      <c r="G103" s="138"/>
      <c r="H103" s="136"/>
    </row>
    <row r="104" spans="3:8" x14ac:dyDescent="0.25">
      <c r="G104" s="138"/>
      <c r="H104" s="136"/>
    </row>
    <row r="105" spans="3:8" x14ac:dyDescent="0.25">
      <c r="G105" s="138"/>
      <c r="H105" s="136"/>
    </row>
    <row r="106" spans="3:8" x14ac:dyDescent="0.25">
      <c r="G106" s="138"/>
      <c r="H106" s="136"/>
    </row>
    <row r="107" spans="3:8" x14ac:dyDescent="0.25">
      <c r="G107" s="138"/>
    </row>
    <row r="108" spans="3:8" x14ac:dyDescent="0.25">
      <c r="G108" s="138"/>
    </row>
    <row r="109" spans="3:8" x14ac:dyDescent="0.25">
      <c r="G109" s="138"/>
    </row>
    <row r="110" spans="3:8" x14ac:dyDescent="0.25">
      <c r="G110" s="138"/>
    </row>
    <row r="111" spans="3:8" x14ac:dyDescent="0.25">
      <c r="G111" s="138"/>
    </row>
    <row r="112" spans="3:8" x14ac:dyDescent="0.25">
      <c r="G112" s="138"/>
    </row>
    <row r="113" spans="7:7" x14ac:dyDescent="0.25">
      <c r="G113" s="138"/>
    </row>
    <row r="114" spans="7:7" x14ac:dyDescent="0.25">
      <c r="G114" s="138"/>
    </row>
    <row r="115" spans="7:7" x14ac:dyDescent="0.25">
      <c r="G115" s="138"/>
    </row>
    <row r="116" spans="7:7" x14ac:dyDescent="0.25">
      <c r="G116" s="138"/>
    </row>
    <row r="117" spans="7:7" x14ac:dyDescent="0.25">
      <c r="G117" s="138"/>
    </row>
    <row r="118" spans="7:7" x14ac:dyDescent="0.25">
      <c r="G118" s="138"/>
    </row>
    <row r="119" spans="7:7" x14ac:dyDescent="0.25">
      <c r="G119" s="138"/>
    </row>
    <row r="120" spans="7:7" x14ac:dyDescent="0.25">
      <c r="G120" s="138"/>
    </row>
    <row r="121" spans="7:7" x14ac:dyDescent="0.25">
      <c r="G121" s="138"/>
    </row>
    <row r="122" spans="7:7" x14ac:dyDescent="0.25">
      <c r="G122" s="138"/>
    </row>
    <row r="123" spans="7:7" x14ac:dyDescent="0.25">
      <c r="G123" s="138"/>
    </row>
    <row r="124" spans="7:7" x14ac:dyDescent="0.25">
      <c r="G124" s="138"/>
    </row>
    <row r="125" spans="7:7" x14ac:dyDescent="0.25">
      <c r="G125" s="138"/>
    </row>
    <row r="126" spans="7:7" x14ac:dyDescent="0.25">
      <c r="G126" s="138"/>
    </row>
    <row r="127" spans="7:7" x14ac:dyDescent="0.25">
      <c r="G127" s="138"/>
    </row>
    <row r="128" spans="7:7" x14ac:dyDescent="0.25">
      <c r="G128" s="138"/>
    </row>
    <row r="129" spans="7:7" x14ac:dyDescent="0.25">
      <c r="G129" s="138"/>
    </row>
    <row r="130" spans="7:7" x14ac:dyDescent="0.25">
      <c r="G130" s="138"/>
    </row>
    <row r="131" spans="7:7" x14ac:dyDescent="0.25">
      <c r="G131" s="13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13" width="9.140625" style="129"/>
    <col min="14" max="15" width="9.140625" style="131"/>
    <col min="16" max="16" width="9.140625" style="129"/>
    <col min="17" max="17" width="42.140625" style="129" customWidth="1"/>
    <col min="18" max="26" width="9.140625" style="129"/>
    <col min="27" max="28" width="9.140625" style="131"/>
    <col min="29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Q6" s="230" t="s">
        <v>249</v>
      </c>
      <c r="R6" s="232" t="s">
        <v>261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Q7" s="231" t="s">
        <v>246</v>
      </c>
      <c r="R7" s="233" t="s">
        <v>262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Q8" s="231" t="s">
        <v>247</v>
      </c>
      <c r="R8" s="233" t="s">
        <v>263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Q9" s="231" t="s">
        <v>248</v>
      </c>
      <c r="R9" s="233" t="s">
        <v>264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Q10" s="485" t="s">
        <v>442</v>
      </c>
      <c r="R10" s="342" t="s">
        <v>443</v>
      </c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</row>
    <row r="17" spans="1:14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</row>
    <row r="18" spans="1:14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</row>
    <row r="19" spans="1:14" x14ac:dyDescent="0.25">
      <c r="A19" s="142"/>
      <c r="B19" s="142"/>
      <c r="C19" s="142"/>
      <c r="D19" s="142"/>
      <c r="E19" s="142"/>
      <c r="F19" s="142"/>
      <c r="G19" s="142"/>
      <c r="H19" s="142"/>
      <c r="I19" s="142"/>
      <c r="J19" s="142"/>
    </row>
    <row r="20" spans="1:14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</row>
    <row r="21" spans="1:14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</row>
    <row r="24" spans="1:14" x14ac:dyDescent="0.25">
      <c r="A24"/>
      <c r="B24"/>
      <c r="C24" s="575" t="s">
        <v>284</v>
      </c>
      <c r="D24" s="575"/>
      <c r="E24" s="575"/>
      <c r="F24" s="575"/>
      <c r="G24" s="575"/>
      <c r="H24" s="32"/>
      <c r="I24" s="575" t="s">
        <v>94</v>
      </c>
      <c r="J24" s="575"/>
      <c r="K24" s="575"/>
      <c r="L24" s="575"/>
    </row>
    <row r="25" spans="1:14" x14ac:dyDescent="0.25"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5"/>
      <c r="I25" s="80">
        <v>2018</v>
      </c>
      <c r="J25" s="80">
        <v>2019</v>
      </c>
      <c r="K25" s="80">
        <v>2020</v>
      </c>
      <c r="L25" s="80">
        <v>2021</v>
      </c>
    </row>
    <row r="26" spans="1:14" x14ac:dyDescent="0.25">
      <c r="A26" s="422"/>
      <c r="B26" s="423" t="s">
        <v>249</v>
      </c>
      <c r="C26" s="424">
        <v>1.2410553424999999</v>
      </c>
      <c r="D26" s="424">
        <v>1.4795102630000001</v>
      </c>
      <c r="E26" s="424">
        <v>1.5288262548</v>
      </c>
      <c r="F26" s="424">
        <v>1.6830256093</v>
      </c>
      <c r="G26" s="424">
        <v>1.8241180685</v>
      </c>
      <c r="H26" s="424"/>
      <c r="I26" s="424">
        <f t="shared" ref="I26:L29" si="0">D26-C26</f>
        <v>0.23845492050000017</v>
      </c>
      <c r="J26" s="424">
        <f t="shared" si="0"/>
        <v>4.9315991799999903E-2</v>
      </c>
      <c r="K26" s="424">
        <f t="shared" si="0"/>
        <v>0.1541993545</v>
      </c>
      <c r="L26" s="424">
        <f t="shared" si="0"/>
        <v>0.14109245920000002</v>
      </c>
      <c r="M26" s="138"/>
      <c r="N26" s="343"/>
    </row>
    <row r="27" spans="1:14" x14ac:dyDescent="0.25">
      <c r="A27" s="422"/>
      <c r="B27" s="423" t="s">
        <v>246</v>
      </c>
      <c r="C27" s="424">
        <v>1.1172210027</v>
      </c>
      <c r="D27" s="424">
        <v>1.1919343177999999</v>
      </c>
      <c r="E27" s="424">
        <v>1.167812737</v>
      </c>
      <c r="F27" s="424">
        <v>1.1165262155</v>
      </c>
      <c r="G27" s="424">
        <v>1.1640902841</v>
      </c>
      <c r="H27" s="424"/>
      <c r="I27" s="424">
        <f t="shared" si="0"/>
        <v>7.47133150999999E-2</v>
      </c>
      <c r="J27" s="424">
        <f t="shared" si="0"/>
        <v>-2.4121580799999931E-2</v>
      </c>
      <c r="K27" s="424">
        <f t="shared" si="0"/>
        <v>-5.1286521500000015E-2</v>
      </c>
      <c r="L27" s="424">
        <f t="shared" si="0"/>
        <v>4.7564068600000065E-2</v>
      </c>
      <c r="M27" s="138"/>
    </row>
    <row r="28" spans="1:14" x14ac:dyDescent="0.25">
      <c r="A28" s="422"/>
      <c r="B28" s="423" t="s">
        <v>247</v>
      </c>
      <c r="C28" s="424">
        <v>0.18214687944999999</v>
      </c>
      <c r="D28" s="424">
        <v>0.20241201918000001</v>
      </c>
      <c r="E28" s="424">
        <v>0.23509879725999999</v>
      </c>
      <c r="F28" s="424">
        <v>0.1928817877</v>
      </c>
      <c r="G28" s="424">
        <v>0.21238324411000001</v>
      </c>
      <c r="H28" s="424"/>
      <c r="I28" s="424">
        <f t="shared" si="0"/>
        <v>2.026513973000002E-2</v>
      </c>
      <c r="J28" s="424">
        <f t="shared" si="0"/>
        <v>3.2686778079999979E-2</v>
      </c>
      <c r="K28" s="424">
        <f t="shared" si="0"/>
        <v>-4.2217009559999991E-2</v>
      </c>
      <c r="L28" s="424">
        <f t="shared" si="0"/>
        <v>1.9501456410000007E-2</v>
      </c>
      <c r="M28" s="138"/>
    </row>
    <row r="29" spans="1:14" x14ac:dyDescent="0.25">
      <c r="A29" s="422"/>
      <c r="B29" s="425" t="s">
        <v>248</v>
      </c>
      <c r="C29" s="426">
        <v>0.10243967945</v>
      </c>
      <c r="D29" s="426">
        <v>0.13265153151</v>
      </c>
      <c r="E29" s="426">
        <v>0.19873544658</v>
      </c>
      <c r="F29" s="426">
        <v>9.8572635519000001E-2</v>
      </c>
      <c r="G29" s="426">
        <v>9.3690639451999999E-2</v>
      </c>
      <c r="H29" s="426"/>
      <c r="I29" s="426">
        <f t="shared" si="0"/>
        <v>3.0211852060000002E-2</v>
      </c>
      <c r="J29" s="426">
        <f t="shared" si="0"/>
        <v>6.6083915069999999E-2</v>
      </c>
      <c r="K29" s="426">
        <f t="shared" si="0"/>
        <v>-0.100162811061</v>
      </c>
      <c r="L29" s="426">
        <f t="shared" si="0"/>
        <v>-4.8819960670000023E-3</v>
      </c>
      <c r="M29" s="138"/>
    </row>
    <row r="30" spans="1:14" x14ac:dyDescent="0.25">
      <c r="B30" s="124" t="s">
        <v>229</v>
      </c>
      <c r="C30" s="6">
        <f t="shared" ref="C30:G30" si="1">+SUM(C26:C29)</f>
        <v>2.6428629041000002</v>
      </c>
      <c r="D30" s="6">
        <f t="shared" si="1"/>
        <v>3.0065081314900004</v>
      </c>
      <c r="E30" s="6">
        <f t="shared" si="1"/>
        <v>3.1304732356400002</v>
      </c>
      <c r="F30" s="6">
        <f t="shared" si="1"/>
        <v>3.0910062480190001</v>
      </c>
      <c r="G30" s="6">
        <f t="shared" si="1"/>
        <v>3.2942822361620001</v>
      </c>
      <c r="H30" s="6"/>
      <c r="I30" s="6">
        <f>+SUM(I26:I29)</f>
        <v>0.36364522739000005</v>
      </c>
      <c r="J30" s="6">
        <f t="shared" ref="J30:L30" si="2">+SUM(J26:J29)</f>
        <v>0.12396510414999995</v>
      </c>
      <c r="K30" s="6">
        <f t="shared" si="2"/>
        <v>-3.946698762100001E-2</v>
      </c>
      <c r="L30" s="6">
        <f t="shared" si="2"/>
        <v>0.20327598814300007</v>
      </c>
      <c r="M30" s="138"/>
    </row>
    <row r="31" spans="1:14" x14ac:dyDescent="0.25">
      <c r="B31" s="365" t="s">
        <v>558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5"/>
      <c r="B35" s="145"/>
      <c r="C35" s="145" t="s">
        <v>265</v>
      </c>
      <c r="D35" s="145" t="s">
        <v>236</v>
      </c>
      <c r="E35" s="465" t="s">
        <v>235</v>
      </c>
      <c r="F35" s="465" t="s">
        <v>476</v>
      </c>
    </row>
    <row r="36" spans="1:7" x14ac:dyDescent="0.25">
      <c r="A36" s="145">
        <f t="shared" ref="A36:A83" si="3">YEAR(B36)</f>
        <v>2018</v>
      </c>
      <c r="B36" s="441">
        <v>43101</v>
      </c>
      <c r="C36" s="480">
        <v>3.5173190000000001</v>
      </c>
      <c r="D36" s="134" t="e">
        <v>#N/A</v>
      </c>
      <c r="E36" s="479"/>
      <c r="F36" s="479">
        <v>3.5173190000000001</v>
      </c>
      <c r="G36" s="136"/>
    </row>
    <row r="37" spans="1:7" x14ac:dyDescent="0.25">
      <c r="A37" s="145">
        <f t="shared" si="3"/>
        <v>2018</v>
      </c>
      <c r="B37" s="441">
        <v>43132</v>
      </c>
      <c r="C37" s="480">
        <v>3.1429209999999999</v>
      </c>
      <c r="D37" s="134" t="e">
        <v>#N/A</v>
      </c>
      <c r="E37" s="479">
        <f t="shared" ref="E37:E46" si="4">AVERAGEIF($A$36:$A$97,A37,$F$36:$F$97)</f>
        <v>3.0066855833333328</v>
      </c>
      <c r="F37" s="479">
        <v>3.1429209999999999</v>
      </c>
      <c r="G37" s="136"/>
    </row>
    <row r="38" spans="1:7" x14ac:dyDescent="0.25">
      <c r="A38" s="145">
        <f t="shared" si="3"/>
        <v>2018</v>
      </c>
      <c r="B38" s="441">
        <v>43160</v>
      </c>
      <c r="C38" s="480">
        <v>3.1191589999999998</v>
      </c>
      <c r="D38" s="134" t="e">
        <v>#N/A</v>
      </c>
      <c r="E38" s="479">
        <f t="shared" si="4"/>
        <v>3.0066855833333328</v>
      </c>
      <c r="F38" s="479">
        <v>3.1191589999999998</v>
      </c>
      <c r="G38" s="136"/>
    </row>
    <row r="39" spans="1:7" x14ac:dyDescent="0.25">
      <c r="A39" s="145">
        <f t="shared" si="3"/>
        <v>2018</v>
      </c>
      <c r="B39" s="441">
        <v>43191</v>
      </c>
      <c r="C39" s="480">
        <v>2.861021</v>
      </c>
      <c r="D39" s="134" t="e">
        <v>#N/A</v>
      </c>
      <c r="E39" s="479">
        <f t="shared" si="4"/>
        <v>3.0066855833333328</v>
      </c>
      <c r="F39" s="479">
        <v>2.861021</v>
      </c>
      <c r="G39" s="136"/>
    </row>
    <row r="40" spans="1:7" x14ac:dyDescent="0.25">
      <c r="A40" s="145">
        <f t="shared" si="3"/>
        <v>2018</v>
      </c>
      <c r="B40" s="441">
        <v>43221</v>
      </c>
      <c r="C40" s="480">
        <v>2.577661</v>
      </c>
      <c r="D40" s="134" t="e">
        <v>#N/A</v>
      </c>
      <c r="E40" s="479">
        <f t="shared" si="4"/>
        <v>3.0066855833333328</v>
      </c>
      <c r="F40" s="479">
        <v>2.577661</v>
      </c>
      <c r="G40" s="136"/>
    </row>
    <row r="41" spans="1:7" x14ac:dyDescent="0.25">
      <c r="A41" s="145">
        <f t="shared" si="3"/>
        <v>2018</v>
      </c>
      <c r="B41" s="441">
        <v>43252</v>
      </c>
      <c r="C41" s="480">
        <v>2.624352</v>
      </c>
      <c r="D41" s="134" t="e">
        <v>#N/A</v>
      </c>
      <c r="E41" s="479">
        <f t="shared" si="4"/>
        <v>3.0066855833333328</v>
      </c>
      <c r="F41" s="479">
        <v>2.624352</v>
      </c>
      <c r="G41" s="136"/>
    </row>
    <row r="42" spans="1:7" x14ac:dyDescent="0.25">
      <c r="A42" s="145">
        <f t="shared" si="3"/>
        <v>2018</v>
      </c>
      <c r="B42" s="441">
        <v>43282</v>
      </c>
      <c r="C42" s="480">
        <v>2.854104</v>
      </c>
      <c r="D42" s="134" t="e">
        <v>#N/A</v>
      </c>
      <c r="E42" s="479">
        <f t="shared" si="4"/>
        <v>3.0066855833333328</v>
      </c>
      <c r="F42" s="479">
        <v>2.854104</v>
      </c>
      <c r="G42" s="136"/>
    </row>
    <row r="43" spans="1:7" x14ac:dyDescent="0.25">
      <c r="A43" s="145">
        <f t="shared" si="3"/>
        <v>2018</v>
      </c>
      <c r="B43" s="441">
        <v>43313</v>
      </c>
      <c r="C43" s="480">
        <v>2.9050639999999999</v>
      </c>
      <c r="D43" s="134" t="e">
        <v>#N/A</v>
      </c>
      <c r="E43" s="479">
        <f t="shared" si="4"/>
        <v>3.0066855833333328</v>
      </c>
      <c r="F43" s="479">
        <v>2.9050639999999999</v>
      </c>
      <c r="G43" s="136"/>
    </row>
    <row r="44" spans="1:7" x14ac:dyDescent="0.25">
      <c r="A44" s="145">
        <f t="shared" si="3"/>
        <v>2018</v>
      </c>
      <c r="B44" s="441">
        <v>43344</v>
      </c>
      <c r="C44" s="480">
        <v>2.9004400000000001</v>
      </c>
      <c r="D44" s="134" t="e">
        <v>#N/A</v>
      </c>
      <c r="E44" s="479">
        <f t="shared" si="4"/>
        <v>3.0066855833333328</v>
      </c>
      <c r="F44" s="479">
        <v>2.9004400000000001</v>
      </c>
      <c r="G44" s="136"/>
    </row>
    <row r="45" spans="1:7" x14ac:dyDescent="0.25">
      <c r="A45" s="145">
        <f t="shared" si="3"/>
        <v>2018</v>
      </c>
      <c r="B45" s="441">
        <v>43374</v>
      </c>
      <c r="C45" s="480">
        <v>2.9246989999999999</v>
      </c>
      <c r="D45" s="134" t="e">
        <v>#N/A</v>
      </c>
      <c r="E45" s="479">
        <f t="shared" si="4"/>
        <v>3.0066855833333328</v>
      </c>
      <c r="F45" s="479">
        <v>2.9246989999999999</v>
      </c>
      <c r="G45" s="136"/>
    </row>
    <row r="46" spans="1:7" x14ac:dyDescent="0.25">
      <c r="A46" s="145">
        <f t="shared" si="3"/>
        <v>2018</v>
      </c>
      <c r="B46" s="441">
        <v>43405</v>
      </c>
      <c r="C46" s="480">
        <v>3.2969930000000001</v>
      </c>
      <c r="D46" s="134" t="e">
        <v>#N/A</v>
      </c>
      <c r="E46" s="479">
        <f t="shared" si="4"/>
        <v>3.0066855833333328</v>
      </c>
      <c r="F46" s="479">
        <v>3.2969930000000001</v>
      </c>
      <c r="G46" s="136"/>
    </row>
    <row r="47" spans="1:7" x14ac:dyDescent="0.25">
      <c r="A47" s="145">
        <f t="shared" si="3"/>
        <v>2018</v>
      </c>
      <c r="B47" s="441">
        <v>43435</v>
      </c>
      <c r="C47" s="480">
        <v>3.3564940000000001</v>
      </c>
      <c r="D47" s="134" t="e">
        <v>#N/A</v>
      </c>
      <c r="E47" s="479"/>
      <c r="F47" s="479">
        <v>3.3564940000000001</v>
      </c>
      <c r="G47" s="136"/>
    </row>
    <row r="48" spans="1:7" x14ac:dyDescent="0.25">
      <c r="A48" s="145">
        <f t="shared" si="3"/>
        <v>2019</v>
      </c>
      <c r="B48" s="441">
        <v>43466</v>
      </c>
      <c r="C48" s="480">
        <v>3.6908300000000001</v>
      </c>
      <c r="D48" s="134" t="e">
        <v>#N/A</v>
      </c>
      <c r="E48" s="479"/>
      <c r="F48" s="479">
        <v>3.6908300000000001</v>
      </c>
      <c r="G48" s="136"/>
    </row>
    <row r="49" spans="1:7" x14ac:dyDescent="0.25">
      <c r="A49" s="145">
        <f t="shared" si="3"/>
        <v>2019</v>
      </c>
      <c r="B49" s="441">
        <v>43497</v>
      </c>
      <c r="C49" s="480">
        <v>3.6120709999999998</v>
      </c>
      <c r="D49" s="134" t="e">
        <v>#N/A</v>
      </c>
      <c r="E49" s="479">
        <f t="shared" ref="E49:E58" si="5">AVERAGEIF($A$36:$A$97,A49,$F$36:$F$97)</f>
        <v>3.1328452499999995</v>
      </c>
      <c r="F49" s="479">
        <v>3.6120709999999998</v>
      </c>
      <c r="G49" s="136"/>
    </row>
    <row r="50" spans="1:7" x14ac:dyDescent="0.25">
      <c r="A50" s="145">
        <f t="shared" si="3"/>
        <v>2019</v>
      </c>
      <c r="B50" s="441">
        <v>43525</v>
      </c>
      <c r="C50" s="480">
        <v>3.1867190000000001</v>
      </c>
      <c r="D50" s="134" t="e">
        <v>#N/A</v>
      </c>
      <c r="E50" s="479">
        <f t="shared" si="5"/>
        <v>3.1328452499999995</v>
      </c>
      <c r="F50" s="479">
        <v>3.1867190000000001</v>
      </c>
      <c r="G50" s="136"/>
    </row>
    <row r="51" spans="1:7" x14ac:dyDescent="0.25">
      <c r="A51" s="145">
        <f t="shared" si="3"/>
        <v>2019</v>
      </c>
      <c r="B51" s="441">
        <v>43556</v>
      </c>
      <c r="C51" s="480">
        <v>2.8817370000000002</v>
      </c>
      <c r="D51" s="134" t="e">
        <v>#N/A</v>
      </c>
      <c r="E51" s="479">
        <f t="shared" si="5"/>
        <v>3.1328452499999995</v>
      </c>
      <c r="F51" s="479">
        <v>2.8817370000000002</v>
      </c>
      <c r="G51" s="136"/>
    </row>
    <row r="52" spans="1:7" x14ac:dyDescent="0.25">
      <c r="A52" s="145">
        <f t="shared" si="3"/>
        <v>2019</v>
      </c>
      <c r="B52" s="441">
        <v>43586</v>
      </c>
      <c r="C52" s="480">
        <v>2.718607</v>
      </c>
      <c r="D52" s="134" t="e">
        <v>#N/A</v>
      </c>
      <c r="E52" s="479">
        <f t="shared" si="5"/>
        <v>3.1328452499999995</v>
      </c>
      <c r="F52" s="479">
        <v>2.718607</v>
      </c>
      <c r="G52" s="136"/>
    </row>
    <row r="53" spans="1:7" x14ac:dyDescent="0.25">
      <c r="A53" s="145">
        <f t="shared" si="3"/>
        <v>2019</v>
      </c>
      <c r="B53" s="441">
        <v>43617</v>
      </c>
      <c r="C53" s="480">
        <v>2.7359559999999998</v>
      </c>
      <c r="D53" s="134" t="e">
        <v>#N/A</v>
      </c>
      <c r="E53" s="479">
        <f t="shared" si="5"/>
        <v>3.1328452499999995</v>
      </c>
      <c r="F53" s="479">
        <v>2.7359559999999998</v>
      </c>
      <c r="G53" s="136"/>
    </row>
    <row r="54" spans="1:7" x14ac:dyDescent="0.25">
      <c r="A54" s="145">
        <f t="shared" si="3"/>
        <v>2019</v>
      </c>
      <c r="B54" s="441">
        <v>43647</v>
      </c>
      <c r="C54" s="480">
        <v>2.976747</v>
      </c>
      <c r="D54" s="134" t="e">
        <v>#N/A</v>
      </c>
      <c r="E54" s="479">
        <f t="shared" si="5"/>
        <v>3.1328452499999995</v>
      </c>
      <c r="F54" s="479">
        <v>2.976747</v>
      </c>
      <c r="G54" s="136"/>
    </row>
    <row r="55" spans="1:7" x14ac:dyDescent="0.25">
      <c r="A55" s="145">
        <f t="shared" si="3"/>
        <v>2019</v>
      </c>
      <c r="B55" s="441">
        <v>43678</v>
      </c>
      <c r="C55" s="480">
        <v>2.79278</v>
      </c>
      <c r="D55" s="134" t="e">
        <v>#N/A</v>
      </c>
      <c r="E55" s="479">
        <f t="shared" si="5"/>
        <v>3.1328452499999995</v>
      </c>
      <c r="F55" s="479">
        <v>2.79278</v>
      </c>
      <c r="G55" s="136"/>
    </row>
    <row r="56" spans="1:7" x14ac:dyDescent="0.25">
      <c r="A56" s="145">
        <f t="shared" si="3"/>
        <v>2019</v>
      </c>
      <c r="B56" s="441">
        <v>43709</v>
      </c>
      <c r="C56" s="480">
        <v>3.0569489999999999</v>
      </c>
      <c r="D56" s="134" t="e">
        <v>#N/A</v>
      </c>
      <c r="E56" s="479">
        <f t="shared" si="5"/>
        <v>3.1328452499999995</v>
      </c>
      <c r="F56" s="479">
        <v>3.0569489999999999</v>
      </c>
      <c r="G56" s="136"/>
    </row>
    <row r="57" spans="1:7" x14ac:dyDescent="0.25">
      <c r="A57" s="145">
        <f t="shared" si="3"/>
        <v>2019</v>
      </c>
      <c r="B57" s="441">
        <v>43739</v>
      </c>
      <c r="C57" s="480">
        <v>3.1682519999999998</v>
      </c>
      <c r="D57" s="134" t="e">
        <v>#N/A</v>
      </c>
      <c r="E57" s="479">
        <f t="shared" si="5"/>
        <v>3.1328452499999995</v>
      </c>
      <c r="F57" s="479">
        <v>3.1682519999999998</v>
      </c>
      <c r="G57" s="136"/>
    </row>
    <row r="58" spans="1:7" x14ac:dyDescent="0.25">
      <c r="A58" s="145">
        <f t="shared" si="3"/>
        <v>2019</v>
      </c>
      <c r="B58" s="441">
        <v>43770</v>
      </c>
      <c r="C58" s="480">
        <v>3.2848470000000001</v>
      </c>
      <c r="D58" s="134" t="e">
        <v>#N/A</v>
      </c>
      <c r="E58" s="479">
        <f t="shared" si="5"/>
        <v>3.1328452499999995</v>
      </c>
      <c r="F58" s="479">
        <v>3.2848470000000001</v>
      </c>
      <c r="G58" s="136"/>
    </row>
    <row r="59" spans="1:7" x14ac:dyDescent="0.25">
      <c r="A59" s="145">
        <f t="shared" si="3"/>
        <v>2019</v>
      </c>
      <c r="B59" s="441">
        <v>43800</v>
      </c>
      <c r="C59" s="480">
        <v>3.488648</v>
      </c>
      <c r="D59" s="134" t="e">
        <v>#N/A</v>
      </c>
      <c r="E59" s="479"/>
      <c r="F59" s="479">
        <v>3.488648</v>
      </c>
      <c r="G59" s="136"/>
    </row>
    <row r="60" spans="1:7" x14ac:dyDescent="0.25">
      <c r="A60" s="145">
        <f t="shared" si="3"/>
        <v>2020</v>
      </c>
      <c r="B60" s="441">
        <v>43831</v>
      </c>
      <c r="C60" s="480">
        <v>3.3962810000000001</v>
      </c>
      <c r="D60" s="134" t="e">
        <v>#N/A</v>
      </c>
      <c r="E60" s="479"/>
      <c r="F60" s="479">
        <v>3.3962810000000001</v>
      </c>
      <c r="G60" s="136"/>
    </row>
    <row r="61" spans="1:7" x14ac:dyDescent="0.25">
      <c r="A61" s="145">
        <f t="shared" si="3"/>
        <v>2020</v>
      </c>
      <c r="B61" s="441">
        <v>43862</v>
      </c>
      <c r="C61" s="480">
        <v>3.2084169999999999</v>
      </c>
      <c r="D61" s="134" t="e">
        <v>#N/A</v>
      </c>
      <c r="E61" s="479">
        <f t="shared" ref="E61:E70" si="6">AVERAGEIF($A$36:$A$97,A61,$F$36:$F$97)</f>
        <v>3.0904251083333336</v>
      </c>
      <c r="F61" s="479">
        <v>3.2084169999999999</v>
      </c>
      <c r="G61" s="136"/>
    </row>
    <row r="62" spans="1:7" x14ac:dyDescent="0.25">
      <c r="A62" s="145">
        <f t="shared" si="3"/>
        <v>2020</v>
      </c>
      <c r="B62" s="441">
        <v>43891</v>
      </c>
      <c r="C62" s="480">
        <v>3.3106209999999998</v>
      </c>
      <c r="D62" s="134" t="e">
        <v>#N/A</v>
      </c>
      <c r="E62" s="479">
        <f t="shared" si="6"/>
        <v>3.0904251083333336</v>
      </c>
      <c r="F62" s="479">
        <v>3.3106209999999998</v>
      </c>
      <c r="G62" s="136"/>
    </row>
    <row r="63" spans="1:7" x14ac:dyDescent="0.25">
      <c r="A63" s="145">
        <f t="shared" si="3"/>
        <v>2020</v>
      </c>
      <c r="B63" s="441">
        <v>43922</v>
      </c>
      <c r="C63" s="480">
        <v>2.8570069999999999</v>
      </c>
      <c r="D63" s="134" t="e">
        <v>#N/A</v>
      </c>
      <c r="E63" s="479">
        <f t="shared" si="6"/>
        <v>3.0904251083333336</v>
      </c>
      <c r="F63" s="479">
        <v>2.8570069999999999</v>
      </c>
      <c r="G63" s="136"/>
    </row>
    <row r="64" spans="1:7" x14ac:dyDescent="0.25">
      <c r="A64" s="145">
        <f t="shared" si="3"/>
        <v>2020</v>
      </c>
      <c r="B64" s="441">
        <v>43952</v>
      </c>
      <c r="C64" s="480">
        <v>2.881014</v>
      </c>
      <c r="D64" s="134" t="e">
        <v>#N/A</v>
      </c>
      <c r="E64" s="479">
        <f t="shared" si="6"/>
        <v>3.0904251083333336</v>
      </c>
      <c r="F64" s="479">
        <v>2.881014</v>
      </c>
      <c r="G64" s="136"/>
    </row>
    <row r="65" spans="1:7" x14ac:dyDescent="0.25">
      <c r="A65" s="145">
        <f t="shared" si="3"/>
        <v>2020</v>
      </c>
      <c r="B65" s="441">
        <v>43983</v>
      </c>
      <c r="C65" s="480">
        <v>2.7029862332999999</v>
      </c>
      <c r="D65" s="134" t="e">
        <v>#N/A</v>
      </c>
      <c r="E65" s="479">
        <f t="shared" si="6"/>
        <v>3.0904251083333336</v>
      </c>
      <c r="F65" s="479">
        <v>2.7029862332999999</v>
      </c>
      <c r="G65" s="136"/>
    </row>
    <row r="66" spans="1:7" x14ac:dyDescent="0.25">
      <c r="A66" s="145">
        <f t="shared" si="3"/>
        <v>2020</v>
      </c>
      <c r="B66" s="441">
        <v>44013</v>
      </c>
      <c r="C66" s="480">
        <v>2.9122020666999999</v>
      </c>
      <c r="D66" s="134">
        <v>2.9122020666999999</v>
      </c>
      <c r="E66" s="479">
        <f t="shared" si="6"/>
        <v>3.0904251083333336</v>
      </c>
      <c r="F66" s="479">
        <v>2.9122020666999999</v>
      </c>
      <c r="G66" s="136"/>
    </row>
    <row r="67" spans="1:7" x14ac:dyDescent="0.25">
      <c r="A67" s="145">
        <f t="shared" si="3"/>
        <v>2020</v>
      </c>
      <c r="B67" s="441">
        <v>44044</v>
      </c>
      <c r="C67" s="480" t="e">
        <v>#N/A</v>
      </c>
      <c r="D67" s="134">
        <v>2.8377829999999999</v>
      </c>
      <c r="E67" s="479">
        <f t="shared" si="6"/>
        <v>3.0904251083333336</v>
      </c>
      <c r="F67" s="479">
        <v>2.8377829999999999</v>
      </c>
      <c r="G67" s="136"/>
    </row>
    <row r="68" spans="1:7" x14ac:dyDescent="0.25">
      <c r="A68" s="145">
        <f t="shared" si="3"/>
        <v>2020</v>
      </c>
      <c r="B68" s="441">
        <v>44075</v>
      </c>
      <c r="C68" s="480" t="e">
        <v>#N/A</v>
      </c>
      <c r="D68" s="134">
        <v>3.0304630000000001</v>
      </c>
      <c r="E68" s="479">
        <f t="shared" si="6"/>
        <v>3.0904251083333336</v>
      </c>
      <c r="F68" s="479">
        <v>3.0304630000000001</v>
      </c>
      <c r="G68" s="136"/>
    </row>
    <row r="69" spans="1:7" x14ac:dyDescent="0.25">
      <c r="A69" s="145">
        <f t="shared" si="3"/>
        <v>2020</v>
      </c>
      <c r="B69" s="441">
        <v>44105</v>
      </c>
      <c r="C69" s="480" t="e">
        <v>#N/A</v>
      </c>
      <c r="D69" s="134">
        <v>3.1496219999999999</v>
      </c>
      <c r="E69" s="479">
        <f t="shared" si="6"/>
        <v>3.0904251083333336</v>
      </c>
      <c r="F69" s="479">
        <v>3.1496219999999999</v>
      </c>
      <c r="G69" s="136"/>
    </row>
    <row r="70" spans="1:7" x14ac:dyDescent="0.25">
      <c r="A70" s="145">
        <f t="shared" si="3"/>
        <v>2020</v>
      </c>
      <c r="B70" s="441">
        <v>44136</v>
      </c>
      <c r="C70" s="480" t="e">
        <v>#N/A</v>
      </c>
      <c r="D70" s="134">
        <v>3.3225669999999998</v>
      </c>
      <c r="E70" s="479">
        <f t="shared" si="6"/>
        <v>3.0904251083333336</v>
      </c>
      <c r="F70" s="479">
        <v>3.3225669999999998</v>
      </c>
      <c r="G70" s="136"/>
    </row>
    <row r="71" spans="1:7" x14ac:dyDescent="0.25">
      <c r="A71" s="145">
        <f t="shared" si="3"/>
        <v>2020</v>
      </c>
      <c r="B71" s="441">
        <v>44166</v>
      </c>
      <c r="C71" s="480" t="e">
        <v>#N/A</v>
      </c>
      <c r="D71" s="134">
        <v>3.4761380000000002</v>
      </c>
      <c r="E71" s="479"/>
      <c r="F71" s="479">
        <v>3.4761380000000002</v>
      </c>
      <c r="G71" s="136"/>
    </row>
    <row r="72" spans="1:7" x14ac:dyDescent="0.25">
      <c r="A72" s="145">
        <f t="shared" si="3"/>
        <v>2021</v>
      </c>
      <c r="B72" s="441">
        <v>44197</v>
      </c>
      <c r="C72" s="480" t="e">
        <v>#N/A</v>
      </c>
      <c r="D72" s="134">
        <v>3.6752829999999999</v>
      </c>
      <c r="E72" s="479"/>
      <c r="F72" s="479">
        <v>3.6752829999999999</v>
      </c>
      <c r="G72" s="136"/>
    </row>
    <row r="73" spans="1:7" x14ac:dyDescent="0.25">
      <c r="A73" s="145">
        <f t="shared" si="3"/>
        <v>2021</v>
      </c>
      <c r="B73" s="441">
        <v>44228</v>
      </c>
      <c r="C73" s="480" t="e">
        <v>#N/A</v>
      </c>
      <c r="D73" s="134">
        <v>3.5063800000000001</v>
      </c>
      <c r="E73" s="479">
        <f t="shared" ref="E73:E82" si="7">AVERAGEIF($A$36:$A$97,A73,$F$36:$F$97)</f>
        <v>3.2951235000000003</v>
      </c>
      <c r="F73" s="479">
        <v>3.5063800000000001</v>
      </c>
      <c r="G73" s="136"/>
    </row>
    <row r="74" spans="1:7" x14ac:dyDescent="0.25">
      <c r="A74" s="145">
        <f t="shared" si="3"/>
        <v>2021</v>
      </c>
      <c r="B74" s="441">
        <v>44256</v>
      </c>
      <c r="C74" s="480" t="e">
        <v>#N/A</v>
      </c>
      <c r="D74" s="134">
        <v>3.305993</v>
      </c>
      <c r="E74" s="479">
        <f t="shared" si="7"/>
        <v>3.2951235000000003</v>
      </c>
      <c r="F74" s="479">
        <v>3.305993</v>
      </c>
      <c r="G74" s="136"/>
    </row>
    <row r="75" spans="1:7" x14ac:dyDescent="0.25">
      <c r="A75" s="145">
        <f t="shared" si="3"/>
        <v>2021</v>
      </c>
      <c r="B75" s="441">
        <v>44287</v>
      </c>
      <c r="C75" s="480" t="e">
        <v>#N/A</v>
      </c>
      <c r="D75" s="134">
        <v>3.1557550000000001</v>
      </c>
      <c r="E75" s="479">
        <f t="shared" si="7"/>
        <v>3.2951235000000003</v>
      </c>
      <c r="F75" s="479">
        <v>3.1557550000000001</v>
      </c>
      <c r="G75" s="136"/>
    </row>
    <row r="76" spans="1:7" x14ac:dyDescent="0.25">
      <c r="A76" s="145">
        <f t="shared" si="3"/>
        <v>2021</v>
      </c>
      <c r="B76" s="441">
        <v>44317</v>
      </c>
      <c r="C76" s="480" t="e">
        <v>#N/A</v>
      </c>
      <c r="D76" s="134">
        <v>2.9768539999999999</v>
      </c>
      <c r="E76" s="479">
        <f t="shared" si="7"/>
        <v>3.2951235000000003</v>
      </c>
      <c r="F76" s="479">
        <v>2.9768539999999999</v>
      </c>
      <c r="G76" s="136"/>
    </row>
    <row r="77" spans="1:7" x14ac:dyDescent="0.25">
      <c r="A77" s="145">
        <f t="shared" si="3"/>
        <v>2021</v>
      </c>
      <c r="B77" s="441">
        <v>44348</v>
      </c>
      <c r="C77" s="480" t="e">
        <v>#N/A</v>
      </c>
      <c r="D77" s="134">
        <v>2.9775860000000001</v>
      </c>
      <c r="E77" s="479">
        <f t="shared" si="7"/>
        <v>3.2951235000000003</v>
      </c>
      <c r="F77" s="479">
        <v>2.9775860000000001</v>
      </c>
      <c r="G77" s="136"/>
    </row>
    <row r="78" spans="1:7" x14ac:dyDescent="0.25">
      <c r="A78" s="145">
        <f t="shared" si="3"/>
        <v>2021</v>
      </c>
      <c r="B78" s="441">
        <v>44378</v>
      </c>
      <c r="C78" s="480" t="e">
        <v>#N/A</v>
      </c>
      <c r="D78" s="134">
        <v>3.152892</v>
      </c>
      <c r="E78" s="479">
        <f t="shared" si="7"/>
        <v>3.2951235000000003</v>
      </c>
      <c r="F78" s="479">
        <v>3.152892</v>
      </c>
      <c r="G78" s="136"/>
    </row>
    <row r="79" spans="1:7" x14ac:dyDescent="0.25">
      <c r="A79" s="145">
        <f t="shared" si="3"/>
        <v>2021</v>
      </c>
      <c r="B79" s="441">
        <v>44409</v>
      </c>
      <c r="C79" s="480" t="e">
        <v>#N/A</v>
      </c>
      <c r="D79" s="134">
        <v>3.0709089999999999</v>
      </c>
      <c r="E79" s="479">
        <f t="shared" si="7"/>
        <v>3.2951235000000003</v>
      </c>
      <c r="F79" s="479">
        <v>3.0709089999999999</v>
      </c>
      <c r="G79" s="136"/>
    </row>
    <row r="80" spans="1:7" x14ac:dyDescent="0.25">
      <c r="A80" s="145">
        <f t="shared" si="3"/>
        <v>2021</v>
      </c>
      <c r="B80" s="441">
        <v>44440</v>
      </c>
      <c r="C80" s="480" t="e">
        <v>#N/A</v>
      </c>
      <c r="D80" s="134">
        <v>3.2079059999999999</v>
      </c>
      <c r="E80" s="479">
        <f t="shared" si="7"/>
        <v>3.2951235000000003</v>
      </c>
      <c r="F80" s="479">
        <v>3.2079059999999999</v>
      </c>
      <c r="G80" s="136"/>
    </row>
    <row r="81" spans="1:7" x14ac:dyDescent="0.25">
      <c r="A81" s="145">
        <f t="shared" si="3"/>
        <v>2021</v>
      </c>
      <c r="B81" s="441">
        <v>44470</v>
      </c>
      <c r="C81" s="480" t="e">
        <v>#N/A</v>
      </c>
      <c r="D81" s="134">
        <v>3.3323610000000001</v>
      </c>
      <c r="E81" s="479">
        <f t="shared" si="7"/>
        <v>3.2951235000000003</v>
      </c>
      <c r="F81" s="479">
        <v>3.3323610000000001</v>
      </c>
      <c r="G81" s="136"/>
    </row>
    <row r="82" spans="1:7" x14ac:dyDescent="0.25">
      <c r="A82" s="145">
        <f t="shared" si="3"/>
        <v>2021</v>
      </c>
      <c r="B82" s="441">
        <v>44501</v>
      </c>
      <c r="C82" s="480" t="e">
        <v>#N/A</v>
      </c>
      <c r="D82" s="134">
        <v>3.5126080000000002</v>
      </c>
      <c r="E82" s="479">
        <f t="shared" si="7"/>
        <v>3.2951235000000003</v>
      </c>
      <c r="F82" s="479">
        <v>3.5126080000000002</v>
      </c>
      <c r="G82" s="136"/>
    </row>
    <row r="83" spans="1:7" x14ac:dyDescent="0.25">
      <c r="A83" s="145">
        <f t="shared" si="3"/>
        <v>2021</v>
      </c>
      <c r="B83" s="441">
        <v>44531</v>
      </c>
      <c r="C83" s="480" t="e">
        <v>#N/A</v>
      </c>
      <c r="D83" s="134">
        <v>3.6669550000000002</v>
      </c>
      <c r="E83" s="479"/>
      <c r="F83" s="479">
        <v>3.6669550000000002</v>
      </c>
      <c r="G83" s="136"/>
    </row>
    <row r="84" spans="1:7" x14ac:dyDescent="0.25">
      <c r="B84" s="132"/>
      <c r="D84" s="138"/>
      <c r="F84" s="138"/>
      <c r="G84" s="136"/>
    </row>
    <row r="85" spans="1:7" x14ac:dyDescent="0.25">
      <c r="B85" s="132"/>
      <c r="D85" s="138"/>
      <c r="F85" s="138"/>
      <c r="G85" s="136"/>
    </row>
    <row r="86" spans="1:7" x14ac:dyDescent="0.25">
      <c r="B86" s="132"/>
      <c r="D86" s="138"/>
      <c r="F86" s="138"/>
      <c r="G86" s="136"/>
    </row>
    <row r="87" spans="1:7" x14ac:dyDescent="0.25">
      <c r="B87" s="132"/>
      <c r="D87" s="138"/>
      <c r="F87" s="138"/>
      <c r="G87" s="136"/>
    </row>
    <row r="88" spans="1:7" x14ac:dyDescent="0.25">
      <c r="B88" s="132"/>
      <c r="D88" s="138"/>
      <c r="F88" s="138"/>
      <c r="G88" s="136"/>
    </row>
    <row r="89" spans="1:7" x14ac:dyDescent="0.25">
      <c r="A89" s="5"/>
      <c r="B89" s="5" t="s">
        <v>0</v>
      </c>
      <c r="D89" s="138"/>
      <c r="F89" s="138"/>
      <c r="G89" s="136"/>
    </row>
    <row r="90" spans="1:7" x14ac:dyDescent="0.25">
      <c r="A90">
        <v>2.5</v>
      </c>
      <c r="B90" s="6">
        <v>-0.25</v>
      </c>
      <c r="D90" s="138"/>
      <c r="F90" s="138"/>
      <c r="G90" s="136"/>
    </row>
    <row r="91" spans="1:7" x14ac:dyDescent="0.25">
      <c r="A91">
        <v>2.5</v>
      </c>
      <c r="B91" s="6">
        <v>0.5</v>
      </c>
      <c r="D91" s="138"/>
      <c r="F91" s="138"/>
      <c r="G91" s="136"/>
    </row>
    <row r="92" spans="1:7" x14ac:dyDescent="0.25">
      <c r="B92" s="132"/>
      <c r="D92" s="138"/>
      <c r="F92" s="138"/>
      <c r="G92" s="136"/>
    </row>
    <row r="93" spans="1:7" x14ac:dyDescent="0.25">
      <c r="B93" s="132"/>
      <c r="D93" s="138"/>
      <c r="F93" s="138"/>
      <c r="G93" s="136"/>
    </row>
    <row r="94" spans="1:7" x14ac:dyDescent="0.25">
      <c r="B94" s="132"/>
      <c r="D94" s="138"/>
      <c r="F94" s="138"/>
      <c r="G94" s="136"/>
    </row>
    <row r="95" spans="1:7" x14ac:dyDescent="0.25">
      <c r="B95" s="132"/>
      <c r="D95" s="138"/>
      <c r="F95" s="138"/>
      <c r="G95" s="136"/>
    </row>
    <row r="96" spans="1:7" x14ac:dyDescent="0.25">
      <c r="B96" s="132"/>
      <c r="D96" s="138"/>
      <c r="F96" s="138"/>
      <c r="G96" s="136"/>
    </row>
    <row r="97" spans="2:7" x14ac:dyDescent="0.25">
      <c r="B97" s="132"/>
      <c r="C97" s="133"/>
      <c r="D97" s="134"/>
      <c r="F97" s="138"/>
      <c r="G97" s="136"/>
    </row>
    <row r="98" spans="2:7" x14ac:dyDescent="0.25">
      <c r="F98" s="138"/>
      <c r="G98" s="136"/>
    </row>
    <row r="99" spans="2:7" x14ac:dyDescent="0.25">
      <c r="F99" s="138"/>
      <c r="G99" s="136"/>
    </row>
    <row r="100" spans="2:7" x14ac:dyDescent="0.25">
      <c r="F100" s="138"/>
      <c r="G100" s="136"/>
    </row>
    <row r="101" spans="2:7" x14ac:dyDescent="0.25">
      <c r="F101" s="138"/>
      <c r="G101" s="136"/>
    </row>
    <row r="102" spans="2:7" x14ac:dyDescent="0.25">
      <c r="F102" s="138"/>
      <c r="G102" s="136"/>
    </row>
    <row r="103" spans="2:7" x14ac:dyDescent="0.25">
      <c r="F103" s="138"/>
      <c r="G103" s="136"/>
    </row>
    <row r="104" spans="2:7" x14ac:dyDescent="0.25">
      <c r="F104" s="138"/>
      <c r="G104" s="136"/>
    </row>
    <row r="105" spans="2:7" x14ac:dyDescent="0.25">
      <c r="F105" s="138"/>
      <c r="G105" s="136"/>
    </row>
    <row r="106" spans="2:7" x14ac:dyDescent="0.25">
      <c r="F106" s="138"/>
      <c r="G106" s="136"/>
    </row>
    <row r="107" spans="2:7" x14ac:dyDescent="0.25">
      <c r="F107" s="138"/>
    </row>
    <row r="108" spans="2:7" x14ac:dyDescent="0.25">
      <c r="F108" s="138"/>
    </row>
    <row r="109" spans="2:7" x14ac:dyDescent="0.25">
      <c r="F109" s="138"/>
    </row>
    <row r="110" spans="2:7" x14ac:dyDescent="0.25">
      <c r="F110" s="138"/>
    </row>
    <row r="111" spans="2:7" x14ac:dyDescent="0.25">
      <c r="F111" s="138"/>
    </row>
    <row r="112" spans="2:7" x14ac:dyDescent="0.25">
      <c r="F112" s="138"/>
    </row>
    <row r="113" spans="6:6" x14ac:dyDescent="0.25">
      <c r="F113" s="138"/>
    </row>
    <row r="114" spans="6:6" x14ac:dyDescent="0.25">
      <c r="F114" s="138"/>
    </row>
    <row r="115" spans="6:6" x14ac:dyDescent="0.25">
      <c r="F115" s="138"/>
    </row>
    <row r="116" spans="6:6" x14ac:dyDescent="0.25">
      <c r="F116" s="138"/>
    </row>
    <row r="117" spans="6:6" x14ac:dyDescent="0.25">
      <c r="F117" s="138"/>
    </row>
    <row r="118" spans="6:6" x14ac:dyDescent="0.25">
      <c r="F118" s="138"/>
    </row>
    <row r="119" spans="6:6" x14ac:dyDescent="0.25">
      <c r="F119" s="138"/>
    </row>
    <row r="120" spans="6:6" x14ac:dyDescent="0.25">
      <c r="F120" s="138"/>
    </row>
    <row r="121" spans="6:6" x14ac:dyDescent="0.25">
      <c r="F121" s="138"/>
    </row>
    <row r="122" spans="6:6" x14ac:dyDescent="0.25">
      <c r="F122" s="138"/>
    </row>
    <row r="123" spans="6:6" x14ac:dyDescent="0.25">
      <c r="F123" s="138"/>
    </row>
    <row r="124" spans="6:6" x14ac:dyDescent="0.25">
      <c r="F124" s="138"/>
    </row>
    <row r="125" spans="6:6" x14ac:dyDescent="0.25">
      <c r="F125" s="138"/>
    </row>
    <row r="126" spans="6:6" x14ac:dyDescent="0.25">
      <c r="F126" s="138"/>
    </row>
    <row r="127" spans="6:6" x14ac:dyDescent="0.25">
      <c r="F127" s="138"/>
    </row>
    <row r="128" spans="6:6" x14ac:dyDescent="0.25">
      <c r="F128" s="138"/>
    </row>
    <row r="129" spans="6:6" x14ac:dyDescent="0.25">
      <c r="F129" s="138"/>
    </row>
    <row r="130" spans="6:6" x14ac:dyDescent="0.25">
      <c r="F130" s="138"/>
    </row>
    <row r="131" spans="6:6" x14ac:dyDescent="0.25">
      <c r="F131" s="13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140625" defaultRowHeight="15" x14ac:dyDescent="0.25"/>
  <cols>
    <col min="1" max="1" width="9.140625" style="169"/>
    <col min="2" max="2" width="13.85546875" style="169" customWidth="1"/>
    <col min="3" max="3" width="15" style="169" customWidth="1"/>
    <col min="4" max="4" width="7.85546875" style="169" customWidth="1"/>
    <col min="5" max="5" width="6" style="169" customWidth="1"/>
    <col min="6" max="6" width="7.85546875" style="169" customWidth="1"/>
    <col min="7" max="7" width="6" style="169" customWidth="1"/>
    <col min="8" max="8" width="6.140625" style="169" customWidth="1"/>
    <col min="9" max="16" width="9.140625" style="169"/>
    <col min="17" max="17" width="15.85546875" style="169" customWidth="1"/>
    <col min="18" max="24" width="9.140625" style="169"/>
    <col min="25" max="25" width="27" style="169" customWidth="1"/>
    <col min="26" max="16384" width="9.140625" style="169"/>
  </cols>
  <sheetData>
    <row r="2" spans="1:25" ht="15.75" x14ac:dyDescent="0.25">
      <c r="A2" s="44" t="s">
        <v>556</v>
      </c>
      <c r="N2" s="380"/>
    </row>
    <row r="3" spans="1:25" x14ac:dyDescent="0.25">
      <c r="A3" s="22" t="s">
        <v>16</v>
      </c>
      <c r="C3" s="403"/>
      <c r="D3" s="403"/>
      <c r="E3" s="403"/>
      <c r="F3" s="403"/>
      <c r="G3" s="403"/>
      <c r="H3" s="403"/>
      <c r="I3" s="403"/>
      <c r="J3" s="403"/>
      <c r="K3" s="403"/>
      <c r="N3"/>
    </row>
    <row r="4" spans="1:25" x14ac:dyDescent="0.25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186"/>
      <c r="Y4" s="171"/>
    </row>
    <row r="5" spans="1:25" x14ac:dyDescent="0.25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186"/>
      <c r="Q5" s="178" t="s">
        <v>358</v>
      </c>
      <c r="R5" s="179"/>
      <c r="Y5" s="172"/>
    </row>
    <row r="6" spans="1:25" x14ac:dyDescent="0.25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Q6" s="299" t="s">
        <v>360</v>
      </c>
      <c r="R6" s="300" t="s">
        <v>359</v>
      </c>
      <c r="Y6" s="172"/>
    </row>
    <row r="7" spans="1:25" x14ac:dyDescent="0.25">
      <c r="A7" s="186"/>
      <c r="B7" s="186"/>
      <c r="C7" s="186"/>
      <c r="D7" s="186"/>
      <c r="E7" s="186"/>
      <c r="F7" s="186"/>
      <c r="G7" s="186"/>
      <c r="H7" s="186"/>
      <c r="I7" s="186"/>
      <c r="J7" s="186"/>
      <c r="K7" s="186"/>
      <c r="Q7" s="301" t="s">
        <v>249</v>
      </c>
      <c r="R7" s="302" t="s">
        <v>361</v>
      </c>
      <c r="Y7" s="172"/>
    </row>
    <row r="8" spans="1:25" x14ac:dyDescent="0.25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  <c r="Q8" s="301" t="s">
        <v>247</v>
      </c>
      <c r="R8" s="302" t="s">
        <v>362</v>
      </c>
      <c r="Y8" s="172"/>
    </row>
    <row r="9" spans="1:25" x14ac:dyDescent="0.25">
      <c r="A9" s="186"/>
      <c r="B9" s="186"/>
      <c r="C9" s="186"/>
      <c r="D9" s="186"/>
      <c r="E9" s="186"/>
      <c r="F9" s="186"/>
      <c r="G9" s="186"/>
      <c r="H9" s="186"/>
      <c r="I9" s="186"/>
      <c r="J9" s="186"/>
      <c r="K9" s="186"/>
      <c r="Q9" s="303" t="s">
        <v>248</v>
      </c>
      <c r="R9" s="304" t="s">
        <v>363</v>
      </c>
      <c r="Y9" s="172"/>
    </row>
    <row r="10" spans="1:25" x14ac:dyDescent="0.25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Y10" s="172"/>
    </row>
    <row r="11" spans="1:25" x14ac:dyDescent="0.25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Y11" s="172"/>
    </row>
    <row r="12" spans="1:25" x14ac:dyDescent="0.25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K12" s="186"/>
      <c r="Y12" s="172"/>
    </row>
    <row r="13" spans="1:25" x14ac:dyDescent="0.25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  <c r="Y13" s="172"/>
    </row>
    <row r="14" spans="1:25" x14ac:dyDescent="0.25">
      <c r="A14" s="186"/>
      <c r="B14" s="186"/>
      <c r="C14" s="186"/>
      <c r="D14" s="186"/>
      <c r="E14" s="186"/>
      <c r="F14" s="186"/>
      <c r="G14" s="186"/>
      <c r="H14" s="186"/>
      <c r="I14" s="186"/>
      <c r="J14" s="186"/>
      <c r="K14" s="186"/>
      <c r="Y14" s="172"/>
    </row>
    <row r="15" spans="1:25" x14ac:dyDescent="0.25">
      <c r="A15" s="186"/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Y15" s="172"/>
    </row>
    <row r="16" spans="1:25" x14ac:dyDescent="0.25">
      <c r="A16" s="186"/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Y16" s="172"/>
    </row>
    <row r="17" spans="1:25" x14ac:dyDescent="0.25">
      <c r="A17" s="186"/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Y17" s="172"/>
    </row>
    <row r="18" spans="1:25" x14ac:dyDescent="0.25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Y18" s="172"/>
    </row>
    <row r="19" spans="1:25" x14ac:dyDescent="0.25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Y19" s="172"/>
    </row>
    <row r="20" spans="1:25" x14ac:dyDescent="0.25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Y20" s="173"/>
    </row>
    <row r="21" spans="1:25" x14ac:dyDescent="0.25">
      <c r="A21" s="186"/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Y21" s="172"/>
    </row>
    <row r="22" spans="1:25" x14ac:dyDescent="0.25">
      <c r="Y22" s="172"/>
    </row>
    <row r="23" spans="1:25" x14ac:dyDescent="0.25">
      <c r="Y23" s="172"/>
    </row>
    <row r="24" spans="1:25" x14ac:dyDescent="0.25">
      <c r="Y24" s="172"/>
    </row>
    <row r="25" spans="1:25" x14ac:dyDescent="0.25">
      <c r="B25" s="169" t="s">
        <v>12</v>
      </c>
      <c r="C25" s="169">
        <v>2000</v>
      </c>
      <c r="D25" s="169">
        <v>2001</v>
      </c>
      <c r="E25" s="169">
        <v>2002</v>
      </c>
      <c r="F25" s="169">
        <v>2003</v>
      </c>
      <c r="G25" s="169">
        <v>2004</v>
      </c>
      <c r="H25" s="169">
        <v>2005</v>
      </c>
      <c r="I25" s="169">
        <v>2006</v>
      </c>
      <c r="J25" s="169">
        <v>2007</v>
      </c>
      <c r="K25" s="169">
        <v>2008</v>
      </c>
      <c r="L25" s="169">
        <v>2009</v>
      </c>
      <c r="M25" s="169">
        <v>2010</v>
      </c>
      <c r="N25" s="169">
        <v>2011</v>
      </c>
      <c r="O25" s="169">
        <v>2012</v>
      </c>
      <c r="P25" s="169">
        <v>2013</v>
      </c>
      <c r="Q25" s="169">
        <v>2014</v>
      </c>
      <c r="R25" s="169">
        <v>2015</v>
      </c>
      <c r="S25" s="169">
        <v>2016</v>
      </c>
      <c r="T25" s="169">
        <v>2017</v>
      </c>
      <c r="U25" s="169">
        <v>2018</v>
      </c>
      <c r="V25" s="169">
        <v>2019</v>
      </c>
      <c r="W25" s="169">
        <v>2020</v>
      </c>
      <c r="X25" s="169">
        <f>+W25+1</f>
        <v>2021</v>
      </c>
      <c r="Y25" s="172"/>
    </row>
    <row r="26" spans="1:25" x14ac:dyDescent="0.25">
      <c r="A26" s="191"/>
      <c r="B26" s="344" t="s">
        <v>360</v>
      </c>
      <c r="C26" s="345">
        <v>0.10768759562999999</v>
      </c>
      <c r="D26" s="345">
        <v>0.11430879452000001</v>
      </c>
      <c r="E26" s="345">
        <v>9.0456027396999997E-2</v>
      </c>
      <c r="F26" s="345">
        <v>0.13054520548000001</v>
      </c>
      <c r="G26" s="345">
        <v>0.18103860383000001</v>
      </c>
      <c r="H26" s="345">
        <v>0.19568473973</v>
      </c>
      <c r="I26" s="345">
        <v>0.18233403288</v>
      </c>
      <c r="J26" s="345">
        <v>0.13933212603</v>
      </c>
      <c r="K26" s="345">
        <v>0.13245945081999999</v>
      </c>
      <c r="L26" s="345">
        <v>6.2311679452000002E-2</v>
      </c>
      <c r="M26" s="345">
        <v>1.1957284932E-2</v>
      </c>
      <c r="N26" s="345">
        <v>-1.4400742466E-2</v>
      </c>
      <c r="O26" s="345">
        <v>-5.4726661202000003E-2</v>
      </c>
      <c r="P26" s="345">
        <v>-0.17501223288000001</v>
      </c>
      <c r="Q26" s="345">
        <v>-0.31520172055000001</v>
      </c>
      <c r="R26" s="345">
        <v>-0.49121172329000001</v>
      </c>
      <c r="S26" s="345">
        <v>-0.65689627321999999</v>
      </c>
      <c r="T26" s="345">
        <v>-0.75761447671000004</v>
      </c>
      <c r="U26" s="345">
        <v>-0.79254433699000004</v>
      </c>
      <c r="V26" s="345">
        <v>-0.94392710685000003</v>
      </c>
      <c r="W26" s="345">
        <v>-1.0124962699</v>
      </c>
      <c r="X26" s="345">
        <v>-0.94018733452000003</v>
      </c>
      <c r="Y26" s="172"/>
    </row>
    <row r="27" spans="1:25" x14ac:dyDescent="0.25">
      <c r="A27" s="191"/>
      <c r="B27" s="191" t="s">
        <v>249</v>
      </c>
      <c r="C27" s="170">
        <v>2.0838797813999999E-2</v>
      </c>
      <c r="D27" s="170">
        <v>4.3315068492999998E-3</v>
      </c>
      <c r="E27" s="170">
        <v>0</v>
      </c>
      <c r="F27" s="170">
        <v>2.5205479452000001E-4</v>
      </c>
      <c r="G27" s="170">
        <v>4.0382786885000002E-4</v>
      </c>
      <c r="H27" s="170">
        <v>6.3250958904E-4</v>
      </c>
      <c r="I27" s="170">
        <v>4.1865753424999999E-4</v>
      </c>
      <c r="J27" s="170">
        <v>3.2271780822000002E-4</v>
      </c>
      <c r="K27" s="170">
        <v>3.3015027321999998E-4</v>
      </c>
      <c r="L27" s="170">
        <v>3.5024383561999998E-4</v>
      </c>
      <c r="M27" s="170">
        <v>3.6958904110000001E-4</v>
      </c>
      <c r="N27" s="170">
        <v>3.2556164384000001E-4</v>
      </c>
      <c r="O27" s="170">
        <v>3.1421311475000001E-4</v>
      </c>
      <c r="P27" s="170">
        <v>3.3655616438000002E-4</v>
      </c>
      <c r="Q27" s="170">
        <v>-3.7509539725999998E-2</v>
      </c>
      <c r="R27" s="170">
        <v>-6.4610758904000004E-2</v>
      </c>
      <c r="S27" s="170">
        <v>-9.4826969945000006E-2</v>
      </c>
      <c r="T27" s="170">
        <v>-0.17759438082000001</v>
      </c>
      <c r="U27" s="170">
        <v>-0.25591668766999998</v>
      </c>
      <c r="V27" s="170">
        <v>-0.28056840822000001</v>
      </c>
      <c r="W27" s="170">
        <v>-0.31569550246</v>
      </c>
      <c r="X27" s="170">
        <v>-0.37151657396999999</v>
      </c>
      <c r="Y27" s="172"/>
    </row>
    <row r="28" spans="1:25" x14ac:dyDescent="0.25">
      <c r="A28" s="191"/>
      <c r="B28" s="191" t="s">
        <v>247</v>
      </c>
      <c r="C28" s="170">
        <v>1.1940819671999999E-2</v>
      </c>
      <c r="D28" s="170">
        <v>4.3356958904000001E-2</v>
      </c>
      <c r="E28" s="170">
        <v>2.5012443836000001E-2</v>
      </c>
      <c r="F28" s="170">
        <v>3.8761643835999997E-2</v>
      </c>
      <c r="G28" s="170">
        <v>3.8184125683000003E-2</v>
      </c>
      <c r="H28" s="170">
        <v>7.8523120547999994E-2</v>
      </c>
      <c r="I28" s="170">
        <v>9.3106786301E-2</v>
      </c>
      <c r="J28" s="170">
        <v>5.0729624658000003E-2</v>
      </c>
      <c r="K28" s="170">
        <v>5.3002699453999998E-2</v>
      </c>
      <c r="L28" s="170">
        <v>1.9929290411E-2</v>
      </c>
      <c r="M28" s="170">
        <v>8.9503780822000004E-3</v>
      </c>
      <c r="N28" s="170">
        <v>4.8418904110000003E-4</v>
      </c>
      <c r="O28" s="170">
        <v>-1.3427868852E-3</v>
      </c>
      <c r="P28" s="170">
        <v>-8.9106547944999993E-3</v>
      </c>
      <c r="Q28" s="170">
        <v>-5.6081345205000001E-2</v>
      </c>
      <c r="R28" s="170">
        <v>-8.3071287670999999E-2</v>
      </c>
      <c r="S28" s="170">
        <v>-9.1469770492000002E-2</v>
      </c>
      <c r="T28" s="170">
        <v>-0.10744454795</v>
      </c>
      <c r="U28" s="170">
        <v>-0.17350081096</v>
      </c>
      <c r="V28" s="170">
        <v>-0.22728166849000001</v>
      </c>
      <c r="W28" s="170">
        <v>-0.30187943524999999</v>
      </c>
      <c r="X28" s="170">
        <v>-0.24788843178</v>
      </c>
      <c r="Y28" s="174"/>
    </row>
    <row r="29" spans="1:25" x14ac:dyDescent="0.25">
      <c r="A29" s="191"/>
      <c r="B29" s="191" t="s">
        <v>248</v>
      </c>
      <c r="C29" s="170">
        <v>3.7838306011000002E-2</v>
      </c>
      <c r="D29" s="170">
        <v>4.2933783561999998E-2</v>
      </c>
      <c r="E29" s="170">
        <v>1.5747345204999999E-2</v>
      </c>
      <c r="F29" s="170">
        <v>4.3139224657999999E-2</v>
      </c>
      <c r="G29" s="170">
        <v>4.0103338798000002E-2</v>
      </c>
      <c r="H29" s="170">
        <v>4.0064265752999997E-2</v>
      </c>
      <c r="I29" s="170">
        <v>1.5807350684999999E-2</v>
      </c>
      <c r="J29" s="170">
        <v>1.5858863014E-2</v>
      </c>
      <c r="K29" s="170">
        <v>-1.2047642076999999E-2</v>
      </c>
      <c r="L29" s="170">
        <v>-2.748810137E-2</v>
      </c>
      <c r="M29" s="170">
        <v>-6.2860712329000003E-3</v>
      </c>
      <c r="N29" s="170">
        <v>-5.2482468492999999E-2</v>
      </c>
      <c r="O29" s="170">
        <v>-8.8676674863000002E-2</v>
      </c>
      <c r="P29" s="170">
        <v>-0.1031292137</v>
      </c>
      <c r="Q29" s="170">
        <v>-0.15163423562</v>
      </c>
      <c r="R29" s="170">
        <v>-0.17159679725999999</v>
      </c>
      <c r="S29" s="170">
        <v>-0.18785296721</v>
      </c>
      <c r="T29" s="170">
        <v>-0.16575204658000001</v>
      </c>
      <c r="U29" s="170">
        <v>-0.18254033424999999</v>
      </c>
      <c r="V29" s="170">
        <v>-0.16786751233</v>
      </c>
      <c r="W29" s="170">
        <v>-0.24311073961999999</v>
      </c>
      <c r="X29" s="170">
        <v>-0.25806113944999998</v>
      </c>
      <c r="Y29" s="174"/>
    </row>
    <row r="30" spans="1:25" x14ac:dyDescent="0.25">
      <c r="B30" s="346" t="s">
        <v>364</v>
      </c>
      <c r="C30" s="347">
        <f t="shared" ref="C30" si="0">+SUM(C26:C29)</f>
        <v>0.17830551912699999</v>
      </c>
      <c r="D30" s="347">
        <f t="shared" ref="D30" si="1">+SUM(D26:D29)</f>
        <v>0.20493104383530003</v>
      </c>
      <c r="E30" s="347">
        <f t="shared" ref="E30" si="2">+SUM(E26:E29)</f>
        <v>0.13121581643800001</v>
      </c>
      <c r="F30" s="347">
        <f t="shared" ref="F30" si="3">+SUM(F26:F29)</f>
        <v>0.21269812876852001</v>
      </c>
      <c r="G30" s="347">
        <f t="shared" ref="G30" si="4">+SUM(G26:G29)</f>
        <v>0.25972989617984998</v>
      </c>
      <c r="H30" s="347">
        <f t="shared" ref="H30" si="5">+SUM(H26:H29)</f>
        <v>0.31490463562003995</v>
      </c>
      <c r="I30" s="347">
        <f t="shared" ref="I30" si="6">+SUM(I26:I29)</f>
        <v>0.29166682740025002</v>
      </c>
      <c r="J30" s="347">
        <f t="shared" ref="J30" si="7">+SUM(J26:J29)</f>
        <v>0.20624333151021998</v>
      </c>
      <c r="K30" s="347">
        <f t="shared" ref="K30" si="8">+SUM(K26:K29)</f>
        <v>0.17374465847022</v>
      </c>
      <c r="L30" s="347">
        <f t="shared" ref="L30" si="9">+SUM(L26:L29)</f>
        <v>5.5103112328620002E-2</v>
      </c>
      <c r="M30" s="347">
        <f t="shared" ref="M30" si="10">+SUM(M26:M29)</f>
        <v>1.49911808224E-2</v>
      </c>
      <c r="N30" s="347">
        <f t="shared" ref="N30" si="11">+SUM(N26:N29)</f>
        <v>-6.6073460274059997E-2</v>
      </c>
      <c r="O30" s="347">
        <f t="shared" ref="O30" si="12">+SUM(O26:O29)</f>
        <v>-0.14443190983545001</v>
      </c>
      <c r="P30" s="347">
        <f t="shared" ref="P30" si="13">+SUM(P26:P29)</f>
        <v>-0.28671554521011999</v>
      </c>
      <c r="Q30" s="347">
        <f t="shared" ref="Q30" si="14">+SUM(Q26:Q29)</f>
        <v>-0.56042684110100005</v>
      </c>
      <c r="R30" s="347">
        <f>+SUM(R26:R29)</f>
        <v>-0.81049056712500001</v>
      </c>
      <c r="S30" s="347">
        <f t="shared" ref="S30:V30" si="15">+SUM(S26:S29)</f>
        <v>-1.0310459808670001</v>
      </c>
      <c r="T30" s="347">
        <f t="shared" si="15"/>
        <v>-1.2084054520600001</v>
      </c>
      <c r="U30" s="347">
        <f t="shared" si="15"/>
        <v>-1.40450216987</v>
      </c>
      <c r="V30" s="347">
        <f t="shared" si="15"/>
        <v>-1.6196446958900002</v>
      </c>
      <c r="W30" s="347">
        <f t="shared" ref="W30:X30" si="16">+SUM(W26:W29)</f>
        <v>-1.87318194723</v>
      </c>
      <c r="X30" s="347">
        <f t="shared" si="16"/>
        <v>-1.8176534797200001</v>
      </c>
      <c r="Y30" s="175"/>
    </row>
    <row r="31" spans="1:25" x14ac:dyDescent="0.25">
      <c r="Y31" s="172"/>
    </row>
    <row r="32" spans="1:25" x14ac:dyDescent="0.25">
      <c r="B32" s="365" t="s">
        <v>558</v>
      </c>
    </row>
    <row r="42" spans="2:3" x14ac:dyDescent="0.25">
      <c r="B42" s="5"/>
      <c r="C42" s="5" t="s">
        <v>357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15"/>
    </row>
    <row r="2" spans="1:17" ht="15.75" x14ac:dyDescent="0.25">
      <c r="A2" s="44" t="s">
        <v>556</v>
      </c>
    </row>
    <row r="3" spans="1:17" x14ac:dyDescent="0.2">
      <c r="A3" s="22" t="s">
        <v>16</v>
      </c>
    </row>
    <row r="4" spans="1:17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7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P5" s="178" t="s">
        <v>358</v>
      </c>
      <c r="Q5" s="179"/>
    </row>
    <row r="6" spans="1:17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P6" s="243" t="s">
        <v>554</v>
      </c>
      <c r="Q6" s="244" t="s">
        <v>553</v>
      </c>
    </row>
    <row r="7" spans="1:17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P7" s="197"/>
    </row>
    <row r="8" spans="1:17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7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7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7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7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7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7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7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7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ht="12.75" customHeight="1" x14ac:dyDescent="0.2">
      <c r="A25" s="379"/>
      <c r="B25" s="379"/>
      <c r="C25" s="379"/>
      <c r="D25" s="379"/>
      <c r="E25" s="379"/>
      <c r="F25" s="379"/>
      <c r="G25" s="379"/>
      <c r="H25" s="379"/>
      <c r="I25" s="379"/>
      <c r="J25" s="379"/>
      <c r="K25" s="379"/>
    </row>
    <row r="26" spans="1:11" x14ac:dyDescent="0.2">
      <c r="B26" s="36"/>
      <c r="C26" s="588" t="s">
        <v>40</v>
      </c>
      <c r="D26" s="588"/>
      <c r="E26" s="588"/>
    </row>
    <row r="27" spans="1:11" x14ac:dyDescent="0.2">
      <c r="A27" s="3"/>
      <c r="B27" s="37" t="s">
        <v>38</v>
      </c>
      <c r="C27" s="192" t="s">
        <v>590</v>
      </c>
      <c r="D27" s="192"/>
      <c r="E27" s="192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42005</v>
      </c>
      <c r="B29" s="12">
        <v>62.917999999999999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42036</v>
      </c>
      <c r="B30" s="12">
        <v>50.23</v>
      </c>
      <c r="C30" s="43">
        <f>+MIN($B$30,$B$42,$B$54,$B$66,$B$78)</f>
        <v>38.515999999999998</v>
      </c>
      <c r="D30" s="43">
        <f>+MAX($B$30,$B$42,$B$54,$B$66,$B$78)</f>
        <v>61.234999999999999</v>
      </c>
      <c r="E30" s="17">
        <f t="shared" si="0"/>
        <v>22.719000000000001</v>
      </c>
      <c r="G30" s="43"/>
      <c r="H30" s="17"/>
    </row>
    <row r="31" spans="1:11" x14ac:dyDescent="0.2">
      <c r="A31" s="1">
        <v>42064</v>
      </c>
      <c r="B31" s="12">
        <v>53.320999999999998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42095</v>
      </c>
      <c r="B32" s="12">
        <v>61.402000000000001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42125</v>
      </c>
      <c r="B33" s="12">
        <v>71.649000000000001</v>
      </c>
      <c r="C33" s="43">
        <f>+MIN($B$33,$B$45,$B$57,$B$69,$B$81)</f>
        <v>43.707000000000001</v>
      </c>
      <c r="D33" s="43">
        <f>+MAX($B$33,$B$45,$B$57,$B$69,$B$81)</f>
        <v>71.649000000000001</v>
      </c>
      <c r="E33" s="17">
        <f t="shared" si="0"/>
        <v>27.942</v>
      </c>
      <c r="G33" s="43"/>
      <c r="H33" s="17"/>
    </row>
    <row r="34" spans="1:8" x14ac:dyDescent="0.2">
      <c r="A34" s="1">
        <v>42156</v>
      </c>
      <c r="B34" s="12">
        <v>78.064999999999998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42186</v>
      </c>
      <c r="B35" s="12">
        <v>84.828000000000003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42217</v>
      </c>
      <c r="B36" s="12">
        <v>91.41</v>
      </c>
      <c r="C36" s="43">
        <f>+MIN($B$36,$B$48,$B$60,$B$72,$B$84)</f>
        <v>66.724999999999994</v>
      </c>
      <c r="D36" s="43">
        <f>+MAX($B$36,$B$48,$B$60,$B$72,$B$84)</f>
        <v>94.159000000000006</v>
      </c>
      <c r="E36" s="17">
        <f t="shared" si="0"/>
        <v>27.434000000000012</v>
      </c>
      <c r="G36" s="43"/>
      <c r="H36" s="17"/>
    </row>
    <row r="37" spans="1:8" x14ac:dyDescent="0.2">
      <c r="A37" s="1">
        <v>42248</v>
      </c>
      <c r="B37" s="12">
        <v>94.433999999999997</v>
      </c>
      <c r="C37" s="43">
        <f>+MIN($B$37,$B$49,$B$61,$B$73,$B$85)</f>
        <v>71.391000000000005</v>
      </c>
      <c r="D37" s="43">
        <f>+MAX($B$37,$B$49,$B$61,$B$73,$B$85)</f>
        <v>98.974999999999994</v>
      </c>
      <c r="E37" s="17">
        <f t="shared" si="0"/>
        <v>27.583999999999989</v>
      </c>
      <c r="G37" s="43"/>
      <c r="H37" s="17"/>
    </row>
    <row r="38" spans="1:8" x14ac:dyDescent="0.2">
      <c r="A38" s="1">
        <v>42278</v>
      </c>
      <c r="B38" s="12">
        <v>99.213999999999999</v>
      </c>
      <c r="C38" s="43">
        <f>+MIN($B$38,$B$50,$B$62,$B$74,$B$86)</f>
        <v>72.944000000000003</v>
      </c>
      <c r="D38" s="43">
        <f>+MAX($B$38,$B$50,$B$62,$B$74,$B$86)</f>
        <v>99.213999999999999</v>
      </c>
      <c r="E38" s="17">
        <f t="shared" si="0"/>
        <v>26.269999999999996</v>
      </c>
      <c r="G38" s="43"/>
      <c r="H38" s="17"/>
    </row>
    <row r="39" spans="1:8" x14ac:dyDescent="0.2">
      <c r="A39" s="1">
        <v>42309</v>
      </c>
      <c r="B39" s="12">
        <v>99.777000000000001</v>
      </c>
      <c r="C39" s="43">
        <f>+MIN($B$39,$B$51,$B$63,$B$75,$B$87)</f>
        <v>69.936000000000007</v>
      </c>
      <c r="D39" s="43">
        <f>+MAX($B$39,$B$51,$B$63,$B$75,$B$87)</f>
        <v>99.777000000000001</v>
      </c>
      <c r="E39" s="17">
        <f t="shared" si="0"/>
        <v>29.840999999999994</v>
      </c>
      <c r="G39" s="43"/>
      <c r="H39" s="17"/>
    </row>
    <row r="40" spans="1:8" x14ac:dyDescent="0.2">
      <c r="A40" s="1">
        <v>42339</v>
      </c>
      <c r="B40" s="12">
        <v>91.379000000000005</v>
      </c>
      <c r="C40" s="43">
        <f>+MIN($B$40,$B$52,$B$64,$B$76,$B$88)</f>
        <v>62.183</v>
      </c>
      <c r="D40" s="43">
        <f>+MAX($B$40,$B$52,$B$64,$B$76,$B$88)</f>
        <v>91.379000000000005</v>
      </c>
      <c r="E40" s="17">
        <f t="shared" si="0"/>
        <v>29.196000000000005</v>
      </c>
      <c r="G40" s="43"/>
      <c r="H40" s="17"/>
    </row>
    <row r="41" spans="1:8" x14ac:dyDescent="0.2">
      <c r="A41" s="1">
        <v>42370</v>
      </c>
      <c r="B41" s="12">
        <v>74.698999999999998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42401</v>
      </c>
      <c r="B42" s="12">
        <v>61.234999999999999</v>
      </c>
      <c r="C42" s="43">
        <f>+MIN($B$30,$B$42,$B$54,$B$66,$B$78)</f>
        <v>38.515999999999998</v>
      </c>
      <c r="D42" s="43">
        <f>+MAX($B$30,$B$42,$B$54,$B$66,$B$78)</f>
        <v>61.234999999999999</v>
      </c>
      <c r="E42" s="17">
        <f t="shared" si="0"/>
        <v>22.719000000000001</v>
      </c>
      <c r="G42" s="43"/>
      <c r="H42" s="17"/>
    </row>
    <row r="43" spans="1:8" x14ac:dyDescent="0.2">
      <c r="A43" s="1">
        <v>42430</v>
      </c>
      <c r="B43" s="12">
        <v>61.761000000000003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42461</v>
      </c>
      <c r="B44" s="12">
        <v>68.766000000000005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42491</v>
      </c>
      <c r="B45" s="12">
        <v>71.302000000000007</v>
      </c>
      <c r="C45" s="43">
        <f>+MIN($B$33,$B$45,$B$57,$B$69,$B$81)</f>
        <v>43.707000000000001</v>
      </c>
      <c r="D45" s="43">
        <f>+MAX($B$33,$B$45,$B$57,$B$69,$B$81)</f>
        <v>71.649000000000001</v>
      </c>
      <c r="E45" s="17">
        <f t="shared" si="0"/>
        <v>27.942</v>
      </c>
      <c r="G45" s="43"/>
      <c r="H45" s="17"/>
    </row>
    <row r="46" spans="1:8" x14ac:dyDescent="0.2">
      <c r="A46" s="1">
        <v>42522</v>
      </c>
      <c r="B46" s="12">
        <v>79.819999999999993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42552</v>
      </c>
      <c r="B47" s="12">
        <v>85.808000000000007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42583</v>
      </c>
      <c r="B48" s="12">
        <v>94.159000000000006</v>
      </c>
      <c r="C48" s="43">
        <f>+MIN($B$36,$B$48,$B$60,$B$72,$B$84)</f>
        <v>66.724999999999994</v>
      </c>
      <c r="D48" s="43">
        <f>+MAX($B$36,$B$48,$B$60,$B$72,$B$84)</f>
        <v>94.159000000000006</v>
      </c>
      <c r="E48" s="17">
        <f t="shared" si="0"/>
        <v>27.434000000000012</v>
      </c>
      <c r="G48" s="43"/>
      <c r="H48" s="17"/>
    </row>
    <row r="49" spans="1:8" x14ac:dyDescent="0.2">
      <c r="A49" s="1">
        <v>42614</v>
      </c>
      <c r="B49" s="12">
        <v>98.974999999999994</v>
      </c>
      <c r="C49" s="43">
        <f>+MIN($B$37,$B$49,$B$61,$B$73,$B$85)</f>
        <v>71.391000000000005</v>
      </c>
      <c r="D49" s="43">
        <f>+MAX($B$37,$B$49,$B$61,$B$73,$B$85)</f>
        <v>98.974999999999994</v>
      </c>
      <c r="E49" s="17">
        <f t="shared" si="0"/>
        <v>27.583999999999989</v>
      </c>
      <c r="G49" s="43"/>
      <c r="H49" s="17"/>
    </row>
    <row r="50" spans="1:8" x14ac:dyDescent="0.2">
      <c r="A50" s="1">
        <v>42644</v>
      </c>
      <c r="B50" s="12">
        <v>96.251999999999995</v>
      </c>
      <c r="C50" s="43">
        <f>+MIN($B$38,$B$50,$B$62,$B$74,$B$86)</f>
        <v>72.944000000000003</v>
      </c>
      <c r="D50" s="43">
        <f>+MAX($B$38,$B$50,$B$62,$B$74,$B$86)</f>
        <v>99.213999999999999</v>
      </c>
      <c r="E50" s="17">
        <f t="shared" si="0"/>
        <v>26.269999999999996</v>
      </c>
      <c r="G50" s="43"/>
      <c r="H50" s="17"/>
    </row>
    <row r="51" spans="1:8" x14ac:dyDescent="0.2">
      <c r="A51" s="1">
        <v>42675</v>
      </c>
      <c r="B51" s="12">
        <v>94.394000000000005</v>
      </c>
      <c r="C51" s="43">
        <f>+MIN($B$39,$B$51,$B$63,$B$75,$B$87)</f>
        <v>69.936000000000007</v>
      </c>
      <c r="D51" s="43">
        <f>+MAX($B$39,$B$51,$B$63,$B$75,$B$87)</f>
        <v>99.777000000000001</v>
      </c>
      <c r="E51" s="17">
        <f t="shared" si="0"/>
        <v>29.840999999999994</v>
      </c>
      <c r="G51" s="43"/>
      <c r="H51" s="17"/>
    </row>
    <row r="52" spans="1:8" x14ac:dyDescent="0.2">
      <c r="A52" s="1">
        <v>42705</v>
      </c>
      <c r="B52" s="12">
        <v>77.046999999999997</v>
      </c>
      <c r="C52" s="43">
        <f>+MIN($B$40,$B$52,$B$64,$B$76,$B$88)</f>
        <v>62.183</v>
      </c>
      <c r="D52" s="43">
        <f>+MAX($B$40,$B$52,$B$64,$B$76,$B$88)</f>
        <v>91.379000000000005</v>
      </c>
      <c r="E52" s="17">
        <f t="shared" si="0"/>
        <v>29.196000000000005</v>
      </c>
      <c r="G52" s="43"/>
      <c r="H52" s="17"/>
    </row>
    <row r="53" spans="1:8" x14ac:dyDescent="0.2">
      <c r="A53" s="1">
        <v>42736</v>
      </c>
      <c r="B53" s="12">
        <v>53.35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42767</v>
      </c>
      <c r="B54" s="12">
        <v>47.243000000000002</v>
      </c>
      <c r="C54" s="43">
        <f>+MIN($B$30,$B$42,$B$54,$B$66,$B$78)</f>
        <v>38.515999999999998</v>
      </c>
      <c r="D54" s="43">
        <f>+MAX($B$30,$B$42,$B$54,$B$66,$B$78)</f>
        <v>61.234999999999999</v>
      </c>
      <c r="E54" s="17">
        <f t="shared" si="0"/>
        <v>22.719000000000001</v>
      </c>
      <c r="G54" s="43"/>
      <c r="H54" s="17"/>
    </row>
    <row r="55" spans="1:8" x14ac:dyDescent="0.2">
      <c r="A55" s="1">
        <v>42795</v>
      </c>
      <c r="B55" s="12">
        <v>40.155000000000001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42826</v>
      </c>
      <c r="B56" s="12">
        <v>38.497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42856</v>
      </c>
      <c r="B57" s="12">
        <v>46.146999999999998</v>
      </c>
      <c r="C57" s="43">
        <f>+MIN($B$33,$B$45,$B$57,$B$69,$B$81)</f>
        <v>43.707000000000001</v>
      </c>
      <c r="D57" s="43">
        <f>+MAX($B$33,$B$45,$B$57,$B$69,$B$81)</f>
        <v>71.649000000000001</v>
      </c>
      <c r="E57" s="17">
        <f t="shared" si="0"/>
        <v>27.942</v>
      </c>
      <c r="G57" s="43"/>
      <c r="H57" s="17"/>
    </row>
    <row r="58" spans="1:8" x14ac:dyDescent="0.2">
      <c r="A58" s="1">
        <v>42887</v>
      </c>
      <c r="B58" s="12">
        <v>56.906999999999996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42917</v>
      </c>
      <c r="B59" s="12">
        <v>63.676000000000002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42948</v>
      </c>
      <c r="B60" s="12">
        <v>73.858000000000004</v>
      </c>
      <c r="C60" s="43">
        <f>+MIN($B$36,$B$48,$B$60,$B$72,$B$84)</f>
        <v>66.724999999999994</v>
      </c>
      <c r="D60" s="43">
        <f>+MAX($B$36,$B$48,$B$60,$B$72,$B$84)</f>
        <v>94.159000000000006</v>
      </c>
      <c r="E60" s="17">
        <f t="shared" si="0"/>
        <v>27.434000000000012</v>
      </c>
      <c r="G60" s="43"/>
      <c r="H60" s="17"/>
    </row>
    <row r="61" spans="1:8" x14ac:dyDescent="0.2">
      <c r="A61" s="1">
        <v>42979</v>
      </c>
      <c r="B61" s="12">
        <v>71.391000000000005</v>
      </c>
      <c r="C61" s="43">
        <f>+MIN($B$37,$B$49,$B$61,$B$73,$B$85)</f>
        <v>71.391000000000005</v>
      </c>
      <c r="D61" s="43">
        <f>+MAX($B$37,$B$49,$B$61,$B$73,$B$85)</f>
        <v>98.974999999999994</v>
      </c>
      <c r="E61" s="17">
        <f t="shared" si="0"/>
        <v>27.583999999999989</v>
      </c>
      <c r="G61" s="43"/>
      <c r="H61" s="17"/>
    </row>
    <row r="62" spans="1:8" x14ac:dyDescent="0.2">
      <c r="A62" s="1">
        <v>43009</v>
      </c>
      <c r="B62" s="12">
        <v>72.944000000000003</v>
      </c>
      <c r="C62" s="43">
        <f>+MIN($B$38,$B$50,$B$62,$B$74,$B$86)</f>
        <v>72.944000000000003</v>
      </c>
      <c r="D62" s="43">
        <f>+MAX($B$38,$B$50,$B$62,$B$74,$B$86)</f>
        <v>99.213999999999999</v>
      </c>
      <c r="E62" s="17">
        <f t="shared" si="0"/>
        <v>26.269999999999996</v>
      </c>
      <c r="G62" s="43"/>
      <c r="H62" s="17"/>
    </row>
    <row r="63" spans="1:8" x14ac:dyDescent="0.2">
      <c r="A63" s="1">
        <v>43040</v>
      </c>
      <c r="B63" s="12">
        <v>69.936000000000007</v>
      </c>
      <c r="C63" s="43">
        <f>+MIN($B$39,$B$51,$B$63,$B$75,$B$87)</f>
        <v>69.936000000000007</v>
      </c>
      <c r="D63" s="43">
        <f>+MAX($B$39,$B$51,$B$63,$B$75,$B$87)</f>
        <v>99.777000000000001</v>
      </c>
      <c r="E63" s="17">
        <f t="shared" si="0"/>
        <v>29.840999999999994</v>
      </c>
      <c r="G63" s="43"/>
      <c r="H63" s="17"/>
    </row>
    <row r="64" spans="1:8" x14ac:dyDescent="0.2">
      <c r="A64" s="1">
        <v>43070</v>
      </c>
      <c r="B64" s="12">
        <v>62.183</v>
      </c>
      <c r="C64" s="43">
        <f>+MIN($B$40,$B$52,$B$64,$B$76,$B$88)</f>
        <v>62.183</v>
      </c>
      <c r="D64" s="43">
        <f>+MAX($B$40,$B$52,$B$64,$B$76,$B$88)</f>
        <v>91.379000000000005</v>
      </c>
      <c r="E64" s="17">
        <f t="shared" si="0"/>
        <v>29.196000000000005</v>
      </c>
      <c r="G64" s="43"/>
      <c r="H64" s="17"/>
    </row>
    <row r="65" spans="1:8" x14ac:dyDescent="0.2">
      <c r="A65" s="1">
        <v>43101</v>
      </c>
      <c r="B65" s="12">
        <v>45.42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43132</v>
      </c>
      <c r="B66" s="12">
        <v>38.515999999999998</v>
      </c>
      <c r="C66" s="43">
        <f>+MIN($B$30,$B$42,$B$54,$B$66,$B$78)</f>
        <v>38.515999999999998</v>
      </c>
      <c r="D66" s="43">
        <f>+MAX($B$30,$B$42,$B$54,$B$66,$B$78)</f>
        <v>61.234999999999999</v>
      </c>
      <c r="E66" s="17">
        <f t="shared" si="0"/>
        <v>22.719000000000001</v>
      </c>
      <c r="G66" s="43"/>
      <c r="H66" s="17"/>
    </row>
    <row r="67" spans="1:8" x14ac:dyDescent="0.2">
      <c r="A67" s="1">
        <v>43160</v>
      </c>
      <c r="B67" s="12">
        <v>34.042000000000002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43191</v>
      </c>
      <c r="B68" s="12">
        <v>35.340000000000003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43221</v>
      </c>
      <c r="B69" s="12">
        <v>43.707000000000001</v>
      </c>
      <c r="C69" s="43">
        <f>+MIN($B$33,$B$45,$B$57,$B$69,$B$81)</f>
        <v>43.707000000000001</v>
      </c>
      <c r="D69" s="43">
        <f>+MAX($B$33,$B$45,$B$57,$B$69,$B$81)</f>
        <v>71.649000000000001</v>
      </c>
      <c r="E69" s="17">
        <f t="shared" si="0"/>
        <v>27.942</v>
      </c>
      <c r="G69" s="43"/>
      <c r="H69" s="17"/>
    </row>
    <row r="70" spans="1:8" x14ac:dyDescent="0.2">
      <c r="A70" s="1">
        <v>43252</v>
      </c>
      <c r="B70" s="12">
        <v>56.505000000000003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43282</v>
      </c>
      <c r="B71" s="12">
        <v>60.118000000000002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43313</v>
      </c>
      <c r="B72" s="12">
        <v>66.724999999999994</v>
      </c>
      <c r="C72" s="43">
        <f>+MIN($B$36,$B$48,$B$60,$B$72,$B$84)</f>
        <v>66.724999999999994</v>
      </c>
      <c r="D72" s="43">
        <f>+MAX($B$36,$B$48,$B$60,$B$72,$B$84)</f>
        <v>94.159000000000006</v>
      </c>
      <c r="E72" s="17">
        <f t="shared" si="0"/>
        <v>27.434000000000012</v>
      </c>
      <c r="G72" s="43"/>
      <c r="H72" s="17"/>
    </row>
    <row r="73" spans="1:8" x14ac:dyDescent="0.2">
      <c r="A73" s="1">
        <v>43344</v>
      </c>
      <c r="B73" s="12">
        <v>75.245000000000005</v>
      </c>
      <c r="C73" s="43">
        <f>+MIN($B$37,$B$49,$B$61,$B$73,$B$85)</f>
        <v>71.391000000000005</v>
      </c>
      <c r="D73" s="43">
        <f>+MAX($B$37,$B$49,$B$61,$B$73,$B$85)</f>
        <v>98.974999999999994</v>
      </c>
      <c r="E73" s="17">
        <f t="shared" si="0"/>
        <v>27.583999999999989</v>
      </c>
      <c r="G73" s="43"/>
      <c r="H73" s="17"/>
    </row>
    <row r="74" spans="1:8" x14ac:dyDescent="0.2">
      <c r="A74" s="1">
        <v>43374</v>
      </c>
      <c r="B74" s="12">
        <v>78.825999999999993</v>
      </c>
      <c r="C74" s="43">
        <f>+MIN($B$38,$B$50,$B$62,$B$74,$B$86)</f>
        <v>72.944000000000003</v>
      </c>
      <c r="D74" s="43">
        <f>+MAX($B$38,$B$50,$B$62,$B$74,$B$86)</f>
        <v>99.213999999999999</v>
      </c>
      <c r="E74" s="17">
        <f t="shared" si="0"/>
        <v>26.269999999999996</v>
      </c>
      <c r="G74" s="43"/>
      <c r="H74" s="17"/>
    </row>
    <row r="75" spans="1:8" x14ac:dyDescent="0.2">
      <c r="A75" s="1">
        <v>43405</v>
      </c>
      <c r="B75" s="12">
        <v>73.986000000000004</v>
      </c>
      <c r="C75" s="43">
        <f>+MIN($B$39,$B$51,$B$63,$B$75,$B$87)</f>
        <v>69.936000000000007</v>
      </c>
      <c r="D75" s="43">
        <f>+MAX($B$39,$B$51,$B$63,$B$75,$B$87)</f>
        <v>99.777000000000001</v>
      </c>
      <c r="E75" s="17">
        <f t="shared" si="0"/>
        <v>29.840999999999994</v>
      </c>
      <c r="G75" s="43"/>
      <c r="H75" s="17"/>
    </row>
    <row r="76" spans="1:8" x14ac:dyDescent="0.2">
      <c r="A76" s="1">
        <v>43435</v>
      </c>
      <c r="B76" s="12">
        <v>63.738</v>
      </c>
      <c r="C76" s="43">
        <f>+MIN($B$40,$B$52,$B$64,$B$76,$B$88)</f>
        <v>62.183</v>
      </c>
      <c r="D76" s="43">
        <f>+MAX($B$40,$B$52,$B$64,$B$76,$B$88)</f>
        <v>91.379000000000005</v>
      </c>
      <c r="E76" s="17">
        <f t="shared" si="0"/>
        <v>29.196000000000005</v>
      </c>
      <c r="G76" s="43"/>
      <c r="H76" s="17"/>
    </row>
    <row r="77" spans="1:8" x14ac:dyDescent="0.2">
      <c r="A77" s="1">
        <v>43466</v>
      </c>
      <c r="B77" s="12">
        <v>51.045000000000002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43497</v>
      </c>
      <c r="B78" s="12">
        <v>45.033999999999999</v>
      </c>
      <c r="C78" s="43">
        <f>+MIN($B$30,$B$42,$B$54,$B$66,$B$78)</f>
        <v>38.515999999999998</v>
      </c>
      <c r="D78" s="43">
        <f>+MAX($B$30,$B$42,$B$54,$B$66,$B$78)</f>
        <v>61.234999999999999</v>
      </c>
      <c r="E78" s="17">
        <f t="shared" si="0"/>
        <v>22.719000000000001</v>
      </c>
      <c r="G78" s="43"/>
      <c r="H78" s="17"/>
    </row>
    <row r="79" spans="1:8" x14ac:dyDescent="0.2">
      <c r="A79" s="1">
        <v>43525</v>
      </c>
      <c r="B79" s="12">
        <v>47.771999999999998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43556</v>
      </c>
      <c r="B80" s="12">
        <v>52.969000000000001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43586</v>
      </c>
      <c r="B81" s="12">
        <v>63.335999999999999</v>
      </c>
      <c r="C81" s="43">
        <f>+MIN($B$33,$B$45,$B$57,$B$69,$B$81)</f>
        <v>43.707000000000001</v>
      </c>
      <c r="D81" s="43">
        <f>+MAX($B$33,$B$45,$B$57,$B$69,$B$81)</f>
        <v>71.649000000000001</v>
      </c>
      <c r="E81" s="17">
        <f t="shared" si="0"/>
        <v>27.942</v>
      </c>
      <c r="G81" s="43"/>
      <c r="H81" s="17"/>
    </row>
    <row r="82" spans="1:8" x14ac:dyDescent="0.2">
      <c r="A82" s="1">
        <v>43617</v>
      </c>
      <c r="B82" s="12">
        <v>71.716999999999999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43647</v>
      </c>
      <c r="B83" s="12">
        <v>77.835999999999999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43678</v>
      </c>
      <c r="B84" s="12">
        <v>91.084000000000003</v>
      </c>
      <c r="C84" s="43">
        <f>+MIN($B$36,$B$48,$B$60,$B$72,$B$84)</f>
        <v>66.724999999999994</v>
      </c>
      <c r="D84" s="43">
        <f>+MAX($B$36,$B$48,$B$60,$B$72,$B$84)</f>
        <v>94.159000000000006</v>
      </c>
      <c r="E84" s="17">
        <f t="shared" si="0"/>
        <v>27.434000000000012</v>
      </c>
      <c r="G84" s="43"/>
      <c r="H84" s="17"/>
    </row>
    <row r="85" spans="1:8" x14ac:dyDescent="0.2">
      <c r="A85" s="1">
        <v>43709</v>
      </c>
      <c r="B85" s="12">
        <v>95.602000000000004</v>
      </c>
      <c r="C85" s="43">
        <f>+MIN($B$37,$B$49,$B$61,$B$73,$B$85)</f>
        <v>71.391000000000005</v>
      </c>
      <c r="D85" s="43">
        <f>+MAX($B$37,$B$49,$B$61,$B$73,$B$85)</f>
        <v>98.974999999999994</v>
      </c>
      <c r="E85" s="17">
        <f t="shared" si="0"/>
        <v>27.583999999999989</v>
      </c>
      <c r="G85" s="43"/>
      <c r="H85" s="17"/>
    </row>
    <row r="86" spans="1:8" x14ac:dyDescent="0.2">
      <c r="A86" s="1">
        <v>43739</v>
      </c>
      <c r="B86" s="12">
        <v>94.671000000000006</v>
      </c>
      <c r="C86" s="43">
        <f>+MIN($B$38,$B$50,$B$62,$B$74,$B$86)</f>
        <v>72.944000000000003</v>
      </c>
      <c r="D86" s="43">
        <f>+MAX($B$38,$B$50,$B$62,$B$74,$B$86)</f>
        <v>99.213999999999999</v>
      </c>
      <c r="E86" s="17">
        <f t="shared" si="0"/>
        <v>26.269999999999996</v>
      </c>
      <c r="G86" s="43"/>
      <c r="H86" s="17"/>
    </row>
    <row r="87" spans="1:8" x14ac:dyDescent="0.2">
      <c r="A87" s="1">
        <v>43770</v>
      </c>
      <c r="B87" s="12">
        <v>88.194000000000003</v>
      </c>
      <c r="C87" s="43">
        <f>+MIN($B$39,$B$51,$B$63,$B$75,$B$87)</f>
        <v>69.936000000000007</v>
      </c>
      <c r="D87" s="43">
        <f>+MAX($B$39,$B$51,$B$63,$B$75,$B$87)</f>
        <v>99.777000000000001</v>
      </c>
      <c r="E87" s="17">
        <f t="shared" si="0"/>
        <v>29.840999999999994</v>
      </c>
      <c r="G87" s="43"/>
      <c r="H87" s="17"/>
    </row>
    <row r="88" spans="1:8" x14ac:dyDescent="0.2">
      <c r="A88" s="1">
        <v>43800</v>
      </c>
      <c r="B88" s="12">
        <v>79.626000000000005</v>
      </c>
      <c r="C88" s="43">
        <f>+MIN($B$40,$B$52,$B$64,$B$76,$B$88)</f>
        <v>62.183</v>
      </c>
      <c r="D88" s="43">
        <f>+MAX($B$40,$B$52,$B$64,$B$76,$B$88)</f>
        <v>91.379000000000005</v>
      </c>
      <c r="E88" s="17">
        <f t="shared" si="0"/>
        <v>29.196000000000005</v>
      </c>
      <c r="G88" s="43"/>
      <c r="H88" s="17"/>
    </row>
    <row r="89" spans="1:8" x14ac:dyDescent="0.2">
      <c r="A89" s="1">
        <v>43831</v>
      </c>
      <c r="B89" s="12">
        <v>74.518000000000001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43862</v>
      </c>
      <c r="B90" s="12">
        <v>64.108000000000004</v>
      </c>
      <c r="C90" s="43">
        <f>+MIN($B$30,$B$42,$B$54,$B$66,$B$78)</f>
        <v>38.515999999999998</v>
      </c>
      <c r="D90" s="43">
        <f>+MAX($B$30,$B$42,$B$54,$B$66,$B$78)</f>
        <v>61.234999999999999</v>
      </c>
      <c r="E90" s="17">
        <f t="shared" si="0"/>
        <v>22.719000000000001</v>
      </c>
      <c r="G90" s="43"/>
      <c r="H90" s="17"/>
    </row>
    <row r="91" spans="1:8" x14ac:dyDescent="0.2">
      <c r="A91" s="1">
        <v>43891</v>
      </c>
      <c r="B91" s="12">
        <v>60.280999999999999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43922</v>
      </c>
      <c r="B92" s="12">
        <v>61.877000000000002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43952</v>
      </c>
      <c r="B93" s="12">
        <v>66.965000000000003</v>
      </c>
      <c r="C93" s="43">
        <f>+MIN($B$33,$B$45,$B$57,$B$69,$B$81)</f>
        <v>43.707000000000001</v>
      </c>
      <c r="D93" s="43">
        <f>+MAX($B$33,$B$45,$B$57,$B$69,$B$81)</f>
        <v>71.649000000000001</v>
      </c>
      <c r="E93" s="17">
        <f t="shared" ref="E93:E112" si="1">D93-C93</f>
        <v>27.942</v>
      </c>
      <c r="G93" s="43"/>
      <c r="H93" s="17"/>
    </row>
    <row r="94" spans="1:8" x14ac:dyDescent="0.2">
      <c r="A94" s="1">
        <v>43983</v>
      </c>
      <c r="B94" s="12">
        <v>75.238692599999993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44013</v>
      </c>
      <c r="B95" s="12">
        <v>84.868989600000006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44044</v>
      </c>
      <c r="B96" s="12">
        <v>91.480199999999996</v>
      </c>
      <c r="C96" s="43">
        <f>+MIN($B$36,$B$48,$B$60,$B$72,$B$84)</f>
        <v>66.724999999999994</v>
      </c>
      <c r="D96" s="43">
        <f>+MAX($B$36,$B$48,$B$60,$B$72,$B$84)</f>
        <v>94.159000000000006</v>
      </c>
      <c r="E96" s="17">
        <f t="shared" si="1"/>
        <v>27.434000000000012</v>
      </c>
      <c r="G96" s="43"/>
      <c r="H96" s="17"/>
    </row>
    <row r="97" spans="1:8" x14ac:dyDescent="0.2">
      <c r="A97" s="1">
        <v>44075</v>
      </c>
      <c r="B97" s="12">
        <v>94.501779999999997</v>
      </c>
      <c r="C97" s="43">
        <f>+MIN($B$37,$B$49,$B$61,$B$73,$B$85)</f>
        <v>71.391000000000005</v>
      </c>
      <c r="D97" s="43">
        <f>+MAX($B$37,$B$49,$B$61,$B$73,$B$85)</f>
        <v>98.974999999999994</v>
      </c>
      <c r="E97" s="17">
        <f t="shared" si="1"/>
        <v>27.583999999999989</v>
      </c>
      <c r="G97" s="43"/>
      <c r="H97" s="17"/>
    </row>
    <row r="98" spans="1:8" x14ac:dyDescent="0.2">
      <c r="A98" s="1">
        <v>44105</v>
      </c>
      <c r="B98" s="12">
        <v>93.757409999999993</v>
      </c>
      <c r="C98" s="43">
        <f>+MIN($B$38,$B$50,$B$62,$B$74,$B$86)</f>
        <v>72.944000000000003</v>
      </c>
      <c r="D98" s="43">
        <f>+MAX($B$38,$B$50,$B$62,$B$74,$B$86)</f>
        <v>99.213999999999999</v>
      </c>
      <c r="E98" s="17">
        <f t="shared" si="1"/>
        <v>26.269999999999996</v>
      </c>
      <c r="G98" s="43"/>
      <c r="H98" s="17"/>
    </row>
    <row r="99" spans="1:8" x14ac:dyDescent="0.2">
      <c r="A99" s="1">
        <v>44136</v>
      </c>
      <c r="B99" s="12">
        <v>89.564800000000005</v>
      </c>
      <c r="C99" s="43">
        <f>+MIN($B$39,$B$51,$B$63,$B$75,$B$87)</f>
        <v>69.936000000000007</v>
      </c>
      <c r="D99" s="43">
        <f>+MAX($B$39,$B$51,$B$63,$B$75,$B$87)</f>
        <v>99.777000000000001</v>
      </c>
      <c r="E99" s="17">
        <f t="shared" si="1"/>
        <v>29.840999999999994</v>
      </c>
      <c r="G99" s="43"/>
      <c r="H99" s="17"/>
    </row>
    <row r="100" spans="1:8" x14ac:dyDescent="0.2">
      <c r="A100" s="1">
        <v>44166</v>
      </c>
      <c r="B100" s="12">
        <v>78.939909999999998</v>
      </c>
      <c r="C100" s="43">
        <f>+MIN($B$40,$B$52,$B$64,$B$76,$B$88)</f>
        <v>62.183</v>
      </c>
      <c r="D100" s="43">
        <f>+MAX($B$40,$B$52,$B$64,$B$76,$B$88)</f>
        <v>91.379000000000005</v>
      </c>
      <c r="E100" s="17">
        <f t="shared" si="1"/>
        <v>29.196000000000005</v>
      </c>
      <c r="G100" s="43"/>
      <c r="H100" s="17"/>
    </row>
    <row r="101" spans="1:8" x14ac:dyDescent="0.2">
      <c r="A101" s="1">
        <v>44197</v>
      </c>
      <c r="B101" s="12">
        <v>64.306380000000004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44228</v>
      </c>
      <c r="B102" s="12">
        <v>55.462229999999998</v>
      </c>
      <c r="C102" s="43">
        <f>+MIN($B$30,$B$42,$B$54,$B$66,$B$78)</f>
        <v>38.515999999999998</v>
      </c>
      <c r="D102" s="17">
        <f>+MAX($B$30,$B$42,$B$54,$B$66,$B$78)</f>
        <v>61.234999999999999</v>
      </c>
      <c r="E102" s="17">
        <f t="shared" si="1"/>
        <v>22.719000000000001</v>
      </c>
      <c r="G102" s="43"/>
      <c r="H102" s="17"/>
    </row>
    <row r="103" spans="1:8" x14ac:dyDescent="0.2">
      <c r="A103" s="1">
        <v>44256</v>
      </c>
      <c r="B103" s="12">
        <v>52.885190000000001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44287</v>
      </c>
      <c r="B104" s="12">
        <v>55.108510000000003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44317</v>
      </c>
      <c r="B105" s="12">
        <v>62.452370000000002</v>
      </c>
      <c r="C105" s="43">
        <f>+MIN($B$33,$B$45,$B$57,$B$69,$B$81)</f>
        <v>43.707000000000001</v>
      </c>
      <c r="D105" s="17">
        <f>+MAX($B$33,$B$45,$B$57,$B$69,$B$81)</f>
        <v>71.649000000000001</v>
      </c>
      <c r="E105" s="17">
        <f t="shared" si="1"/>
        <v>27.942</v>
      </c>
      <c r="G105" s="43"/>
      <c r="H105" s="17"/>
    </row>
    <row r="106" spans="1:8" x14ac:dyDescent="0.2">
      <c r="A106" s="1">
        <v>44348</v>
      </c>
      <c r="B106" s="12">
        <v>70.987260000000006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44378</v>
      </c>
      <c r="B107" s="12">
        <v>76.933930000000004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44409</v>
      </c>
      <c r="B108" s="12">
        <v>85.604810000000001</v>
      </c>
      <c r="C108" s="43">
        <f>+MIN($B$36,$B$48,$B$60,$B$72,$B$84)</f>
        <v>66.724999999999994</v>
      </c>
      <c r="D108" s="17">
        <f>+MAX($B$36,$B$48,$B$60,$B$72,$B$84)</f>
        <v>94.159000000000006</v>
      </c>
      <c r="E108" s="17">
        <f t="shared" si="1"/>
        <v>27.434000000000012</v>
      </c>
      <c r="G108" s="43"/>
      <c r="H108" s="17"/>
    </row>
    <row r="109" spans="1:8" x14ac:dyDescent="0.2">
      <c r="A109" s="1">
        <v>44440</v>
      </c>
      <c r="B109" s="12">
        <v>89.785769999999999</v>
      </c>
      <c r="C109" s="43">
        <f>+MIN($B$37,$B$49,$B$61,$B$73,$B$85)</f>
        <v>71.391000000000005</v>
      </c>
      <c r="D109" s="17">
        <f>+MAX($B$37,$B$49,$B$61,$B$73,$B$85)</f>
        <v>98.974999999999994</v>
      </c>
      <c r="E109" s="17">
        <f t="shared" si="1"/>
        <v>27.583999999999989</v>
      </c>
      <c r="G109" s="43"/>
      <c r="H109" s="17"/>
    </row>
    <row r="110" spans="1:8" x14ac:dyDescent="0.2">
      <c r="A110" s="1">
        <v>44470</v>
      </c>
      <c r="B110" s="12">
        <v>90.230689999999996</v>
      </c>
      <c r="C110" s="43">
        <f>+MIN($B$38,$B$50,$B$62,$B$74,$B$86)</f>
        <v>72.944000000000003</v>
      </c>
      <c r="D110" s="17">
        <f>+MAX($B$38,$B$50,$B$62,$B$74,$B$86)</f>
        <v>99.213999999999999</v>
      </c>
      <c r="E110" s="17">
        <f t="shared" si="1"/>
        <v>26.269999999999996</v>
      </c>
      <c r="G110" s="43"/>
      <c r="H110" s="17"/>
    </row>
    <row r="111" spans="1:8" x14ac:dyDescent="0.2">
      <c r="A111" s="1">
        <v>44501</v>
      </c>
      <c r="B111" s="12">
        <v>86.897480000000002</v>
      </c>
      <c r="C111" s="43">
        <f>+MIN($B$39,$B$51,$B$63,$B$75,$B$87)</f>
        <v>69.936000000000007</v>
      </c>
      <c r="D111" s="17">
        <f>+MAX($B$39,$B$51,$B$63,$B$75,$B$87)</f>
        <v>99.777000000000001</v>
      </c>
      <c r="E111" s="17">
        <f t="shared" si="1"/>
        <v>29.840999999999994</v>
      </c>
      <c r="G111" s="43"/>
      <c r="H111" s="17"/>
    </row>
    <row r="112" spans="1:8" x14ac:dyDescent="0.2">
      <c r="A112" s="63">
        <v>44531</v>
      </c>
      <c r="B112" s="12">
        <v>76.998189999999994</v>
      </c>
      <c r="C112" s="68">
        <f>+MIN($B$40,$B$52,$B$64,$B$76,$B$88)</f>
        <v>62.183</v>
      </c>
      <c r="D112" s="67">
        <f>+MAX($B$40,$B$52,$B$64,$B$76,$B$88)</f>
        <v>91.379000000000005</v>
      </c>
      <c r="E112" s="67">
        <f t="shared" si="1"/>
        <v>29.196000000000005</v>
      </c>
      <c r="G112" s="43"/>
      <c r="H112" s="17"/>
    </row>
    <row r="113" spans="1:2" x14ac:dyDescent="0.2">
      <c r="A113" s="365" t="s">
        <v>558</v>
      </c>
    </row>
    <row r="114" spans="1:2" x14ac:dyDescent="0.2">
      <c r="A114" s="32" t="s">
        <v>595</v>
      </c>
    </row>
    <row r="115" spans="1:2" x14ac:dyDescent="0.2">
      <c r="A115" s="378" t="s">
        <v>592</v>
      </c>
    </row>
    <row r="116" spans="1:2" x14ac:dyDescent="0.2">
      <c r="A116" s="4"/>
      <c r="B116" s="73" t="s">
        <v>357</v>
      </c>
    </row>
    <row r="117" spans="1:2" x14ac:dyDescent="0.2">
      <c r="A117" s="2">
        <v>67</v>
      </c>
      <c r="B117">
        <v>0</v>
      </c>
    </row>
    <row r="118" spans="1:2" x14ac:dyDescent="0.2">
      <c r="A118" s="2">
        <v>67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140625" defaultRowHeight="15" x14ac:dyDescent="0.25"/>
  <cols>
    <col min="1" max="1" width="9.140625" style="129"/>
    <col min="2" max="2" width="20.85546875" style="129" customWidth="1"/>
    <col min="3" max="13" width="9.140625" style="129"/>
    <col min="14" max="15" width="9.140625" style="131"/>
    <col min="16" max="16" width="9.140625" style="129"/>
    <col min="17" max="17" width="25" style="129" customWidth="1"/>
    <col min="18" max="18" width="14.42578125" style="129" customWidth="1"/>
    <col min="19" max="26" width="9.140625" style="129"/>
    <col min="27" max="28" width="9.140625" style="131"/>
    <col min="29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Q6" s="295" t="s">
        <v>85</v>
      </c>
      <c r="R6" s="348" t="s">
        <v>302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Q7" s="296" t="s">
        <v>86</v>
      </c>
      <c r="R7" s="349" t="s">
        <v>303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Q8" s="298" t="s">
        <v>482</v>
      </c>
      <c r="R8" s="536" t="s">
        <v>304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</row>
    <row r="17" spans="1:12" x14ac:dyDescent="0.25">
      <c r="A17" s="142"/>
      <c r="B17" s="142"/>
      <c r="C17" s="142"/>
      <c r="D17" s="142"/>
      <c r="E17" s="142"/>
      <c r="F17" s="142"/>
      <c r="G17" s="142"/>
      <c r="H17" s="142"/>
      <c r="I17" s="142"/>
    </row>
    <row r="18" spans="1:12" x14ac:dyDescent="0.25">
      <c r="A18" s="142"/>
      <c r="B18" s="142"/>
      <c r="C18" s="142"/>
      <c r="D18" s="142"/>
      <c r="E18" s="142"/>
      <c r="F18" s="142"/>
      <c r="G18" s="142"/>
      <c r="H18" s="142"/>
      <c r="I18" s="142"/>
    </row>
    <row r="19" spans="1:12" x14ac:dyDescent="0.25">
      <c r="A19" s="142"/>
      <c r="B19" s="142"/>
      <c r="C19" s="142"/>
      <c r="D19" s="142"/>
      <c r="E19" s="142"/>
      <c r="F19" s="142"/>
      <c r="G19" s="142"/>
      <c r="H19" s="142"/>
      <c r="I19" s="142"/>
    </row>
    <row r="20" spans="1:12" x14ac:dyDescent="0.25">
      <c r="A20" s="142"/>
      <c r="B20" s="142"/>
      <c r="C20" s="142"/>
      <c r="D20" s="142"/>
      <c r="E20" s="142"/>
      <c r="F20" s="142"/>
      <c r="G20" s="142"/>
      <c r="H20" s="142"/>
      <c r="I20" s="142"/>
    </row>
    <row r="21" spans="1:12" x14ac:dyDescent="0.25">
      <c r="A21" s="142"/>
      <c r="B21" s="142"/>
      <c r="C21" s="142"/>
      <c r="D21" s="142"/>
      <c r="E21" s="142"/>
      <c r="F21" s="142"/>
      <c r="G21" s="142"/>
      <c r="H21" s="142"/>
      <c r="I21" s="142"/>
    </row>
    <row r="24" spans="1:12" x14ac:dyDescent="0.25">
      <c r="C24" s="581" t="s">
        <v>477</v>
      </c>
      <c r="D24" s="581"/>
      <c r="E24" s="581"/>
      <c r="F24" s="581"/>
      <c r="G24" s="581"/>
      <c r="H24" s="32"/>
      <c r="I24" s="581" t="s">
        <v>478</v>
      </c>
      <c r="J24" s="581"/>
      <c r="K24" s="581"/>
      <c r="L24" s="581"/>
    </row>
    <row r="25" spans="1:12" x14ac:dyDescent="0.25">
      <c r="A25" s="131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5"/>
      <c r="I25" s="80">
        <v>2018</v>
      </c>
      <c r="J25" s="80">
        <v>2019</v>
      </c>
      <c r="K25" s="80">
        <v>2020</v>
      </c>
      <c r="L25" s="80">
        <v>2021</v>
      </c>
    </row>
    <row r="26" spans="1:12" x14ac:dyDescent="0.25">
      <c r="A26" s="131"/>
      <c r="B26" s="488" t="s">
        <v>85</v>
      </c>
      <c r="C26" s="81">
        <v>2.9053487698999998</v>
      </c>
      <c r="D26" s="81">
        <v>2.6721226054999998</v>
      </c>
      <c r="E26" s="81">
        <v>2.6938217479</v>
      </c>
      <c r="F26" s="81">
        <v>2.5280392868999999</v>
      </c>
      <c r="G26" s="81">
        <v>2.4683889917999999</v>
      </c>
      <c r="H26" s="152" t="s">
        <v>85</v>
      </c>
      <c r="I26" s="20">
        <f t="shared" ref="I26:L27" si="0">D26-C26</f>
        <v>-0.23322616439999999</v>
      </c>
      <c r="J26" s="20">
        <f t="shared" si="0"/>
        <v>2.1699142400000149E-2</v>
      </c>
      <c r="K26" s="20">
        <f t="shared" si="0"/>
        <v>-0.16578246100000005</v>
      </c>
      <c r="L26" s="20">
        <f t="shared" si="0"/>
        <v>-5.9650295099999973E-2</v>
      </c>
    </row>
    <row r="27" spans="1:12" ht="26.25" x14ac:dyDescent="0.25">
      <c r="A27" s="131"/>
      <c r="B27" s="490" t="s">
        <v>86</v>
      </c>
      <c r="C27" s="82">
        <v>76.160856065999994</v>
      </c>
      <c r="D27" s="82">
        <v>86.319602654999997</v>
      </c>
      <c r="E27" s="82">
        <v>95.573667744999995</v>
      </c>
      <c r="F27" s="82">
        <v>92.239136810999995</v>
      </c>
      <c r="G27" s="82">
        <v>87.464944384000006</v>
      </c>
      <c r="H27" s="563" t="s">
        <v>86</v>
      </c>
      <c r="I27" s="66">
        <f t="shared" si="0"/>
        <v>10.158746589000003</v>
      </c>
      <c r="J27" s="66">
        <f t="shared" si="0"/>
        <v>9.2540650899999974</v>
      </c>
      <c r="K27" s="66">
        <f t="shared" si="0"/>
        <v>-3.334530934</v>
      </c>
      <c r="L27" s="66">
        <f t="shared" si="0"/>
        <v>-4.7741924269999885</v>
      </c>
    </row>
    <row r="28" spans="1:12" x14ac:dyDescent="0.25">
      <c r="A28"/>
      <c r="B28" s="489" t="s">
        <v>306</v>
      </c>
      <c r="C28" s="81">
        <f>+C27+C26</f>
        <v>79.066204835899995</v>
      </c>
      <c r="D28" s="81">
        <f>+D27+D26</f>
        <v>88.99172526049999</v>
      </c>
      <c r="E28" s="81">
        <f>+E27+E26</f>
        <v>98.267489492899998</v>
      </c>
      <c r="F28" s="81">
        <f>+F27+F26</f>
        <v>94.767176097899991</v>
      </c>
      <c r="G28" s="81">
        <f>+G27+G26</f>
        <v>89.933333375800004</v>
      </c>
      <c r="H28" s="30" t="s">
        <v>437</v>
      </c>
      <c r="I28" s="12">
        <f>+SUM(I26:I27)</f>
        <v>9.9255204246000037</v>
      </c>
      <c r="J28" s="12">
        <f>+SUM(J26:J27)</f>
        <v>9.2757642323999967</v>
      </c>
      <c r="K28" s="12">
        <f>+SUM(K26:K27)</f>
        <v>-3.500313395</v>
      </c>
      <c r="L28" s="12">
        <f>+SUM(L26:L27)</f>
        <v>-4.8338427220999884</v>
      </c>
    </row>
    <row r="29" spans="1:12" x14ac:dyDescent="0.25">
      <c r="A29" s="365" t="s">
        <v>558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51" t="s">
        <v>305</v>
      </c>
      <c r="D33" s="130" t="s">
        <v>236</v>
      </c>
      <c r="E33" s="465" t="s">
        <v>235</v>
      </c>
      <c r="F33" s="465" t="s">
        <v>476</v>
      </c>
    </row>
    <row r="34" spans="1:7" x14ac:dyDescent="0.25">
      <c r="A34" s="145">
        <f t="shared" ref="A34:A81" si="1">YEAR(B34)</f>
        <v>2018</v>
      </c>
      <c r="B34" s="441">
        <v>43101</v>
      </c>
      <c r="C34" s="442">
        <v>84.273825193999997</v>
      </c>
      <c r="D34" s="139" t="e">
        <v>#N/A</v>
      </c>
      <c r="E34" s="443"/>
      <c r="F34" s="443">
        <v>84.273825193999997</v>
      </c>
      <c r="G34" s="136"/>
    </row>
    <row r="35" spans="1:7" x14ac:dyDescent="0.25">
      <c r="A35" s="145">
        <f t="shared" si="1"/>
        <v>2018</v>
      </c>
      <c r="B35" s="441">
        <v>43132</v>
      </c>
      <c r="C35" s="442">
        <v>86.085584964000006</v>
      </c>
      <c r="D35" s="139" t="e">
        <v>#N/A</v>
      </c>
      <c r="E35" s="443">
        <f t="shared" ref="E35:E44" si="2">AVERAGEIF($A$34:$A$95,A35,$F$34:$F$95)</f>
        <v>89.908248326750012</v>
      </c>
      <c r="F35" s="443">
        <v>86.085584964000006</v>
      </c>
      <c r="G35" s="136"/>
    </row>
    <row r="36" spans="1:7" x14ac:dyDescent="0.25">
      <c r="A36" s="145">
        <f t="shared" si="1"/>
        <v>2018</v>
      </c>
      <c r="B36" s="441">
        <v>43160</v>
      </c>
      <c r="C36" s="442">
        <v>87.763992806000005</v>
      </c>
      <c r="D36" s="139" t="e">
        <v>#N/A</v>
      </c>
      <c r="E36" s="443">
        <f t="shared" si="2"/>
        <v>89.908248326750012</v>
      </c>
      <c r="F36" s="443">
        <v>87.763992806000005</v>
      </c>
      <c r="G36" s="136"/>
    </row>
    <row r="37" spans="1:7" x14ac:dyDescent="0.25">
      <c r="A37" s="145">
        <f t="shared" si="1"/>
        <v>2018</v>
      </c>
      <c r="B37" s="441">
        <v>43191</v>
      </c>
      <c r="C37" s="442">
        <v>87.234921299999996</v>
      </c>
      <c r="D37" s="139" t="e">
        <v>#N/A</v>
      </c>
      <c r="E37" s="443">
        <f t="shared" si="2"/>
        <v>89.908248326750012</v>
      </c>
      <c r="F37" s="443">
        <v>87.234921299999996</v>
      </c>
      <c r="G37" s="136"/>
    </row>
    <row r="38" spans="1:7" x14ac:dyDescent="0.25">
      <c r="A38" s="145">
        <f t="shared" si="1"/>
        <v>2018</v>
      </c>
      <c r="B38" s="441">
        <v>43221</v>
      </c>
      <c r="C38" s="442">
        <v>88.050157193999993</v>
      </c>
      <c r="D38" s="139" t="e">
        <v>#N/A</v>
      </c>
      <c r="E38" s="443">
        <f t="shared" si="2"/>
        <v>89.908248326750012</v>
      </c>
      <c r="F38" s="443">
        <v>88.050157193999993</v>
      </c>
      <c r="G38" s="136"/>
    </row>
    <row r="39" spans="1:7" x14ac:dyDescent="0.25">
      <c r="A39" s="145">
        <f t="shared" si="1"/>
        <v>2018</v>
      </c>
      <c r="B39" s="441">
        <v>43252</v>
      </c>
      <c r="C39" s="442">
        <v>88.177088132999998</v>
      </c>
      <c r="D39" s="139" t="e">
        <v>#N/A</v>
      </c>
      <c r="E39" s="443">
        <f t="shared" si="2"/>
        <v>89.908248326750012</v>
      </c>
      <c r="F39" s="443">
        <v>88.177088132999998</v>
      </c>
      <c r="G39" s="136"/>
    </row>
    <row r="40" spans="1:7" x14ac:dyDescent="0.25">
      <c r="A40" s="145">
        <f t="shared" si="1"/>
        <v>2018</v>
      </c>
      <c r="B40" s="441">
        <v>43282</v>
      </c>
      <c r="C40" s="442">
        <v>88.994897386999995</v>
      </c>
      <c r="D40" s="139" t="e">
        <v>#N/A</v>
      </c>
      <c r="E40" s="443">
        <f t="shared" si="2"/>
        <v>89.908248326750012</v>
      </c>
      <c r="F40" s="443">
        <v>88.994897386999995</v>
      </c>
      <c r="G40" s="136"/>
    </row>
    <row r="41" spans="1:7" x14ac:dyDescent="0.25">
      <c r="A41" s="145">
        <f t="shared" si="1"/>
        <v>2018</v>
      </c>
      <c r="B41" s="441">
        <v>43313</v>
      </c>
      <c r="C41" s="442">
        <v>90.798082871000005</v>
      </c>
      <c r="D41" s="139" t="e">
        <v>#N/A</v>
      </c>
      <c r="E41" s="443">
        <f t="shared" si="2"/>
        <v>89.908248326750012</v>
      </c>
      <c r="F41" s="443">
        <v>90.798082871000005</v>
      </c>
      <c r="G41" s="136"/>
    </row>
    <row r="42" spans="1:7" x14ac:dyDescent="0.25">
      <c r="A42" s="145">
        <f t="shared" si="1"/>
        <v>2018</v>
      </c>
      <c r="B42" s="441">
        <v>43344</v>
      </c>
      <c r="C42" s="442">
        <v>93.230538832999997</v>
      </c>
      <c r="D42" s="139" t="e">
        <v>#N/A</v>
      </c>
      <c r="E42" s="443">
        <f t="shared" si="2"/>
        <v>89.908248326750012</v>
      </c>
      <c r="F42" s="443">
        <v>93.230538832999997</v>
      </c>
      <c r="G42" s="136"/>
    </row>
    <row r="43" spans="1:7" x14ac:dyDescent="0.25">
      <c r="A43" s="145">
        <f t="shared" si="1"/>
        <v>2018</v>
      </c>
      <c r="B43" s="441">
        <v>43374</v>
      </c>
      <c r="C43" s="442">
        <v>93.391527515999996</v>
      </c>
      <c r="D43" s="139" t="e">
        <v>#N/A</v>
      </c>
      <c r="E43" s="443">
        <f t="shared" si="2"/>
        <v>89.908248326750012</v>
      </c>
      <c r="F43" s="443">
        <v>93.391527515999996</v>
      </c>
      <c r="G43" s="136"/>
    </row>
    <row r="44" spans="1:7" x14ac:dyDescent="0.25">
      <c r="A44" s="145">
        <f t="shared" si="1"/>
        <v>2018</v>
      </c>
      <c r="B44" s="441">
        <v>43405</v>
      </c>
      <c r="C44" s="442">
        <v>95.674455433000006</v>
      </c>
      <c r="D44" s="139" t="e">
        <v>#N/A</v>
      </c>
      <c r="E44" s="443">
        <f t="shared" si="2"/>
        <v>89.908248326750012</v>
      </c>
      <c r="F44" s="443">
        <v>95.674455433000006</v>
      </c>
      <c r="G44" s="136"/>
    </row>
    <row r="45" spans="1:7" x14ac:dyDescent="0.25">
      <c r="A45" s="145">
        <f t="shared" si="1"/>
        <v>2018</v>
      </c>
      <c r="B45" s="441">
        <v>43435</v>
      </c>
      <c r="C45" s="442">
        <v>95.223908289999997</v>
      </c>
      <c r="D45" s="139" t="e">
        <v>#N/A</v>
      </c>
      <c r="E45" s="443"/>
      <c r="F45" s="443">
        <v>95.223908289999997</v>
      </c>
      <c r="G45" s="136"/>
    </row>
    <row r="46" spans="1:7" x14ac:dyDescent="0.25">
      <c r="A46" s="145">
        <f t="shared" si="1"/>
        <v>2019</v>
      </c>
      <c r="B46" s="441">
        <v>43466</v>
      </c>
      <c r="C46" s="442">
        <v>95.218880548000001</v>
      </c>
      <c r="D46" s="139" t="e">
        <v>#N/A</v>
      </c>
      <c r="E46" s="443"/>
      <c r="F46" s="443">
        <v>95.218880548000001</v>
      </c>
      <c r="G46" s="136"/>
    </row>
    <row r="47" spans="1:7" x14ac:dyDescent="0.25">
      <c r="A47" s="145">
        <f t="shared" si="1"/>
        <v>2019</v>
      </c>
      <c r="B47" s="441">
        <v>43497</v>
      </c>
      <c r="C47" s="442">
        <v>96.226242249999999</v>
      </c>
      <c r="D47" s="139" t="e">
        <v>#N/A</v>
      </c>
      <c r="E47" s="443">
        <f t="shared" ref="E47" si="3">AVERAGEIF($A$34:$A$95,A47,$F$34:$F$95)</f>
        <v>99.156364108749997</v>
      </c>
      <c r="F47" s="443">
        <v>96.226242249999999</v>
      </c>
      <c r="G47" s="136"/>
    </row>
    <row r="48" spans="1:7" x14ac:dyDescent="0.25">
      <c r="A48" s="145">
        <f t="shared" si="1"/>
        <v>2019</v>
      </c>
      <c r="B48" s="441">
        <v>43525</v>
      </c>
      <c r="C48" s="442">
        <v>96.801294838999993</v>
      </c>
      <c r="D48" s="139" t="e">
        <v>#N/A</v>
      </c>
      <c r="E48" s="443">
        <f t="shared" ref="E48:E56" si="4">AVERAGEIF($A$34:$A$95,A48,$F$34:$F$95)</f>
        <v>99.156364108749997</v>
      </c>
      <c r="F48" s="443">
        <v>96.801294838999993</v>
      </c>
      <c r="G48" s="136"/>
    </row>
    <row r="49" spans="1:7" x14ac:dyDescent="0.25">
      <c r="A49" s="145">
        <f t="shared" si="1"/>
        <v>2019</v>
      </c>
      <c r="B49" s="441">
        <v>43556</v>
      </c>
      <c r="C49" s="442">
        <v>97.328030666999993</v>
      </c>
      <c r="D49" s="139" t="e">
        <v>#N/A</v>
      </c>
      <c r="E49" s="443">
        <f t="shared" si="4"/>
        <v>99.156364108749997</v>
      </c>
      <c r="F49" s="443">
        <v>97.328030666999993</v>
      </c>
      <c r="G49" s="136"/>
    </row>
    <row r="50" spans="1:7" x14ac:dyDescent="0.25">
      <c r="A50" s="145">
        <f t="shared" si="1"/>
        <v>2019</v>
      </c>
      <c r="B50" s="441">
        <v>43586</v>
      </c>
      <c r="C50" s="442">
        <v>96.900846000000001</v>
      </c>
      <c r="D50" s="139" t="e">
        <v>#N/A</v>
      </c>
      <c r="E50" s="443">
        <f t="shared" si="4"/>
        <v>99.156364108749997</v>
      </c>
      <c r="F50" s="443">
        <v>96.900846000000001</v>
      </c>
      <c r="G50" s="136"/>
    </row>
    <row r="51" spans="1:7" x14ac:dyDescent="0.25">
      <c r="A51" s="145">
        <f t="shared" si="1"/>
        <v>2019</v>
      </c>
      <c r="B51" s="441">
        <v>43617</v>
      </c>
      <c r="C51" s="442">
        <v>98.115709499999994</v>
      </c>
      <c r="D51" s="139" t="e">
        <v>#N/A</v>
      </c>
      <c r="E51" s="443">
        <f t="shared" si="4"/>
        <v>99.156364108749997</v>
      </c>
      <c r="F51" s="443">
        <v>98.115709499999994</v>
      </c>
      <c r="G51" s="136"/>
    </row>
    <row r="52" spans="1:7" x14ac:dyDescent="0.25">
      <c r="A52" s="145">
        <f t="shared" si="1"/>
        <v>2019</v>
      </c>
      <c r="B52" s="441">
        <v>43647</v>
      </c>
      <c r="C52" s="442">
        <v>98.057237870999998</v>
      </c>
      <c r="D52" s="139" t="e">
        <v>#N/A</v>
      </c>
      <c r="E52" s="443">
        <f t="shared" si="4"/>
        <v>99.156364108749997</v>
      </c>
      <c r="F52" s="443">
        <v>98.057237870999998</v>
      </c>
      <c r="G52" s="136"/>
    </row>
    <row r="53" spans="1:7" x14ac:dyDescent="0.25">
      <c r="A53" s="145">
        <f t="shared" si="1"/>
        <v>2019</v>
      </c>
      <c r="B53" s="441">
        <v>43678</v>
      </c>
      <c r="C53" s="442">
        <v>100.17237464999999</v>
      </c>
      <c r="D53" s="139" t="e">
        <v>#N/A</v>
      </c>
      <c r="E53" s="443">
        <f t="shared" si="4"/>
        <v>99.156364108749997</v>
      </c>
      <c r="F53" s="443">
        <v>100.17237464999999</v>
      </c>
      <c r="G53" s="136"/>
    </row>
    <row r="54" spans="1:7" x14ac:dyDescent="0.25">
      <c r="A54" s="145">
        <f t="shared" si="1"/>
        <v>2019</v>
      </c>
      <c r="B54" s="441">
        <v>43709</v>
      </c>
      <c r="C54" s="442">
        <v>101.55837289999999</v>
      </c>
      <c r="D54" s="139" t="e">
        <v>#N/A</v>
      </c>
      <c r="E54" s="443">
        <f t="shared" si="4"/>
        <v>99.156364108749997</v>
      </c>
      <c r="F54" s="443">
        <v>101.55837289999999</v>
      </c>
      <c r="G54" s="136"/>
    </row>
    <row r="55" spans="1:7" x14ac:dyDescent="0.25">
      <c r="A55" s="145">
        <f t="shared" si="1"/>
        <v>2019</v>
      </c>
      <c r="B55" s="441">
        <v>43739</v>
      </c>
      <c r="C55" s="442">
        <v>103.00534813</v>
      </c>
      <c r="D55" s="139" t="e">
        <v>#N/A</v>
      </c>
      <c r="E55" s="443">
        <f t="shared" si="4"/>
        <v>99.156364108749997</v>
      </c>
      <c r="F55" s="443">
        <v>103.00534813</v>
      </c>
      <c r="G55" s="136"/>
    </row>
    <row r="56" spans="1:7" x14ac:dyDescent="0.25">
      <c r="A56" s="145">
        <f t="shared" si="1"/>
        <v>2019</v>
      </c>
      <c r="B56" s="441">
        <v>43770</v>
      </c>
      <c r="C56" s="442">
        <v>103.4308166</v>
      </c>
      <c r="D56" s="139" t="e">
        <v>#N/A</v>
      </c>
      <c r="E56" s="443">
        <f t="shared" si="4"/>
        <v>99.156364108749997</v>
      </c>
      <c r="F56" s="443">
        <v>103.4308166</v>
      </c>
      <c r="G56" s="136"/>
    </row>
    <row r="57" spans="1:7" x14ac:dyDescent="0.25">
      <c r="A57" s="145">
        <f t="shared" si="1"/>
        <v>2019</v>
      </c>
      <c r="B57" s="441">
        <v>43800</v>
      </c>
      <c r="C57" s="442">
        <v>103.06121535</v>
      </c>
      <c r="D57" s="139" t="e">
        <v>#N/A</v>
      </c>
      <c r="E57" s="443"/>
      <c r="F57" s="443">
        <v>103.06121535</v>
      </c>
      <c r="G57" s="136"/>
    </row>
    <row r="58" spans="1:7" x14ac:dyDescent="0.25">
      <c r="A58" s="145">
        <f t="shared" si="1"/>
        <v>2020</v>
      </c>
      <c r="B58" s="441">
        <v>43831</v>
      </c>
      <c r="C58" s="442">
        <v>102.32267339000001</v>
      </c>
      <c r="D58" s="139" t="e">
        <v>#N/A</v>
      </c>
      <c r="E58" s="443"/>
      <c r="F58" s="443">
        <v>102.32267339000001</v>
      </c>
      <c r="G58" s="136"/>
    </row>
    <row r="59" spans="1:7" x14ac:dyDescent="0.25">
      <c r="A59" s="145">
        <f t="shared" si="1"/>
        <v>2020</v>
      </c>
      <c r="B59" s="441">
        <v>43862</v>
      </c>
      <c r="C59" s="442">
        <v>101.72012934</v>
      </c>
      <c r="D59" s="139" t="e">
        <v>#N/A</v>
      </c>
      <c r="E59" s="443">
        <f t="shared" ref="E59" si="5">AVERAGEIF($A$34:$A$95,A59,$F$34:$F$95)</f>
        <v>95.665083205833341</v>
      </c>
      <c r="F59" s="443">
        <v>101.72012934</v>
      </c>
      <c r="G59" s="136"/>
    </row>
    <row r="60" spans="1:7" x14ac:dyDescent="0.25">
      <c r="A60" s="145">
        <f t="shared" si="1"/>
        <v>2020</v>
      </c>
      <c r="B60" s="441">
        <v>43891</v>
      </c>
      <c r="C60" s="442">
        <v>101.82486777</v>
      </c>
      <c r="D60" s="139" t="e">
        <v>#N/A</v>
      </c>
      <c r="E60" s="443">
        <f t="shared" ref="E60:E68" si="6">AVERAGEIF($A$34:$A$95,A60,$F$34:$F$95)</f>
        <v>95.665083205833341</v>
      </c>
      <c r="F60" s="443">
        <v>101.82486777</v>
      </c>
      <c r="G60" s="136"/>
    </row>
    <row r="61" spans="1:7" x14ac:dyDescent="0.25">
      <c r="A61" s="145">
        <f t="shared" si="1"/>
        <v>2020</v>
      </c>
      <c r="B61" s="441">
        <v>43922</v>
      </c>
      <c r="C61" s="442">
        <v>99.688244066999999</v>
      </c>
      <c r="D61" s="139" t="e">
        <v>#N/A</v>
      </c>
      <c r="E61" s="443">
        <f t="shared" si="6"/>
        <v>95.665083205833341</v>
      </c>
      <c r="F61" s="443">
        <v>99.688244066999999</v>
      </c>
      <c r="G61" s="136"/>
    </row>
    <row r="62" spans="1:7" x14ac:dyDescent="0.25">
      <c r="A62" s="145">
        <f t="shared" si="1"/>
        <v>2020</v>
      </c>
      <c r="B62" s="441">
        <v>43952</v>
      </c>
      <c r="C62" s="442">
        <v>94.354873902999998</v>
      </c>
      <c r="D62" s="139" t="e">
        <v>#N/A</v>
      </c>
      <c r="E62" s="443">
        <f t="shared" si="6"/>
        <v>95.665083205833341</v>
      </c>
      <c r="F62" s="443">
        <v>94.354873902999998</v>
      </c>
      <c r="G62" s="136"/>
    </row>
    <row r="63" spans="1:7" x14ac:dyDescent="0.25">
      <c r="A63" s="145">
        <f t="shared" si="1"/>
        <v>2020</v>
      </c>
      <c r="B63" s="441">
        <v>43983</v>
      </c>
      <c r="C63" s="442">
        <v>94.473299999999995</v>
      </c>
      <c r="D63" s="139" t="e">
        <v>#N/A</v>
      </c>
      <c r="E63" s="443">
        <f t="shared" si="6"/>
        <v>95.665083205833341</v>
      </c>
      <c r="F63" s="443">
        <v>94.473299999999995</v>
      </c>
      <c r="G63" s="136"/>
    </row>
    <row r="64" spans="1:7" x14ac:dyDescent="0.25">
      <c r="A64" s="145">
        <f t="shared" si="1"/>
        <v>2020</v>
      </c>
      <c r="B64" s="441">
        <v>44013</v>
      </c>
      <c r="C64" s="442">
        <v>93.600099999999998</v>
      </c>
      <c r="D64" s="139">
        <v>93.600099999999998</v>
      </c>
      <c r="E64" s="443">
        <f t="shared" si="6"/>
        <v>95.665083205833341</v>
      </c>
      <c r="F64" s="443">
        <v>93.600099999999998</v>
      </c>
      <c r="G64" s="136"/>
    </row>
    <row r="65" spans="1:7" x14ac:dyDescent="0.25">
      <c r="A65" s="145">
        <f t="shared" si="1"/>
        <v>2020</v>
      </c>
      <c r="B65" s="441">
        <v>44044</v>
      </c>
      <c r="C65" s="442" t="e">
        <v>#N/A</v>
      </c>
      <c r="D65" s="139">
        <v>93.050370000000001</v>
      </c>
      <c r="E65" s="443">
        <f t="shared" si="6"/>
        <v>95.665083205833341</v>
      </c>
      <c r="F65" s="443">
        <v>93.050370000000001</v>
      </c>
      <c r="G65" s="136"/>
    </row>
    <row r="66" spans="1:7" x14ac:dyDescent="0.25">
      <c r="A66" s="145">
        <f t="shared" si="1"/>
        <v>2020</v>
      </c>
      <c r="B66" s="441">
        <v>44075</v>
      </c>
      <c r="C66" s="442" t="e">
        <v>#N/A</v>
      </c>
      <c r="D66" s="139">
        <v>92.534819999999996</v>
      </c>
      <c r="E66" s="443">
        <f t="shared" si="6"/>
        <v>95.665083205833341</v>
      </c>
      <c r="F66" s="443">
        <v>92.534819999999996</v>
      </c>
      <c r="G66" s="136"/>
    </row>
    <row r="67" spans="1:7" x14ac:dyDescent="0.25">
      <c r="A67" s="145">
        <f t="shared" si="1"/>
        <v>2020</v>
      </c>
      <c r="B67" s="441">
        <v>44105</v>
      </c>
      <c r="C67" s="442" t="e">
        <v>#N/A</v>
      </c>
      <c r="D67" s="139">
        <v>91.929879999999997</v>
      </c>
      <c r="E67" s="443">
        <f t="shared" si="6"/>
        <v>95.665083205833341</v>
      </c>
      <c r="F67" s="443">
        <v>91.929879999999997</v>
      </c>
      <c r="G67" s="136"/>
    </row>
    <row r="68" spans="1:7" x14ac:dyDescent="0.25">
      <c r="A68" s="145">
        <f t="shared" si="1"/>
        <v>2020</v>
      </c>
      <c r="B68" s="441">
        <v>44136</v>
      </c>
      <c r="C68" s="442" t="e">
        <v>#N/A</v>
      </c>
      <c r="D68" s="139">
        <v>91.655510000000007</v>
      </c>
      <c r="E68" s="443">
        <f t="shared" si="6"/>
        <v>95.665083205833341</v>
      </c>
      <c r="F68" s="443">
        <v>91.655510000000007</v>
      </c>
      <c r="G68" s="136"/>
    </row>
    <row r="69" spans="1:7" x14ac:dyDescent="0.25">
      <c r="A69" s="145">
        <f t="shared" si="1"/>
        <v>2020</v>
      </c>
      <c r="B69" s="441">
        <v>44166</v>
      </c>
      <c r="C69" s="442" t="e">
        <v>#N/A</v>
      </c>
      <c r="D69" s="139">
        <v>90.826229999999995</v>
      </c>
      <c r="E69" s="443"/>
      <c r="F69" s="443">
        <v>90.826229999999995</v>
      </c>
      <c r="G69" s="136"/>
    </row>
    <row r="70" spans="1:7" x14ac:dyDescent="0.25">
      <c r="A70" s="145">
        <f t="shared" si="1"/>
        <v>2021</v>
      </c>
      <c r="B70" s="441">
        <v>44197</v>
      </c>
      <c r="C70" s="442" t="e">
        <v>#N/A</v>
      </c>
      <c r="D70" s="139">
        <v>90.318280000000001</v>
      </c>
      <c r="E70" s="443"/>
      <c r="F70" s="443">
        <v>90.318280000000001</v>
      </c>
      <c r="G70" s="136"/>
    </row>
    <row r="71" spans="1:7" x14ac:dyDescent="0.25">
      <c r="A71" s="145">
        <f t="shared" si="1"/>
        <v>2021</v>
      </c>
      <c r="B71" s="441">
        <v>44228</v>
      </c>
      <c r="C71" s="442" t="e">
        <v>#N/A</v>
      </c>
      <c r="D71" s="139">
        <v>89.778710000000004</v>
      </c>
      <c r="E71" s="443">
        <f t="shared" ref="E71" si="7">AVERAGEIF($A$34:$A$95,A71,$F$34:$F$95)</f>
        <v>90.823134999999994</v>
      </c>
      <c r="F71" s="443">
        <v>89.778710000000004</v>
      </c>
      <c r="G71" s="136"/>
    </row>
    <row r="72" spans="1:7" x14ac:dyDescent="0.25">
      <c r="A72" s="145">
        <f t="shared" si="1"/>
        <v>2021</v>
      </c>
      <c r="B72" s="441">
        <v>44256</v>
      </c>
      <c r="C72" s="442" t="e">
        <v>#N/A</v>
      </c>
      <c r="D72" s="139">
        <v>89.521159999999995</v>
      </c>
      <c r="E72" s="443">
        <f t="shared" ref="E72:E80" si="8">AVERAGEIF($A$34:$A$95,A72,$F$34:$F$95)</f>
        <v>90.823134999999994</v>
      </c>
      <c r="F72" s="443">
        <v>89.521159999999995</v>
      </c>
      <c r="G72" s="136"/>
    </row>
    <row r="73" spans="1:7" x14ac:dyDescent="0.25">
      <c r="A73" s="145">
        <f t="shared" si="1"/>
        <v>2021</v>
      </c>
      <c r="B73" s="441">
        <v>44287</v>
      </c>
      <c r="C73" s="442" t="e">
        <v>#N/A</v>
      </c>
      <c r="D73" s="139">
        <v>89.379670000000004</v>
      </c>
      <c r="E73" s="443">
        <f t="shared" si="8"/>
        <v>90.823134999999994</v>
      </c>
      <c r="F73" s="443">
        <v>89.379670000000004</v>
      </c>
      <c r="G73" s="136"/>
    </row>
    <row r="74" spans="1:7" x14ac:dyDescent="0.25">
      <c r="A74" s="145">
        <f t="shared" si="1"/>
        <v>2021</v>
      </c>
      <c r="B74" s="441">
        <v>44317</v>
      </c>
      <c r="C74" s="442" t="e">
        <v>#N/A</v>
      </c>
      <c r="D74" s="139">
        <v>89.529259999999994</v>
      </c>
      <c r="E74" s="443">
        <f t="shared" si="8"/>
        <v>90.823134999999994</v>
      </c>
      <c r="F74" s="443">
        <v>89.529259999999994</v>
      </c>
      <c r="G74" s="136"/>
    </row>
    <row r="75" spans="1:7" x14ac:dyDescent="0.25">
      <c r="A75" s="145">
        <f t="shared" si="1"/>
        <v>2021</v>
      </c>
      <c r="B75" s="441">
        <v>44348</v>
      </c>
      <c r="C75" s="442" t="e">
        <v>#N/A</v>
      </c>
      <c r="D75" s="139">
        <v>89.962569999999999</v>
      </c>
      <c r="E75" s="443">
        <f t="shared" si="8"/>
        <v>90.823134999999994</v>
      </c>
      <c r="F75" s="443">
        <v>89.962569999999999</v>
      </c>
      <c r="G75" s="136"/>
    </row>
    <row r="76" spans="1:7" x14ac:dyDescent="0.25">
      <c r="A76" s="145">
        <f t="shared" si="1"/>
        <v>2021</v>
      </c>
      <c r="B76" s="441">
        <v>44378</v>
      </c>
      <c r="C76" s="442" t="e">
        <v>#N/A</v>
      </c>
      <c r="D76" s="139">
        <v>90.463059999999999</v>
      </c>
      <c r="E76" s="443">
        <f t="shared" si="8"/>
        <v>90.823134999999994</v>
      </c>
      <c r="F76" s="443">
        <v>90.463059999999999</v>
      </c>
      <c r="G76" s="136"/>
    </row>
    <row r="77" spans="1:7" x14ac:dyDescent="0.25">
      <c r="A77" s="145">
        <f t="shared" si="1"/>
        <v>2021</v>
      </c>
      <c r="B77" s="441">
        <v>44409</v>
      </c>
      <c r="C77" s="442" t="e">
        <v>#N/A</v>
      </c>
      <c r="D77" s="139">
        <v>91.233699999999999</v>
      </c>
      <c r="E77" s="443">
        <f t="shared" si="8"/>
        <v>90.823134999999994</v>
      </c>
      <c r="F77" s="443">
        <v>91.233699999999999</v>
      </c>
      <c r="G77" s="136"/>
    </row>
    <row r="78" spans="1:7" x14ac:dyDescent="0.25">
      <c r="A78" s="145">
        <f t="shared" si="1"/>
        <v>2021</v>
      </c>
      <c r="B78" s="441">
        <v>44440</v>
      </c>
      <c r="C78" s="442" t="e">
        <v>#N/A</v>
      </c>
      <c r="D78" s="139">
        <v>91.982669999999999</v>
      </c>
      <c r="E78" s="443">
        <f t="shared" si="8"/>
        <v>90.823134999999994</v>
      </c>
      <c r="F78" s="443">
        <v>91.982669999999999</v>
      </c>
      <c r="G78" s="136"/>
    </row>
    <row r="79" spans="1:7" x14ac:dyDescent="0.25">
      <c r="A79" s="145">
        <f t="shared" si="1"/>
        <v>2021</v>
      </c>
      <c r="B79" s="441">
        <v>44470</v>
      </c>
      <c r="C79" s="442" t="e">
        <v>#N/A</v>
      </c>
      <c r="D79" s="139">
        <v>92.330969999999994</v>
      </c>
      <c r="E79" s="443">
        <f t="shared" si="8"/>
        <v>90.823134999999994</v>
      </c>
      <c r="F79" s="443">
        <v>92.330969999999994</v>
      </c>
      <c r="G79" s="136"/>
    </row>
    <row r="80" spans="1:7" x14ac:dyDescent="0.25">
      <c r="A80" s="145">
        <f t="shared" si="1"/>
        <v>2021</v>
      </c>
      <c r="B80" s="441">
        <v>44501</v>
      </c>
      <c r="C80" s="442" t="e">
        <v>#N/A</v>
      </c>
      <c r="D80" s="139">
        <v>92.752629999999996</v>
      </c>
      <c r="E80" s="443">
        <f t="shared" si="8"/>
        <v>90.823134999999994</v>
      </c>
      <c r="F80" s="443">
        <v>92.752629999999996</v>
      </c>
      <c r="G80" s="136"/>
    </row>
    <row r="81" spans="1:7" x14ac:dyDescent="0.25">
      <c r="A81" s="145">
        <f t="shared" si="1"/>
        <v>2021</v>
      </c>
      <c r="B81" s="441">
        <v>44531</v>
      </c>
      <c r="C81" s="442" t="e">
        <v>#N/A</v>
      </c>
      <c r="D81" s="139">
        <v>92.624939999999995</v>
      </c>
      <c r="E81" s="443"/>
      <c r="F81" s="443">
        <v>92.624939999999995</v>
      </c>
      <c r="G81" s="136"/>
    </row>
    <row r="82" spans="1:7" x14ac:dyDescent="0.25">
      <c r="A82" s="145"/>
      <c r="B82" s="441"/>
      <c r="C82" s="145"/>
      <c r="D82" s="443"/>
      <c r="E82" s="145"/>
      <c r="F82" s="443"/>
      <c r="G82" s="136"/>
    </row>
    <row r="83" spans="1:7" x14ac:dyDescent="0.25">
      <c r="A83" s="145"/>
      <c r="B83" s="441"/>
      <c r="C83" s="145"/>
      <c r="D83" s="443"/>
      <c r="E83" s="145"/>
      <c r="F83" s="443"/>
      <c r="G83" s="136"/>
    </row>
    <row r="84" spans="1:7" x14ac:dyDescent="0.25">
      <c r="A84" s="145"/>
      <c r="B84" s="441"/>
      <c r="C84" s="145"/>
      <c r="D84" s="443"/>
      <c r="E84" s="145"/>
      <c r="F84" s="443"/>
      <c r="G84" s="136"/>
    </row>
    <row r="85" spans="1:7" x14ac:dyDescent="0.25">
      <c r="A85" s="145"/>
      <c r="B85" s="441"/>
      <c r="C85" s="145"/>
      <c r="D85" s="443"/>
      <c r="E85" s="145"/>
      <c r="F85" s="443"/>
      <c r="G85" s="136"/>
    </row>
    <row r="86" spans="1:7" x14ac:dyDescent="0.25">
      <c r="A86" s="145"/>
      <c r="B86" s="441"/>
      <c r="C86" s="145"/>
      <c r="D86" s="443"/>
      <c r="E86" s="145"/>
      <c r="F86" s="443"/>
      <c r="G86" s="136"/>
    </row>
    <row r="87" spans="1:7" x14ac:dyDescent="0.25">
      <c r="A87" s="145"/>
      <c r="B87" s="441"/>
      <c r="C87" s="145"/>
      <c r="D87" s="443"/>
      <c r="E87" s="145"/>
      <c r="F87" s="443"/>
      <c r="G87" s="136"/>
    </row>
    <row r="88" spans="1:7" x14ac:dyDescent="0.25">
      <c r="A88" s="73"/>
      <c r="B88" s="73" t="s">
        <v>0</v>
      </c>
      <c r="C88" s="145"/>
      <c r="D88" s="443"/>
      <c r="E88" s="145"/>
      <c r="F88" s="443"/>
      <c r="G88" s="136"/>
    </row>
    <row r="89" spans="1:7" x14ac:dyDescent="0.25">
      <c r="A89" s="30">
        <v>2.5</v>
      </c>
      <c r="B89" s="29">
        <v>-2</v>
      </c>
      <c r="C89" s="145"/>
      <c r="D89" s="443"/>
      <c r="E89" s="145"/>
      <c r="F89" s="443"/>
      <c r="G89" s="136"/>
    </row>
    <row r="90" spans="1:7" x14ac:dyDescent="0.25">
      <c r="A90" s="30">
        <v>2.5</v>
      </c>
      <c r="B90" s="29">
        <v>10</v>
      </c>
      <c r="C90" s="145"/>
      <c r="D90" s="443"/>
      <c r="E90" s="145"/>
      <c r="F90" s="443"/>
      <c r="G90" s="136"/>
    </row>
    <row r="91" spans="1:7" x14ac:dyDescent="0.25">
      <c r="B91" s="132"/>
      <c r="D91" s="138"/>
      <c r="F91" s="138"/>
      <c r="G91" s="136"/>
    </row>
    <row r="92" spans="1:7" x14ac:dyDescent="0.25">
      <c r="B92" s="132"/>
      <c r="D92" s="138"/>
      <c r="F92" s="138"/>
      <c r="G92" s="136"/>
    </row>
    <row r="93" spans="1:7" x14ac:dyDescent="0.25">
      <c r="B93" s="132"/>
      <c r="D93" s="138"/>
      <c r="F93" s="138"/>
      <c r="G93" s="136"/>
    </row>
    <row r="94" spans="1:7" x14ac:dyDescent="0.25">
      <c r="B94" s="132"/>
      <c r="D94" s="138"/>
      <c r="F94" s="138"/>
      <c r="G94" s="136"/>
    </row>
    <row r="95" spans="1:7" x14ac:dyDescent="0.25">
      <c r="B95" s="132"/>
      <c r="D95" s="138"/>
      <c r="F95" s="138"/>
      <c r="G95" s="136"/>
    </row>
    <row r="96" spans="1:7" x14ac:dyDescent="0.25">
      <c r="F96" s="138"/>
      <c r="G96" s="136"/>
    </row>
    <row r="97" spans="6:7" x14ac:dyDescent="0.25">
      <c r="F97" s="138"/>
      <c r="G97" s="136"/>
    </row>
    <row r="98" spans="6:7" x14ac:dyDescent="0.25">
      <c r="F98" s="138"/>
      <c r="G98" s="136"/>
    </row>
    <row r="99" spans="6:7" x14ac:dyDescent="0.25">
      <c r="F99" s="138"/>
      <c r="G99" s="136"/>
    </row>
    <row r="100" spans="6:7" x14ac:dyDescent="0.25">
      <c r="F100" s="138"/>
      <c r="G100" s="136"/>
    </row>
    <row r="101" spans="6:7" x14ac:dyDescent="0.25">
      <c r="F101" s="138"/>
      <c r="G101" s="136"/>
    </row>
    <row r="102" spans="6:7" x14ac:dyDescent="0.25">
      <c r="F102" s="138"/>
      <c r="G102" s="136"/>
    </row>
    <row r="103" spans="6:7" x14ac:dyDescent="0.25">
      <c r="F103" s="138"/>
      <c r="G103" s="136"/>
    </row>
    <row r="104" spans="6:7" x14ac:dyDescent="0.25">
      <c r="F104" s="138"/>
      <c r="G104" s="136"/>
    </row>
    <row r="105" spans="6:7" x14ac:dyDescent="0.25">
      <c r="F105" s="138"/>
    </row>
    <row r="106" spans="6:7" x14ac:dyDescent="0.25">
      <c r="F106" s="138"/>
    </row>
    <row r="107" spans="6:7" x14ac:dyDescent="0.25">
      <c r="F107" s="138"/>
    </row>
    <row r="108" spans="6:7" x14ac:dyDescent="0.25">
      <c r="F108" s="138"/>
    </row>
    <row r="109" spans="6:7" x14ac:dyDescent="0.25">
      <c r="F109" s="138"/>
    </row>
    <row r="110" spans="6:7" x14ac:dyDescent="0.25">
      <c r="F110" s="138"/>
    </row>
    <row r="111" spans="6:7" x14ac:dyDescent="0.25">
      <c r="F111" s="138"/>
    </row>
    <row r="112" spans="6:7" x14ac:dyDescent="0.25">
      <c r="F112" s="138"/>
    </row>
    <row r="113" spans="6:6" x14ac:dyDescent="0.25">
      <c r="F113" s="138"/>
    </row>
    <row r="114" spans="6:6" x14ac:dyDescent="0.25">
      <c r="F114" s="138"/>
    </row>
    <row r="115" spans="6:6" x14ac:dyDescent="0.25">
      <c r="F115" s="138"/>
    </row>
    <row r="116" spans="6:6" x14ac:dyDescent="0.25">
      <c r="F116" s="138"/>
    </row>
    <row r="117" spans="6:6" x14ac:dyDescent="0.25">
      <c r="F117" s="138"/>
    </row>
    <row r="118" spans="6:6" x14ac:dyDescent="0.25">
      <c r="F118" s="138"/>
    </row>
    <row r="119" spans="6:6" x14ac:dyDescent="0.25">
      <c r="F119" s="138"/>
    </row>
    <row r="120" spans="6:6" x14ac:dyDescent="0.25">
      <c r="F120" s="138"/>
    </row>
    <row r="121" spans="6:6" x14ac:dyDescent="0.25">
      <c r="F121" s="138"/>
    </row>
    <row r="122" spans="6:6" x14ac:dyDescent="0.25">
      <c r="F122" s="138"/>
    </row>
    <row r="123" spans="6:6" x14ac:dyDescent="0.25">
      <c r="F123" s="138"/>
    </row>
    <row r="124" spans="6:6" x14ac:dyDescent="0.25">
      <c r="F124" s="138"/>
    </row>
    <row r="125" spans="6:6" x14ac:dyDescent="0.25">
      <c r="F125" s="138"/>
    </row>
    <row r="126" spans="6:6" x14ac:dyDescent="0.25">
      <c r="F126" s="138"/>
    </row>
    <row r="127" spans="6:6" x14ac:dyDescent="0.25">
      <c r="F127" s="138"/>
    </row>
    <row r="128" spans="6:6" x14ac:dyDescent="0.25">
      <c r="F128" s="138"/>
    </row>
    <row r="129" spans="6:6" x14ac:dyDescent="0.25">
      <c r="F129" s="13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13" width="9.140625" style="129"/>
    <col min="14" max="15" width="9.140625" style="131"/>
    <col min="16" max="16" width="9.140625" style="129"/>
    <col min="17" max="17" width="25.85546875" style="129" customWidth="1"/>
    <col min="18" max="18" width="11" style="129" customWidth="1"/>
    <col min="19" max="26" width="9.140625" style="129"/>
    <col min="27" max="28" width="9.140625" style="131"/>
    <col min="29" max="16384" width="9.140625" style="129"/>
  </cols>
  <sheetData>
    <row r="1" spans="1:18" x14ac:dyDescent="0.25">
      <c r="N1" s="146"/>
      <c r="Q1" s="146"/>
    </row>
    <row r="2" spans="1:18" ht="15.75" x14ac:dyDescent="0.25">
      <c r="A2" s="44" t="s">
        <v>556</v>
      </c>
    </row>
    <row r="3" spans="1:18" x14ac:dyDescent="0.25">
      <c r="A3" s="22" t="s">
        <v>16</v>
      </c>
      <c r="L3" s="131"/>
      <c r="M3" s="131"/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31"/>
      <c r="M4" s="131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31"/>
      <c r="M5" s="131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31"/>
      <c r="M6" s="131"/>
      <c r="Q6" s="351" t="s">
        <v>266</v>
      </c>
      <c r="R6" s="232" t="s">
        <v>271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K7" s="142"/>
      <c r="L7" s="131"/>
      <c r="M7" s="131"/>
      <c r="Q7" s="352" t="s">
        <v>267</v>
      </c>
      <c r="R7" s="233" t="s">
        <v>272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31"/>
      <c r="M8" s="131"/>
      <c r="Q8" s="352" t="s">
        <v>461</v>
      </c>
      <c r="R8" s="297" t="s">
        <v>273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31"/>
      <c r="M9" s="131"/>
      <c r="Q9" s="352" t="s">
        <v>460</v>
      </c>
      <c r="R9" s="297" t="s">
        <v>462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31"/>
      <c r="M10" s="131"/>
      <c r="Q10" s="350" t="s">
        <v>206</v>
      </c>
      <c r="R10" s="294" t="s">
        <v>270</v>
      </c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  <c r="K11" s="142"/>
      <c r="L11" s="131"/>
      <c r="M11" s="131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31"/>
      <c r="M12" s="131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31"/>
      <c r="M13" s="131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  <c r="K14" s="142"/>
      <c r="L14" s="131"/>
      <c r="M14" s="131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31"/>
      <c r="M15" s="131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31"/>
      <c r="M16" s="131"/>
    </row>
    <row r="17" spans="1:13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  <c r="K17" s="142"/>
      <c r="L17" s="131"/>
      <c r="M17" s="131"/>
    </row>
    <row r="18" spans="1:13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  <c r="K18" s="142"/>
      <c r="L18" s="131"/>
      <c r="M18" s="131"/>
    </row>
    <row r="19" spans="1:13" x14ac:dyDescent="0.25">
      <c r="A19" s="142"/>
      <c r="B19" s="142"/>
      <c r="C19" s="142"/>
      <c r="D19" s="142"/>
      <c r="E19" s="142"/>
      <c r="F19" s="142"/>
      <c r="G19" s="183"/>
      <c r="H19" s="183"/>
      <c r="I19" s="142"/>
      <c r="J19" s="142"/>
      <c r="K19" s="142"/>
      <c r="L19" s="131"/>
      <c r="M19" s="131"/>
    </row>
    <row r="20" spans="1:13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  <c r="K20" s="184"/>
      <c r="L20" s="131"/>
      <c r="M20" s="131"/>
    </row>
    <row r="21" spans="1:13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31"/>
      <c r="M21" s="131"/>
    </row>
    <row r="24" spans="1:13" x14ac:dyDescent="0.25">
      <c r="A24"/>
      <c r="B24"/>
      <c r="C24" s="581" t="s">
        <v>74</v>
      </c>
      <c r="D24" s="581"/>
      <c r="E24" s="581"/>
      <c r="F24" s="581"/>
      <c r="G24" s="581"/>
      <c r="H24" s="32"/>
      <c r="I24" s="581" t="s">
        <v>75</v>
      </c>
      <c r="J24" s="581"/>
      <c r="K24" s="581"/>
      <c r="L24" s="581"/>
    </row>
    <row r="25" spans="1:13" x14ac:dyDescent="0.25">
      <c r="A25" s="131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5"/>
      <c r="I25" s="80">
        <v>2018</v>
      </c>
      <c r="J25" s="80">
        <v>2019</v>
      </c>
      <c r="K25" s="80">
        <v>2020</v>
      </c>
      <c r="L25" s="80">
        <v>2021</v>
      </c>
    </row>
    <row r="26" spans="1:13" x14ac:dyDescent="0.25">
      <c r="A26" s="131"/>
      <c r="B26" s="140" t="s">
        <v>266</v>
      </c>
      <c r="C26" s="6">
        <v>25.385110158</v>
      </c>
      <c r="D26" s="6">
        <v>29.014315604</v>
      </c>
      <c r="E26" s="6">
        <v>30.979250155999999</v>
      </c>
      <c r="F26" s="6">
        <v>31.634927529999999</v>
      </c>
      <c r="G26" s="6">
        <v>27.206803808</v>
      </c>
      <c r="H26" s="415" t="s">
        <v>266</v>
      </c>
      <c r="I26" s="6">
        <f t="shared" ref="I26:L29" si="0">D26-C26</f>
        <v>3.6292054460000003</v>
      </c>
      <c r="J26" s="6">
        <f t="shared" si="0"/>
        <v>1.964934551999999</v>
      </c>
      <c r="K26" s="6">
        <f t="shared" si="0"/>
        <v>0.6556773739999997</v>
      </c>
      <c r="L26" s="6">
        <f t="shared" si="0"/>
        <v>-4.4281237219999987</v>
      </c>
    </row>
    <row r="27" spans="1:13" x14ac:dyDescent="0.25">
      <c r="A27" s="131"/>
      <c r="B27" s="140" t="s">
        <v>267</v>
      </c>
      <c r="C27" s="6">
        <v>21.779191781000002</v>
      </c>
      <c r="D27" s="6">
        <v>22.952010958999999</v>
      </c>
      <c r="E27" s="6">
        <v>22.979835615999999</v>
      </c>
      <c r="F27" s="6">
        <v>21.976336311000001</v>
      </c>
      <c r="G27" s="6">
        <v>22.407837123</v>
      </c>
      <c r="H27" s="415" t="s">
        <v>267</v>
      </c>
      <c r="I27" s="6">
        <f t="shared" si="0"/>
        <v>1.1728191779999975</v>
      </c>
      <c r="J27" s="6">
        <f t="shared" si="0"/>
        <v>2.782465700000003E-2</v>
      </c>
      <c r="K27" s="6">
        <f t="shared" si="0"/>
        <v>-1.0034993049999983</v>
      </c>
      <c r="L27" s="6">
        <f t="shared" si="0"/>
        <v>0.43150081199999946</v>
      </c>
    </row>
    <row r="28" spans="1:13" x14ac:dyDescent="0.25">
      <c r="A28" s="131"/>
      <c r="B28" s="140" t="s">
        <v>268</v>
      </c>
      <c r="C28" s="6">
        <v>20.7583424659</v>
      </c>
      <c r="D28" s="6">
        <v>23.318821917800001</v>
      </c>
      <c r="E28" s="6">
        <v>23.345035616699999</v>
      </c>
      <c r="F28" s="6">
        <v>21.615295447900003</v>
      </c>
      <c r="G28" s="6">
        <v>21.956813068500001</v>
      </c>
      <c r="H28" s="415" t="s">
        <v>268</v>
      </c>
      <c r="I28" s="6">
        <f t="shared" si="0"/>
        <v>2.5604794519000009</v>
      </c>
      <c r="J28" s="6">
        <f t="shared" si="0"/>
        <v>2.6213698899997695E-2</v>
      </c>
      <c r="K28" s="6">
        <f t="shared" si="0"/>
        <v>-1.7297401687999958</v>
      </c>
      <c r="L28" s="6">
        <f t="shared" si="0"/>
        <v>0.34151762059999768</v>
      </c>
    </row>
    <row r="29" spans="1:13" x14ac:dyDescent="0.25">
      <c r="A29" s="131"/>
      <c r="B29" s="141" t="s">
        <v>257</v>
      </c>
      <c r="C29" s="64">
        <f>+C30-SUM(C26:C28)</f>
        <v>6.4496240881000091</v>
      </c>
      <c r="D29" s="64">
        <f t="shared" ref="D29:G29" si="1">+D30-SUM(D26:D28)</f>
        <v>7.1130104232000093</v>
      </c>
      <c r="E29" s="64">
        <f t="shared" si="1"/>
        <v>7.6665890413</v>
      </c>
      <c r="F29" s="64">
        <f t="shared" si="1"/>
        <v>7.193903522099987</v>
      </c>
      <c r="G29" s="64">
        <f t="shared" si="1"/>
        <v>7.1336024935000069</v>
      </c>
      <c r="H29" s="412" t="s">
        <v>257</v>
      </c>
      <c r="I29" s="64">
        <f t="shared" si="0"/>
        <v>0.66338633510000022</v>
      </c>
      <c r="J29" s="64">
        <f t="shared" si="0"/>
        <v>0.55357861809999065</v>
      </c>
      <c r="K29" s="64">
        <f t="shared" si="0"/>
        <v>-0.472685519200013</v>
      </c>
      <c r="L29" s="64">
        <f t="shared" si="0"/>
        <v>-6.03010285999801E-2</v>
      </c>
    </row>
    <row r="30" spans="1:13" x14ac:dyDescent="0.25">
      <c r="A30"/>
      <c r="B30" s="124" t="s">
        <v>229</v>
      </c>
      <c r="C30" s="6">
        <v>74.372268493000007</v>
      </c>
      <c r="D30" s="6">
        <v>82.398158903999999</v>
      </c>
      <c r="E30" s="6">
        <v>84.970710429999997</v>
      </c>
      <c r="F30" s="6">
        <v>82.420462810999993</v>
      </c>
      <c r="G30" s="6">
        <v>78.705056493000001</v>
      </c>
      <c r="H30" s="6"/>
      <c r="I30" s="12">
        <f>+SUM(I26:I29)</f>
        <v>8.0258904109999989</v>
      </c>
      <c r="J30" s="12">
        <f>+SUM(J26:J29)</f>
        <v>2.5725515259999874</v>
      </c>
      <c r="K30" s="12">
        <f>+SUM(K26:K29)</f>
        <v>-2.5502476190000074</v>
      </c>
      <c r="L30" s="12">
        <f>+SUM(L26:L29)</f>
        <v>-3.7154063179999817</v>
      </c>
    </row>
    <row r="31" spans="1:13" x14ac:dyDescent="0.25">
      <c r="A31" s="365" t="s">
        <v>558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45"/>
      <c r="B35" s="145"/>
      <c r="C35" s="145" t="s">
        <v>269</v>
      </c>
      <c r="D35" s="145" t="s">
        <v>236</v>
      </c>
      <c r="E35" s="465" t="s">
        <v>235</v>
      </c>
      <c r="F35" s="465" t="s">
        <v>476</v>
      </c>
    </row>
    <row r="36" spans="1:7" x14ac:dyDescent="0.25">
      <c r="A36" s="145">
        <f t="shared" ref="A36:A83" si="2">YEAR(B36)</f>
        <v>2018</v>
      </c>
      <c r="B36" s="441">
        <v>43101</v>
      </c>
      <c r="C36" s="480">
        <v>107.58</v>
      </c>
      <c r="D36" s="134" t="e">
        <v>#N/A</v>
      </c>
      <c r="E36" s="479"/>
      <c r="F36" s="479">
        <v>107.58</v>
      </c>
      <c r="G36" s="136"/>
    </row>
    <row r="37" spans="1:7" x14ac:dyDescent="0.25">
      <c r="A37" s="145">
        <f t="shared" si="2"/>
        <v>2018</v>
      </c>
      <c r="B37" s="441">
        <v>43132</v>
      </c>
      <c r="C37" s="480">
        <v>96.640249999999995</v>
      </c>
      <c r="D37" s="134" t="e">
        <v>#N/A</v>
      </c>
      <c r="E37" s="479">
        <f t="shared" ref="E37:E46" si="3">AVERAGEIF($A$36:$A$97,A37,$F$36:$F$97)</f>
        <v>82.457337768750008</v>
      </c>
      <c r="F37" s="479">
        <v>96.640249999999995</v>
      </c>
      <c r="G37" s="136"/>
    </row>
    <row r="38" spans="1:7" x14ac:dyDescent="0.25">
      <c r="A38" s="145">
        <f t="shared" si="2"/>
        <v>2018</v>
      </c>
      <c r="B38" s="441">
        <v>43160</v>
      </c>
      <c r="C38" s="480">
        <v>90.084516128999994</v>
      </c>
      <c r="D38" s="134" t="e">
        <v>#N/A</v>
      </c>
      <c r="E38" s="479">
        <f t="shared" si="3"/>
        <v>82.457337768750008</v>
      </c>
      <c r="F38" s="479">
        <v>90.084516128999994</v>
      </c>
      <c r="G38" s="136"/>
    </row>
    <row r="39" spans="1:7" x14ac:dyDescent="0.25">
      <c r="A39" s="145">
        <f t="shared" si="2"/>
        <v>2018</v>
      </c>
      <c r="B39" s="441">
        <v>43191</v>
      </c>
      <c r="C39" s="480">
        <v>78.210533333000001</v>
      </c>
      <c r="D39" s="134" t="e">
        <v>#N/A</v>
      </c>
      <c r="E39" s="479">
        <f t="shared" si="3"/>
        <v>82.457337768750008</v>
      </c>
      <c r="F39" s="479">
        <v>78.210533333000001</v>
      </c>
      <c r="G39" s="136"/>
    </row>
    <row r="40" spans="1:7" x14ac:dyDescent="0.25">
      <c r="A40" s="145">
        <f t="shared" si="2"/>
        <v>2018</v>
      </c>
      <c r="B40" s="441">
        <v>43221</v>
      </c>
      <c r="C40" s="480">
        <v>66.157774193999998</v>
      </c>
      <c r="D40" s="134" t="e">
        <v>#N/A</v>
      </c>
      <c r="E40" s="479">
        <f t="shared" si="3"/>
        <v>82.457337768750008</v>
      </c>
      <c r="F40" s="479">
        <v>66.157774193999998</v>
      </c>
      <c r="G40" s="136"/>
    </row>
    <row r="41" spans="1:7" x14ac:dyDescent="0.25">
      <c r="A41" s="145">
        <f t="shared" si="2"/>
        <v>2018</v>
      </c>
      <c r="B41" s="441">
        <v>43252</v>
      </c>
      <c r="C41" s="480">
        <v>68.622233332999997</v>
      </c>
      <c r="D41" s="134" t="e">
        <v>#N/A</v>
      </c>
      <c r="E41" s="479">
        <f t="shared" si="3"/>
        <v>82.457337768750008</v>
      </c>
      <c r="F41" s="479">
        <v>68.622233332999997</v>
      </c>
      <c r="G41" s="136"/>
    </row>
    <row r="42" spans="1:7" x14ac:dyDescent="0.25">
      <c r="A42" s="145">
        <f t="shared" si="2"/>
        <v>2018</v>
      </c>
      <c r="B42" s="441">
        <v>43282</v>
      </c>
      <c r="C42" s="480">
        <v>75.631612903000004</v>
      </c>
      <c r="D42" s="134" t="e">
        <v>#N/A</v>
      </c>
      <c r="E42" s="479">
        <f t="shared" si="3"/>
        <v>82.457337768750008</v>
      </c>
      <c r="F42" s="479">
        <v>75.631612903000004</v>
      </c>
      <c r="G42" s="136"/>
    </row>
    <row r="43" spans="1:7" x14ac:dyDescent="0.25">
      <c r="A43" s="145">
        <f t="shared" si="2"/>
        <v>2018</v>
      </c>
      <c r="B43" s="441">
        <v>43313</v>
      </c>
      <c r="C43" s="480">
        <v>74.442096774000007</v>
      </c>
      <c r="D43" s="134" t="e">
        <v>#N/A</v>
      </c>
      <c r="E43" s="479">
        <f t="shared" si="3"/>
        <v>82.457337768750008</v>
      </c>
      <c r="F43" s="479">
        <v>74.442096774000007</v>
      </c>
      <c r="G43" s="136"/>
    </row>
    <row r="44" spans="1:7" x14ac:dyDescent="0.25">
      <c r="A44" s="145">
        <f t="shared" si="2"/>
        <v>2018</v>
      </c>
      <c r="B44" s="441">
        <v>43344</v>
      </c>
      <c r="C44" s="480">
        <v>71.717399999999998</v>
      </c>
      <c r="D44" s="134" t="e">
        <v>#N/A</v>
      </c>
      <c r="E44" s="479">
        <f t="shared" si="3"/>
        <v>82.457337768750008</v>
      </c>
      <c r="F44" s="479">
        <v>71.717399999999998</v>
      </c>
      <c r="G44" s="136"/>
    </row>
    <row r="45" spans="1:7" x14ac:dyDescent="0.25">
      <c r="A45" s="145">
        <f t="shared" si="2"/>
        <v>2018</v>
      </c>
      <c r="B45" s="441">
        <v>43374</v>
      </c>
      <c r="C45" s="480">
        <v>73.519451613000001</v>
      </c>
      <c r="D45" s="134" t="e">
        <v>#N/A</v>
      </c>
      <c r="E45" s="479">
        <f t="shared" si="3"/>
        <v>82.457337768750008</v>
      </c>
      <c r="F45" s="479">
        <v>73.519451613000001</v>
      </c>
      <c r="G45" s="136"/>
    </row>
    <row r="46" spans="1:7" x14ac:dyDescent="0.25">
      <c r="A46" s="145">
        <f t="shared" si="2"/>
        <v>2018</v>
      </c>
      <c r="B46" s="441">
        <v>43405</v>
      </c>
      <c r="C46" s="480">
        <v>90.330733332999998</v>
      </c>
      <c r="D46" s="134" t="e">
        <v>#N/A</v>
      </c>
      <c r="E46" s="479">
        <f t="shared" si="3"/>
        <v>82.457337768750008</v>
      </c>
      <c r="F46" s="479">
        <v>90.330733332999998</v>
      </c>
      <c r="G46" s="136"/>
    </row>
    <row r="47" spans="1:7" x14ac:dyDescent="0.25">
      <c r="A47" s="145">
        <f t="shared" si="2"/>
        <v>2018</v>
      </c>
      <c r="B47" s="441">
        <v>43435</v>
      </c>
      <c r="C47" s="480">
        <v>96.551451612999998</v>
      </c>
      <c r="D47" s="134" t="e">
        <v>#N/A</v>
      </c>
      <c r="E47" s="479"/>
      <c r="F47" s="479">
        <v>96.551451612999998</v>
      </c>
      <c r="G47" s="136"/>
    </row>
    <row r="48" spans="1:7" x14ac:dyDescent="0.25">
      <c r="A48" s="145">
        <f t="shared" si="2"/>
        <v>2019</v>
      </c>
      <c r="B48" s="441">
        <v>43466</v>
      </c>
      <c r="C48" s="480">
        <v>109.67033723</v>
      </c>
      <c r="D48" s="134" t="e">
        <v>#N/A</v>
      </c>
      <c r="E48" s="479"/>
      <c r="F48" s="479">
        <v>109.67033723</v>
      </c>
      <c r="G48" s="136"/>
    </row>
    <row r="49" spans="1:7" x14ac:dyDescent="0.25">
      <c r="A49" s="145">
        <f t="shared" si="2"/>
        <v>2019</v>
      </c>
      <c r="B49" s="441">
        <v>43497</v>
      </c>
      <c r="C49" s="480">
        <v>107.10649675000001</v>
      </c>
      <c r="D49" s="134" t="e">
        <v>#N/A</v>
      </c>
      <c r="E49" s="479">
        <f t="shared" ref="E49" si="4">AVERAGEIF($A$36:$A$97,A49,$F$36:$F$97)</f>
        <v>85.067560748583332</v>
      </c>
      <c r="F49" s="479">
        <v>107.10649675000001</v>
      </c>
      <c r="G49" s="136"/>
    </row>
    <row r="50" spans="1:7" x14ac:dyDescent="0.25">
      <c r="A50" s="145">
        <f t="shared" si="2"/>
        <v>2019</v>
      </c>
      <c r="B50" s="441">
        <v>43525</v>
      </c>
      <c r="C50" s="480">
        <v>93.540726004999996</v>
      </c>
      <c r="D50" s="134" t="e">
        <v>#N/A</v>
      </c>
      <c r="E50" s="479">
        <f t="shared" ref="E50" si="5">AVERAGEIF($A$36:$A$97,A50,$F$36:$F$97)</f>
        <v>85.067560748583332</v>
      </c>
      <c r="F50" s="479">
        <v>93.540726004999996</v>
      </c>
      <c r="G50" s="136"/>
    </row>
    <row r="51" spans="1:7" x14ac:dyDescent="0.25">
      <c r="A51" s="145">
        <f t="shared" si="2"/>
        <v>2019</v>
      </c>
      <c r="B51" s="441">
        <v>43556</v>
      </c>
      <c r="C51" s="480">
        <v>73.365020997000002</v>
      </c>
      <c r="D51" s="134" t="e">
        <v>#N/A</v>
      </c>
      <c r="E51" s="479">
        <f t="shared" ref="E51:E58" si="6">AVERAGEIF($A$36:$A$97,A51,$F$36:$F$97)</f>
        <v>85.067560748583332</v>
      </c>
      <c r="F51" s="479">
        <v>73.365020997000002</v>
      </c>
      <c r="G51" s="136"/>
    </row>
    <row r="52" spans="1:7" x14ac:dyDescent="0.25">
      <c r="A52" s="145">
        <f t="shared" si="2"/>
        <v>2019</v>
      </c>
      <c r="B52" s="441">
        <v>43586</v>
      </c>
      <c r="C52" s="480">
        <v>68.416228906000001</v>
      </c>
      <c r="D52" s="134" t="e">
        <v>#N/A</v>
      </c>
      <c r="E52" s="479">
        <f t="shared" si="6"/>
        <v>85.067560748583332</v>
      </c>
      <c r="F52" s="479">
        <v>68.416228906000001</v>
      </c>
      <c r="G52" s="136"/>
    </row>
    <row r="53" spans="1:7" x14ac:dyDescent="0.25">
      <c r="A53" s="145">
        <f t="shared" si="2"/>
        <v>2019</v>
      </c>
      <c r="B53" s="441">
        <v>43617</v>
      </c>
      <c r="C53" s="480">
        <v>70.506187096999994</v>
      </c>
      <c r="D53" s="134" t="e">
        <v>#N/A</v>
      </c>
      <c r="E53" s="479">
        <f t="shared" si="6"/>
        <v>85.067560748583332</v>
      </c>
      <c r="F53" s="479">
        <v>70.506187096999994</v>
      </c>
      <c r="G53" s="136"/>
    </row>
    <row r="54" spans="1:7" x14ac:dyDescent="0.25">
      <c r="A54" s="145">
        <f t="shared" si="2"/>
        <v>2019</v>
      </c>
      <c r="B54" s="441">
        <v>43647</v>
      </c>
      <c r="C54" s="480">
        <v>77.651923260000004</v>
      </c>
      <c r="D54" s="134" t="e">
        <v>#N/A</v>
      </c>
      <c r="E54" s="479">
        <f t="shared" si="6"/>
        <v>85.067560748583332</v>
      </c>
      <c r="F54" s="479">
        <v>77.651923260000004</v>
      </c>
      <c r="G54" s="136"/>
    </row>
    <row r="55" spans="1:7" x14ac:dyDescent="0.25">
      <c r="A55" s="145">
        <f t="shared" si="2"/>
        <v>2019</v>
      </c>
      <c r="B55" s="441">
        <v>43678</v>
      </c>
      <c r="C55" s="480">
        <v>78.610012544</v>
      </c>
      <c r="D55" s="134" t="e">
        <v>#N/A</v>
      </c>
      <c r="E55" s="479">
        <f t="shared" si="6"/>
        <v>85.067560748583332</v>
      </c>
      <c r="F55" s="479">
        <v>78.610012544</v>
      </c>
      <c r="G55" s="136"/>
    </row>
    <row r="56" spans="1:7" x14ac:dyDescent="0.25">
      <c r="A56" s="145">
        <f t="shared" si="2"/>
        <v>2019</v>
      </c>
      <c r="B56" s="441">
        <v>43709</v>
      </c>
      <c r="C56" s="480">
        <v>73.871766766999997</v>
      </c>
      <c r="D56" s="134" t="e">
        <v>#N/A</v>
      </c>
      <c r="E56" s="479">
        <f t="shared" si="6"/>
        <v>85.067560748583332</v>
      </c>
      <c r="F56" s="479">
        <v>73.871766766999997</v>
      </c>
      <c r="G56" s="136"/>
    </row>
    <row r="57" spans="1:7" x14ac:dyDescent="0.25">
      <c r="A57" s="145">
        <f t="shared" si="2"/>
        <v>2019</v>
      </c>
      <c r="B57" s="441">
        <v>43739</v>
      </c>
      <c r="C57" s="480">
        <v>75.073749833999997</v>
      </c>
      <c r="D57" s="134" t="e">
        <v>#N/A</v>
      </c>
      <c r="E57" s="479">
        <f t="shared" si="6"/>
        <v>85.067560748583332</v>
      </c>
      <c r="F57" s="479">
        <v>75.073749833999997</v>
      </c>
      <c r="G57" s="136"/>
    </row>
    <row r="58" spans="1:7" x14ac:dyDescent="0.25">
      <c r="A58" s="145">
        <f t="shared" si="2"/>
        <v>2019</v>
      </c>
      <c r="B58" s="441">
        <v>43770</v>
      </c>
      <c r="C58" s="480">
        <v>91.760826503000004</v>
      </c>
      <c r="D58" s="134" t="e">
        <v>#N/A</v>
      </c>
      <c r="E58" s="479">
        <f t="shared" si="6"/>
        <v>85.067560748583332</v>
      </c>
      <c r="F58" s="479">
        <v>91.760826503000004</v>
      </c>
      <c r="G58" s="136"/>
    </row>
    <row r="59" spans="1:7" x14ac:dyDescent="0.25">
      <c r="A59" s="145">
        <f t="shared" si="2"/>
        <v>2019</v>
      </c>
      <c r="B59" s="441">
        <v>43800</v>
      </c>
      <c r="C59" s="480">
        <v>101.23745309</v>
      </c>
      <c r="D59" s="134" t="e">
        <v>#N/A</v>
      </c>
      <c r="E59" s="479"/>
      <c r="F59" s="479">
        <v>101.23745309</v>
      </c>
      <c r="G59" s="136"/>
    </row>
    <row r="60" spans="1:7" x14ac:dyDescent="0.25">
      <c r="A60" s="145">
        <f t="shared" si="2"/>
        <v>2020</v>
      </c>
      <c r="B60" s="441">
        <v>43831</v>
      </c>
      <c r="C60" s="480">
        <v>106.08391783</v>
      </c>
      <c r="D60" s="134" t="e">
        <v>#N/A</v>
      </c>
      <c r="E60" s="479"/>
      <c r="F60" s="479">
        <v>106.08391783</v>
      </c>
      <c r="G60" s="136"/>
    </row>
    <row r="61" spans="1:7" x14ac:dyDescent="0.25">
      <c r="A61" s="145">
        <f t="shared" si="2"/>
        <v>2020</v>
      </c>
      <c r="B61" s="441">
        <v>43862</v>
      </c>
      <c r="C61" s="480">
        <v>104.65638765999999</v>
      </c>
      <c r="D61" s="134" t="e">
        <v>#N/A</v>
      </c>
      <c r="E61" s="479">
        <f t="shared" ref="E61:E70" si="7">AVERAGEIF($A$36:$A$97,A61,$F$36:$F$97)</f>
        <v>82.465457718750017</v>
      </c>
      <c r="F61" s="479">
        <v>104.65638765999999</v>
      </c>
      <c r="G61" s="136"/>
    </row>
    <row r="62" spans="1:7" x14ac:dyDescent="0.25">
      <c r="A62" s="145">
        <f t="shared" si="2"/>
        <v>2020</v>
      </c>
      <c r="B62" s="441">
        <v>43891</v>
      </c>
      <c r="C62" s="480">
        <v>87.369844673000003</v>
      </c>
      <c r="D62" s="134" t="e">
        <v>#N/A</v>
      </c>
      <c r="E62" s="479">
        <f t="shared" si="7"/>
        <v>82.465457718750017</v>
      </c>
      <c r="F62" s="479">
        <v>87.369844673000003</v>
      </c>
      <c r="G62" s="136"/>
    </row>
    <row r="63" spans="1:7" x14ac:dyDescent="0.25">
      <c r="A63" s="145">
        <f t="shared" si="2"/>
        <v>2020</v>
      </c>
      <c r="B63" s="441">
        <v>43922</v>
      </c>
      <c r="C63" s="480">
        <v>74.916238332999995</v>
      </c>
      <c r="D63" s="134" t="e">
        <v>#N/A</v>
      </c>
      <c r="E63" s="479">
        <f t="shared" si="7"/>
        <v>82.465457718750017</v>
      </c>
      <c r="F63" s="479">
        <v>74.916238332999995</v>
      </c>
      <c r="G63" s="136"/>
    </row>
    <row r="64" spans="1:7" x14ac:dyDescent="0.25">
      <c r="A64" s="145">
        <f t="shared" si="2"/>
        <v>2020</v>
      </c>
      <c r="B64" s="441">
        <v>43952</v>
      </c>
      <c r="C64" s="480">
        <v>66.786402128999995</v>
      </c>
      <c r="D64" s="134" t="e">
        <v>#N/A</v>
      </c>
      <c r="E64" s="479">
        <f t="shared" si="7"/>
        <v>82.465457718750017</v>
      </c>
      <c r="F64" s="479">
        <v>66.786402128999995</v>
      </c>
      <c r="G64" s="136"/>
    </row>
    <row r="65" spans="1:7" x14ac:dyDescent="0.25">
      <c r="A65" s="145">
        <f t="shared" si="2"/>
        <v>2020</v>
      </c>
      <c r="B65" s="441">
        <v>43983</v>
      </c>
      <c r="C65" s="480">
        <v>71.817038999999994</v>
      </c>
      <c r="D65" s="134" t="e">
        <v>#N/A</v>
      </c>
      <c r="E65" s="479">
        <f t="shared" si="7"/>
        <v>82.465457718750017</v>
      </c>
      <c r="F65" s="479">
        <v>71.817038999999994</v>
      </c>
      <c r="G65" s="136"/>
    </row>
    <row r="66" spans="1:7" x14ac:dyDescent="0.25">
      <c r="A66" s="145">
        <f t="shared" si="2"/>
        <v>2020</v>
      </c>
      <c r="B66" s="441">
        <v>44013</v>
      </c>
      <c r="C66" s="480">
        <v>77.997592999999995</v>
      </c>
      <c r="D66" s="134">
        <v>77.997592999999995</v>
      </c>
      <c r="E66" s="479">
        <f t="shared" si="7"/>
        <v>82.465457718750017</v>
      </c>
      <c r="F66" s="479">
        <v>77.997592999999995</v>
      </c>
      <c r="G66" s="136"/>
    </row>
    <row r="67" spans="1:7" x14ac:dyDescent="0.25">
      <c r="A67" s="145">
        <f t="shared" si="2"/>
        <v>2020</v>
      </c>
      <c r="B67" s="441">
        <v>44044</v>
      </c>
      <c r="C67" s="480" t="e">
        <v>#N/A</v>
      </c>
      <c r="D67" s="134">
        <v>75.013670000000005</v>
      </c>
      <c r="E67" s="479">
        <f t="shared" si="7"/>
        <v>82.465457718750017</v>
      </c>
      <c r="F67" s="479">
        <v>75.013670000000005</v>
      </c>
      <c r="G67" s="136"/>
    </row>
    <row r="68" spans="1:7" x14ac:dyDescent="0.25">
      <c r="A68" s="145">
        <f t="shared" si="2"/>
        <v>2020</v>
      </c>
      <c r="B68" s="441">
        <v>44075</v>
      </c>
      <c r="C68" s="480" t="e">
        <v>#N/A</v>
      </c>
      <c r="D68" s="134">
        <v>71.422749999999994</v>
      </c>
      <c r="E68" s="479">
        <f t="shared" si="7"/>
        <v>82.465457718750017</v>
      </c>
      <c r="F68" s="479">
        <v>71.422749999999994</v>
      </c>
      <c r="G68" s="136"/>
    </row>
    <row r="69" spans="1:7" x14ac:dyDescent="0.25">
      <c r="A69" s="145">
        <f t="shared" si="2"/>
        <v>2020</v>
      </c>
      <c r="B69" s="441">
        <v>44105</v>
      </c>
      <c r="C69" s="480" t="e">
        <v>#N/A</v>
      </c>
      <c r="D69" s="134">
        <v>72.240039999999993</v>
      </c>
      <c r="E69" s="479">
        <f t="shared" si="7"/>
        <v>82.465457718750017</v>
      </c>
      <c r="F69" s="479">
        <v>72.240039999999993</v>
      </c>
      <c r="G69" s="136"/>
    </row>
    <row r="70" spans="1:7" x14ac:dyDescent="0.25">
      <c r="A70" s="145">
        <f t="shared" si="2"/>
        <v>2020</v>
      </c>
      <c r="B70" s="441">
        <v>44136</v>
      </c>
      <c r="C70" s="480" t="e">
        <v>#N/A</v>
      </c>
      <c r="D70" s="134">
        <v>83.792079999999999</v>
      </c>
      <c r="E70" s="479">
        <f t="shared" si="7"/>
        <v>82.465457718750017</v>
      </c>
      <c r="F70" s="479">
        <v>83.792079999999999</v>
      </c>
      <c r="G70" s="136"/>
    </row>
    <row r="71" spans="1:7" x14ac:dyDescent="0.25">
      <c r="A71" s="145">
        <f t="shared" si="2"/>
        <v>2020</v>
      </c>
      <c r="B71" s="441">
        <v>44166</v>
      </c>
      <c r="C71" s="480" t="e">
        <v>#N/A</v>
      </c>
      <c r="D71" s="134">
        <v>97.489530000000002</v>
      </c>
      <c r="E71" s="479"/>
      <c r="F71" s="479">
        <v>97.489530000000002</v>
      </c>
      <c r="G71" s="136"/>
    </row>
    <row r="72" spans="1:7" x14ac:dyDescent="0.25">
      <c r="A72" s="145">
        <f t="shared" si="2"/>
        <v>2021</v>
      </c>
      <c r="B72" s="441">
        <v>44197</v>
      </c>
      <c r="C72" s="480" t="e">
        <v>#N/A</v>
      </c>
      <c r="D72" s="134">
        <v>105.1652</v>
      </c>
      <c r="E72" s="479"/>
      <c r="F72" s="479">
        <v>105.1652</v>
      </c>
      <c r="G72" s="136"/>
    </row>
    <row r="73" spans="1:7" x14ac:dyDescent="0.25">
      <c r="A73" s="145">
        <f t="shared" si="2"/>
        <v>2021</v>
      </c>
      <c r="B73" s="441">
        <v>44228</v>
      </c>
      <c r="C73" s="480" t="e">
        <v>#N/A</v>
      </c>
      <c r="D73" s="134">
        <v>96.647800000000004</v>
      </c>
      <c r="E73" s="479">
        <f t="shared" ref="E73:E82" si="8">AVERAGEIF($A$36:$A$97,A73,$F$36:$F$97)</f>
        <v>78.774460833333336</v>
      </c>
      <c r="F73" s="479">
        <v>96.647800000000004</v>
      </c>
      <c r="G73" s="136"/>
    </row>
    <row r="74" spans="1:7" x14ac:dyDescent="0.25">
      <c r="A74" s="145">
        <f t="shared" si="2"/>
        <v>2021</v>
      </c>
      <c r="B74" s="441">
        <v>44256</v>
      </c>
      <c r="C74" s="480" t="e">
        <v>#N/A</v>
      </c>
      <c r="D74" s="134">
        <v>84.295519999999996</v>
      </c>
      <c r="E74" s="479">
        <f t="shared" si="8"/>
        <v>78.774460833333336</v>
      </c>
      <c r="F74" s="479">
        <v>84.295519999999996</v>
      </c>
      <c r="G74" s="136"/>
    </row>
    <row r="75" spans="1:7" x14ac:dyDescent="0.25">
      <c r="A75" s="145">
        <f t="shared" si="2"/>
        <v>2021</v>
      </c>
      <c r="B75" s="441">
        <v>44287</v>
      </c>
      <c r="C75" s="480" t="e">
        <v>#N/A</v>
      </c>
      <c r="D75" s="134">
        <v>70.244100000000003</v>
      </c>
      <c r="E75" s="479">
        <f t="shared" si="8"/>
        <v>78.774460833333336</v>
      </c>
      <c r="F75" s="479">
        <v>70.244100000000003</v>
      </c>
      <c r="G75" s="136"/>
    </row>
    <row r="76" spans="1:7" x14ac:dyDescent="0.25">
      <c r="A76" s="145">
        <f t="shared" si="2"/>
        <v>2021</v>
      </c>
      <c r="B76" s="441">
        <v>44317</v>
      </c>
      <c r="C76" s="480" t="e">
        <v>#N/A</v>
      </c>
      <c r="D76" s="134">
        <v>63.192239999999998</v>
      </c>
      <c r="E76" s="479">
        <f t="shared" si="8"/>
        <v>78.774460833333336</v>
      </c>
      <c r="F76" s="479">
        <v>63.192239999999998</v>
      </c>
      <c r="G76" s="136"/>
    </row>
    <row r="77" spans="1:7" x14ac:dyDescent="0.25">
      <c r="A77" s="145">
        <f t="shared" si="2"/>
        <v>2021</v>
      </c>
      <c r="B77" s="441">
        <v>44348</v>
      </c>
      <c r="C77" s="480" t="e">
        <v>#N/A</v>
      </c>
      <c r="D77" s="134">
        <v>64.676469999999995</v>
      </c>
      <c r="E77" s="479">
        <f t="shared" si="8"/>
        <v>78.774460833333336</v>
      </c>
      <c r="F77" s="479">
        <v>64.676469999999995</v>
      </c>
      <c r="G77" s="136"/>
    </row>
    <row r="78" spans="1:7" x14ac:dyDescent="0.25">
      <c r="A78" s="145">
        <f t="shared" si="2"/>
        <v>2021</v>
      </c>
      <c r="B78" s="441">
        <v>44378</v>
      </c>
      <c r="C78" s="480" t="e">
        <v>#N/A</v>
      </c>
      <c r="D78" s="134">
        <v>71.941810000000004</v>
      </c>
      <c r="E78" s="479">
        <f t="shared" si="8"/>
        <v>78.774460833333336</v>
      </c>
      <c r="F78" s="479">
        <v>71.941810000000004</v>
      </c>
      <c r="G78" s="136"/>
    </row>
    <row r="79" spans="1:7" x14ac:dyDescent="0.25">
      <c r="A79" s="145">
        <f t="shared" si="2"/>
        <v>2021</v>
      </c>
      <c r="B79" s="441">
        <v>44409</v>
      </c>
      <c r="C79" s="480" t="e">
        <v>#N/A</v>
      </c>
      <c r="D79" s="134">
        <v>70.903239999999997</v>
      </c>
      <c r="E79" s="479">
        <f t="shared" si="8"/>
        <v>78.774460833333336</v>
      </c>
      <c r="F79" s="479">
        <v>70.903239999999997</v>
      </c>
      <c r="G79" s="136"/>
    </row>
    <row r="80" spans="1:7" x14ac:dyDescent="0.25">
      <c r="A80" s="145">
        <f t="shared" si="2"/>
        <v>2021</v>
      </c>
      <c r="B80" s="441">
        <v>44440</v>
      </c>
      <c r="C80" s="480" t="e">
        <v>#N/A</v>
      </c>
      <c r="D80" s="134">
        <v>67.641980000000004</v>
      </c>
      <c r="E80" s="479">
        <f t="shared" si="8"/>
        <v>78.774460833333336</v>
      </c>
      <c r="F80" s="479">
        <v>67.641980000000004</v>
      </c>
      <c r="G80" s="136"/>
    </row>
    <row r="81" spans="1:7" x14ac:dyDescent="0.25">
      <c r="A81" s="145">
        <f t="shared" si="2"/>
        <v>2021</v>
      </c>
      <c r="B81" s="441">
        <v>44470</v>
      </c>
      <c r="C81" s="480" t="e">
        <v>#N/A</v>
      </c>
      <c r="D81" s="134">
        <v>69.976579999999998</v>
      </c>
      <c r="E81" s="479">
        <f t="shared" si="8"/>
        <v>78.774460833333336</v>
      </c>
      <c r="F81" s="479">
        <v>69.976579999999998</v>
      </c>
      <c r="G81" s="136"/>
    </row>
    <row r="82" spans="1:7" x14ac:dyDescent="0.25">
      <c r="A82" s="145">
        <f t="shared" si="2"/>
        <v>2021</v>
      </c>
      <c r="B82" s="441">
        <v>44501</v>
      </c>
      <c r="C82" s="480" t="e">
        <v>#N/A</v>
      </c>
      <c r="D82" s="134">
        <v>84.247860000000003</v>
      </c>
      <c r="E82" s="479">
        <f t="shared" si="8"/>
        <v>78.774460833333336</v>
      </c>
      <c r="F82" s="479">
        <v>84.247860000000003</v>
      </c>
      <c r="G82" s="136"/>
    </row>
    <row r="83" spans="1:7" x14ac:dyDescent="0.25">
      <c r="A83" s="145">
        <f t="shared" si="2"/>
        <v>2021</v>
      </c>
      <c r="B83" s="441">
        <v>44531</v>
      </c>
      <c r="C83" s="480" t="e">
        <v>#N/A</v>
      </c>
      <c r="D83" s="134">
        <v>96.360730000000004</v>
      </c>
      <c r="E83" s="479"/>
      <c r="F83" s="479">
        <v>96.360730000000004</v>
      </c>
      <c r="G83" s="136"/>
    </row>
    <row r="84" spans="1:7" x14ac:dyDescent="0.25">
      <c r="A84" s="145"/>
      <c r="B84" s="441"/>
      <c r="C84" s="145"/>
      <c r="D84" s="443"/>
      <c r="E84" s="145"/>
      <c r="F84" s="443"/>
      <c r="G84" s="136"/>
    </row>
    <row r="85" spans="1:7" x14ac:dyDescent="0.25">
      <c r="A85" s="145"/>
      <c r="B85" s="441"/>
      <c r="C85" s="145"/>
      <c r="D85" s="443"/>
      <c r="E85" s="145"/>
      <c r="F85" s="443"/>
      <c r="G85" s="136"/>
    </row>
    <row r="86" spans="1:7" x14ac:dyDescent="0.25">
      <c r="A86" s="145"/>
      <c r="B86" s="441"/>
      <c r="C86" s="145"/>
      <c r="D86" s="443"/>
      <c r="E86" s="145"/>
      <c r="F86" s="443"/>
      <c r="G86" s="136"/>
    </row>
    <row r="87" spans="1:7" x14ac:dyDescent="0.25">
      <c r="A87" s="145"/>
      <c r="B87" s="441"/>
      <c r="C87" s="145"/>
      <c r="D87" s="443"/>
      <c r="E87" s="145"/>
      <c r="F87" s="443"/>
      <c r="G87" s="136"/>
    </row>
    <row r="88" spans="1:7" x14ac:dyDescent="0.25">
      <c r="A88" s="145"/>
      <c r="B88" s="441"/>
      <c r="C88" s="145"/>
      <c r="D88" s="443"/>
      <c r="E88" s="145"/>
      <c r="F88" s="443"/>
      <c r="G88" s="136"/>
    </row>
    <row r="89" spans="1:7" x14ac:dyDescent="0.25">
      <c r="A89" s="73"/>
      <c r="B89" s="73" t="s">
        <v>0</v>
      </c>
      <c r="C89" s="145"/>
      <c r="D89" s="443"/>
      <c r="E89" s="145"/>
      <c r="F89" s="443"/>
      <c r="G89" s="136"/>
    </row>
    <row r="90" spans="1:7" x14ac:dyDescent="0.25">
      <c r="A90" s="30">
        <v>2.5</v>
      </c>
      <c r="B90" s="29">
        <v>-2</v>
      </c>
      <c r="C90" s="145"/>
      <c r="D90" s="443"/>
      <c r="E90" s="145"/>
      <c r="F90" s="443"/>
      <c r="G90" s="136"/>
    </row>
    <row r="91" spans="1:7" x14ac:dyDescent="0.25">
      <c r="A91" s="30">
        <v>2.5</v>
      </c>
      <c r="B91" s="29">
        <v>4</v>
      </c>
      <c r="C91" s="145"/>
      <c r="D91" s="443"/>
      <c r="E91" s="145"/>
      <c r="F91" s="443"/>
      <c r="G91" s="136"/>
    </row>
    <row r="92" spans="1:7" x14ac:dyDescent="0.25">
      <c r="A92" s="145"/>
      <c r="B92" s="441"/>
      <c r="C92" s="145"/>
      <c r="D92" s="443"/>
      <c r="E92" s="145"/>
      <c r="F92" s="443"/>
      <c r="G92" s="136"/>
    </row>
    <row r="93" spans="1:7" x14ac:dyDescent="0.25">
      <c r="B93" s="132"/>
      <c r="D93" s="138"/>
      <c r="F93" s="138"/>
      <c r="G93" s="136"/>
    </row>
    <row r="94" spans="1:7" x14ac:dyDescent="0.25">
      <c r="B94" s="132"/>
      <c r="D94" s="138"/>
      <c r="F94" s="138"/>
      <c r="G94" s="136"/>
    </row>
    <row r="95" spans="1:7" x14ac:dyDescent="0.25">
      <c r="B95" s="132"/>
      <c r="D95" s="138"/>
      <c r="F95" s="138"/>
      <c r="G95" s="136"/>
    </row>
    <row r="96" spans="1:7" x14ac:dyDescent="0.25">
      <c r="B96" s="132"/>
      <c r="D96" s="138"/>
      <c r="F96" s="138"/>
      <c r="G96" s="136"/>
    </row>
    <row r="97" spans="2:7" x14ac:dyDescent="0.25">
      <c r="B97" s="132"/>
      <c r="C97" s="133"/>
      <c r="D97" s="134"/>
      <c r="F97" s="138"/>
      <c r="G97" s="136"/>
    </row>
    <row r="98" spans="2:7" x14ac:dyDescent="0.25">
      <c r="F98" s="138"/>
      <c r="G98" s="136"/>
    </row>
    <row r="99" spans="2:7" x14ac:dyDescent="0.25">
      <c r="F99" s="138"/>
      <c r="G99" s="136"/>
    </row>
    <row r="100" spans="2:7" x14ac:dyDescent="0.25">
      <c r="F100" s="138"/>
      <c r="G100" s="136"/>
    </row>
    <row r="101" spans="2:7" x14ac:dyDescent="0.25">
      <c r="F101" s="138"/>
      <c r="G101" s="136"/>
    </row>
    <row r="102" spans="2:7" x14ac:dyDescent="0.25">
      <c r="F102" s="138"/>
      <c r="G102" s="136"/>
    </row>
    <row r="103" spans="2:7" x14ac:dyDescent="0.25">
      <c r="F103" s="138"/>
      <c r="G103" s="136"/>
    </row>
    <row r="104" spans="2:7" x14ac:dyDescent="0.25">
      <c r="F104" s="138"/>
      <c r="G104" s="136"/>
    </row>
    <row r="105" spans="2:7" x14ac:dyDescent="0.25">
      <c r="F105" s="138"/>
      <c r="G105" s="136"/>
    </row>
    <row r="106" spans="2:7" x14ac:dyDescent="0.25">
      <c r="F106" s="138"/>
      <c r="G106" s="136"/>
    </row>
    <row r="107" spans="2:7" x14ac:dyDescent="0.25">
      <c r="F107" s="138"/>
    </row>
    <row r="108" spans="2:7" x14ac:dyDescent="0.25">
      <c r="F108" s="138"/>
    </row>
    <row r="109" spans="2:7" x14ac:dyDescent="0.25">
      <c r="F109" s="138"/>
    </row>
    <row r="110" spans="2:7" x14ac:dyDescent="0.25">
      <c r="F110" s="138"/>
    </row>
    <row r="111" spans="2:7" x14ac:dyDescent="0.25">
      <c r="F111" s="138"/>
    </row>
    <row r="112" spans="2:7" x14ac:dyDescent="0.25">
      <c r="F112" s="138"/>
    </row>
    <row r="113" spans="6:6" x14ac:dyDescent="0.25">
      <c r="F113" s="138"/>
    </row>
    <row r="114" spans="6:6" x14ac:dyDescent="0.25">
      <c r="F114" s="138"/>
    </row>
    <row r="115" spans="6:6" x14ac:dyDescent="0.25">
      <c r="F115" s="138"/>
    </row>
    <row r="116" spans="6:6" x14ac:dyDescent="0.25">
      <c r="F116" s="138"/>
    </row>
    <row r="117" spans="6:6" x14ac:dyDescent="0.25">
      <c r="F117" s="138"/>
    </row>
    <row r="118" spans="6:6" x14ac:dyDescent="0.25">
      <c r="F118" s="138"/>
    </row>
    <row r="119" spans="6:6" x14ac:dyDescent="0.25">
      <c r="F119" s="138"/>
    </row>
    <row r="120" spans="6:6" x14ac:dyDescent="0.25">
      <c r="F120" s="138"/>
    </row>
    <row r="121" spans="6:6" x14ac:dyDescent="0.25">
      <c r="F121" s="138"/>
    </row>
    <row r="122" spans="6:6" x14ac:dyDescent="0.25">
      <c r="F122" s="138"/>
    </row>
    <row r="123" spans="6:6" x14ac:dyDescent="0.25">
      <c r="F123" s="138"/>
    </row>
    <row r="124" spans="6:6" x14ac:dyDescent="0.25">
      <c r="F124" s="138"/>
    </row>
    <row r="125" spans="6:6" x14ac:dyDescent="0.25">
      <c r="F125" s="138"/>
    </row>
    <row r="126" spans="6:6" x14ac:dyDescent="0.25">
      <c r="F126" s="138"/>
    </row>
    <row r="127" spans="6:6" x14ac:dyDescent="0.25">
      <c r="F127" s="138"/>
    </row>
    <row r="128" spans="6:6" x14ac:dyDescent="0.25">
      <c r="F128" s="138"/>
    </row>
    <row r="129" spans="6:6" x14ac:dyDescent="0.25">
      <c r="F129" s="138"/>
    </row>
    <row r="130" spans="6:6" x14ac:dyDescent="0.25">
      <c r="F130" s="138"/>
    </row>
    <row r="131" spans="6:6" x14ac:dyDescent="0.25">
      <c r="F131" s="13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140625" defaultRowHeight="12.75" x14ac:dyDescent="0.2"/>
  <cols>
    <col min="1" max="10" width="9.140625" style="96"/>
    <col min="11" max="11" width="10.42578125" style="96" customWidth="1"/>
    <col min="12" max="16" width="9.140625" style="96"/>
    <col min="17" max="17" width="27.5703125" style="96" customWidth="1"/>
    <col min="18" max="18" width="14.5703125" style="96" customWidth="1"/>
    <col min="19" max="16384" width="9.140625" style="96"/>
  </cols>
  <sheetData>
    <row r="1" spans="1:31" x14ac:dyDescent="0.2">
      <c r="A1" s="117" t="s">
        <v>93</v>
      </c>
    </row>
    <row r="2" spans="1:31" ht="15.75" x14ac:dyDescent="0.25">
      <c r="A2" s="44" t="s">
        <v>556</v>
      </c>
      <c r="F2" s="118"/>
    </row>
    <row r="3" spans="1:31" x14ac:dyDescent="0.2">
      <c r="A3" s="22" t="s">
        <v>16</v>
      </c>
      <c r="F3" s="118"/>
    </row>
    <row r="4" spans="1:31" x14ac:dyDescent="0.2">
      <c r="A4" s="182"/>
      <c r="B4" s="182"/>
      <c r="C4" s="182"/>
      <c r="D4" s="182"/>
      <c r="E4" s="182"/>
      <c r="F4" s="182"/>
      <c r="G4" s="182"/>
      <c r="H4" s="182"/>
      <c r="I4" s="182"/>
      <c r="J4" s="182"/>
      <c r="K4" s="182"/>
      <c r="M4" s="97"/>
    </row>
    <row r="5" spans="1:31" x14ac:dyDescent="0.2">
      <c r="A5" s="182"/>
      <c r="B5" s="182"/>
      <c r="C5" s="182"/>
      <c r="D5" s="182"/>
      <c r="E5" s="182"/>
      <c r="F5" s="182"/>
      <c r="G5" s="182"/>
      <c r="H5" s="182"/>
      <c r="I5" s="182"/>
      <c r="J5" s="182"/>
      <c r="K5" s="182"/>
      <c r="Q5" s="178" t="s">
        <v>358</v>
      </c>
      <c r="R5" s="179"/>
    </row>
    <row r="6" spans="1:31" x14ac:dyDescent="0.2">
      <c r="A6" s="182"/>
      <c r="B6" s="182"/>
      <c r="C6" s="182"/>
      <c r="D6" s="182"/>
      <c r="E6" s="182"/>
      <c r="F6" s="182"/>
      <c r="G6" s="182"/>
      <c r="H6" s="182"/>
      <c r="I6" s="182"/>
      <c r="J6" s="182"/>
      <c r="K6" s="182"/>
      <c r="M6" s="97"/>
      <c r="Q6" s="353" t="s">
        <v>444</v>
      </c>
      <c r="R6" s="354" t="s">
        <v>346</v>
      </c>
      <c r="AE6"/>
    </row>
    <row r="7" spans="1:31" x14ac:dyDescent="0.2">
      <c r="A7" s="182"/>
      <c r="B7" s="182"/>
      <c r="C7" s="182"/>
      <c r="D7" s="182"/>
      <c r="E7" s="182"/>
      <c r="F7" s="182"/>
      <c r="G7" s="182"/>
      <c r="H7" s="182"/>
      <c r="I7" s="182"/>
      <c r="J7" s="182"/>
      <c r="K7" s="182"/>
      <c r="Q7" s="355" t="s">
        <v>447</v>
      </c>
      <c r="R7" s="356" t="s">
        <v>355</v>
      </c>
      <c r="U7"/>
    </row>
    <row r="8" spans="1:31" x14ac:dyDescent="0.2">
      <c r="A8" s="182"/>
      <c r="B8" s="182"/>
      <c r="C8" s="182"/>
      <c r="D8" s="182"/>
      <c r="E8" s="182"/>
      <c r="F8" s="182"/>
      <c r="G8" s="182"/>
      <c r="H8" s="182"/>
      <c r="I8" s="182"/>
      <c r="J8" s="182"/>
      <c r="K8" s="182"/>
      <c r="Q8" s="355" t="s">
        <v>449</v>
      </c>
      <c r="R8" s="356" t="s">
        <v>348</v>
      </c>
    </row>
    <row r="9" spans="1:31" x14ac:dyDescent="0.2">
      <c r="A9" s="182"/>
      <c r="B9" s="182"/>
      <c r="C9" s="182"/>
      <c r="D9" s="182"/>
      <c r="E9" s="182"/>
      <c r="F9" s="182"/>
      <c r="G9" s="182"/>
      <c r="H9" s="182"/>
      <c r="I9" s="182"/>
      <c r="J9" s="182"/>
      <c r="K9" s="182"/>
      <c r="Q9" s="355" t="s">
        <v>445</v>
      </c>
      <c r="R9" s="356" t="s">
        <v>270</v>
      </c>
    </row>
    <row r="10" spans="1:31" x14ac:dyDescent="0.2">
      <c r="A10" s="182"/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Q10" s="355" t="s">
        <v>446</v>
      </c>
      <c r="R10" s="356" t="s">
        <v>356</v>
      </c>
    </row>
    <row r="11" spans="1:31" x14ac:dyDescent="0.2">
      <c r="A11" s="182"/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Q11" s="357" t="s">
        <v>448</v>
      </c>
      <c r="R11" s="358" t="s">
        <v>347</v>
      </c>
    </row>
    <row r="12" spans="1:31" x14ac:dyDescent="0.2">
      <c r="A12" s="182"/>
      <c r="B12" s="182"/>
      <c r="C12" s="182"/>
      <c r="D12" s="182"/>
      <c r="E12" s="182"/>
      <c r="F12" s="182"/>
      <c r="G12" s="182"/>
      <c r="H12" s="182"/>
      <c r="I12" s="182"/>
      <c r="J12" s="182"/>
      <c r="K12" s="182"/>
    </row>
    <row r="13" spans="1:31" x14ac:dyDescent="0.2">
      <c r="A13" s="182"/>
      <c r="B13" s="182"/>
      <c r="C13" s="182"/>
      <c r="D13" s="182"/>
      <c r="E13" s="182"/>
      <c r="F13" s="182"/>
      <c r="G13" s="182"/>
      <c r="H13" s="182"/>
      <c r="I13" s="182"/>
      <c r="J13" s="182"/>
      <c r="K13" s="182"/>
    </row>
    <row r="14" spans="1:31" x14ac:dyDescent="0.2">
      <c r="A14" s="182"/>
      <c r="B14" s="182"/>
      <c r="C14" s="182"/>
      <c r="D14" s="182"/>
      <c r="E14" s="182"/>
      <c r="F14" s="182"/>
      <c r="G14" s="182"/>
      <c r="H14" s="182"/>
      <c r="I14" s="182"/>
      <c r="J14" s="182"/>
      <c r="K14" s="182"/>
    </row>
    <row r="15" spans="1:31" x14ac:dyDescent="0.2">
      <c r="A15" s="182"/>
      <c r="B15" s="182"/>
      <c r="C15" s="182"/>
      <c r="D15" s="182"/>
      <c r="E15" s="182"/>
      <c r="F15" s="182"/>
      <c r="G15" s="182"/>
      <c r="H15" s="182"/>
      <c r="I15" s="182"/>
      <c r="J15" s="182"/>
      <c r="K15" s="182"/>
    </row>
    <row r="16" spans="1:31" x14ac:dyDescent="0.2">
      <c r="A16" s="182"/>
      <c r="B16" s="182"/>
      <c r="C16" s="182"/>
      <c r="D16" s="182"/>
      <c r="E16" s="182"/>
      <c r="F16" s="182"/>
      <c r="G16" s="182"/>
      <c r="H16" s="182"/>
      <c r="I16" s="182"/>
      <c r="J16" s="182"/>
      <c r="K16" s="182"/>
    </row>
    <row r="17" spans="1:14" x14ac:dyDescent="0.2">
      <c r="A17" s="182"/>
      <c r="B17" s="182"/>
      <c r="C17" s="182"/>
      <c r="D17" s="182"/>
      <c r="E17" s="182"/>
      <c r="F17" s="182"/>
      <c r="G17" s="182"/>
      <c r="H17" s="182"/>
      <c r="I17" s="182"/>
      <c r="J17" s="182"/>
      <c r="K17" s="182"/>
    </row>
    <row r="18" spans="1:14" x14ac:dyDescent="0.2">
      <c r="A18" s="182"/>
      <c r="B18" s="182"/>
      <c r="C18" s="182"/>
      <c r="D18" s="182"/>
      <c r="E18" s="182"/>
      <c r="F18" s="182"/>
      <c r="G18" s="182"/>
      <c r="H18" s="182"/>
      <c r="I18" s="182"/>
      <c r="J18" s="182"/>
      <c r="K18" s="182"/>
    </row>
    <row r="19" spans="1:14" x14ac:dyDescent="0.2">
      <c r="A19" s="182"/>
      <c r="B19" s="182"/>
      <c r="C19" s="182"/>
      <c r="D19" s="182"/>
      <c r="E19" s="182"/>
      <c r="F19" s="182"/>
      <c r="G19" s="182"/>
      <c r="H19" s="182"/>
      <c r="I19" s="182"/>
      <c r="J19" s="182"/>
      <c r="K19" s="182"/>
    </row>
    <row r="20" spans="1:14" x14ac:dyDescent="0.2">
      <c r="A20" s="182"/>
      <c r="B20" s="182"/>
      <c r="C20" s="182"/>
      <c r="D20" s="182"/>
      <c r="E20" s="182"/>
      <c r="F20" s="182"/>
      <c r="G20" s="182"/>
      <c r="H20" s="182"/>
      <c r="I20" s="182"/>
      <c r="J20" s="182"/>
      <c r="K20" s="182"/>
    </row>
    <row r="21" spans="1:14" x14ac:dyDescent="0.2">
      <c r="A21" s="182"/>
      <c r="B21" s="182"/>
      <c r="C21" s="182"/>
      <c r="D21" s="182"/>
      <c r="E21" s="182"/>
      <c r="F21" s="182"/>
      <c r="G21" s="182"/>
      <c r="H21" s="182"/>
      <c r="I21" s="182"/>
      <c r="J21" s="182"/>
      <c r="K21" s="182"/>
    </row>
    <row r="22" spans="1:14" x14ac:dyDescent="0.2">
      <c r="A22" s="182"/>
      <c r="B22" s="182"/>
      <c r="C22" s="182"/>
      <c r="D22" s="182"/>
      <c r="E22" s="182"/>
      <c r="F22" s="182"/>
      <c r="G22" s="182"/>
      <c r="H22" s="182"/>
      <c r="I22" s="182"/>
      <c r="J22" s="182"/>
      <c r="K22" s="182"/>
    </row>
    <row r="23" spans="1:14" x14ac:dyDescent="0.2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</row>
    <row r="24" spans="1:14" x14ac:dyDescent="0.2">
      <c r="A24" s="182"/>
      <c r="B24" s="182"/>
      <c r="C24" s="182"/>
      <c r="D24" s="182"/>
      <c r="E24" s="182"/>
      <c r="F24" s="182"/>
      <c r="G24" s="182"/>
      <c r="H24" s="182"/>
      <c r="I24" s="182"/>
      <c r="J24" s="182"/>
      <c r="K24" s="182"/>
    </row>
    <row r="25" spans="1:14" x14ac:dyDescent="0.2">
      <c r="A25" s="182"/>
      <c r="B25" s="182"/>
      <c r="C25" s="182"/>
      <c r="D25" s="182"/>
      <c r="E25" s="182"/>
      <c r="F25" s="182"/>
      <c r="G25" s="182"/>
      <c r="H25" s="182"/>
      <c r="I25" s="182"/>
      <c r="J25" s="182"/>
      <c r="K25" s="182"/>
    </row>
    <row r="26" spans="1:14" x14ac:dyDescent="0.2">
      <c r="A26" s="117"/>
      <c r="B26" s="459"/>
      <c r="C26" s="117"/>
      <c r="D26" s="459"/>
      <c r="E26" s="459"/>
      <c r="F26" s="460"/>
      <c r="G26" s="117"/>
      <c r="H26" s="460"/>
      <c r="I26" s="460"/>
      <c r="J26" s="117"/>
      <c r="K26" s="117"/>
      <c r="N26" s="117"/>
    </row>
    <row r="27" spans="1:14" x14ac:dyDescent="0.2">
      <c r="A27" s="117"/>
      <c r="B27" s="459"/>
      <c r="C27" s="117"/>
      <c r="D27" s="459"/>
      <c r="E27" s="460"/>
      <c r="F27" s="460"/>
      <c r="G27" s="117"/>
      <c r="H27" s="460"/>
      <c r="I27" s="460"/>
      <c r="J27" s="117"/>
      <c r="K27" s="117"/>
      <c r="N27" s="117"/>
    </row>
    <row r="28" spans="1:14" ht="48" x14ac:dyDescent="0.2">
      <c r="A28" s="500" t="s">
        <v>15</v>
      </c>
      <c r="B28" s="154"/>
      <c r="C28" s="158"/>
      <c r="D28" s="500" t="s">
        <v>73</v>
      </c>
      <c r="E28" s="501" t="s">
        <v>479</v>
      </c>
      <c r="F28" s="501" t="s">
        <v>497</v>
      </c>
      <c r="G28" s="502" t="s">
        <v>449</v>
      </c>
      <c r="H28" s="501" t="s">
        <v>480</v>
      </c>
      <c r="I28" s="501" t="s">
        <v>496</v>
      </c>
      <c r="J28" s="502" t="s">
        <v>354</v>
      </c>
      <c r="K28" s="502" t="s">
        <v>448</v>
      </c>
      <c r="L28" s="502" t="s">
        <v>499</v>
      </c>
      <c r="M28" s="502" t="s">
        <v>498</v>
      </c>
    </row>
    <row r="29" spans="1:14" x14ac:dyDescent="0.2">
      <c r="A29" s="492" t="s">
        <v>561</v>
      </c>
      <c r="B29" s="591" t="str">
        <f>LEFT(A29,4)</f>
        <v>2015</v>
      </c>
      <c r="C29" s="493" t="str">
        <f t="shared" ref="C29:C56" si="0">RIGHT(A29,2)</f>
        <v>Q1</v>
      </c>
      <c r="D29" s="494">
        <v>42005</v>
      </c>
      <c r="E29" s="29">
        <v>73.796366667000001</v>
      </c>
      <c r="F29" s="29">
        <v>8.7877897888999996</v>
      </c>
      <c r="G29" s="29">
        <v>-0.67448092222</v>
      </c>
      <c r="H29" s="29">
        <v>95.905355556000004</v>
      </c>
      <c r="I29" s="29">
        <v>5.0382644222000001</v>
      </c>
      <c r="J29" s="495">
        <f>+F29-I29</f>
        <v>3.7495253666999995</v>
      </c>
      <c r="K29" s="29">
        <v>18.874111111000001</v>
      </c>
      <c r="L29" s="495">
        <f>+IF(K29&gt;0,+K29,0)*-1</f>
        <v>-18.874111111000001</v>
      </c>
      <c r="M29" s="495">
        <f>+IF(K29&lt;0,+K29,0)*-1</f>
        <v>0</v>
      </c>
    </row>
    <row r="30" spans="1:14" x14ac:dyDescent="0.2">
      <c r="A30" s="492" t="s">
        <v>562</v>
      </c>
      <c r="B30" s="590"/>
      <c r="C30" s="493" t="str">
        <f t="shared" si="0"/>
        <v>Q2</v>
      </c>
      <c r="D30" s="494">
        <v>42095</v>
      </c>
      <c r="E30" s="29">
        <v>74.423439560000006</v>
      </c>
      <c r="F30" s="29">
        <v>6.7663856043999999</v>
      </c>
      <c r="G30" s="29">
        <v>-0.30553538462000002</v>
      </c>
      <c r="H30" s="29">
        <v>63.362362636999997</v>
      </c>
      <c r="I30" s="29">
        <v>4.4261689010999996</v>
      </c>
      <c r="J30" s="495">
        <f t="shared" ref="J30:J56" si="1">+F30-I30</f>
        <v>2.3402167033000003</v>
      </c>
      <c r="K30" s="29">
        <v>-13.256956044000001</v>
      </c>
      <c r="L30" s="495">
        <f t="shared" ref="L30:L56" si="2">+IF(K30&gt;0,+K30,0)*-1</f>
        <v>0</v>
      </c>
      <c r="M30" s="495">
        <f t="shared" ref="M30:M56" si="3">+IF(K30&lt;0,+K30,0)*-1</f>
        <v>13.256956044000001</v>
      </c>
      <c r="N30" s="495"/>
    </row>
    <row r="31" spans="1:14" x14ac:dyDescent="0.2">
      <c r="A31" s="492" t="s">
        <v>563</v>
      </c>
      <c r="B31" s="590"/>
      <c r="C31" s="493" t="str">
        <f t="shared" si="0"/>
        <v>Q3</v>
      </c>
      <c r="D31" s="494">
        <v>42186</v>
      </c>
      <c r="E31" s="29">
        <v>74.394119564999997</v>
      </c>
      <c r="F31" s="29">
        <v>6.9528910978000003</v>
      </c>
      <c r="G31" s="29">
        <v>-0.39745726087</v>
      </c>
      <c r="H31" s="29">
        <v>65.454108696000006</v>
      </c>
      <c r="I31" s="29">
        <v>4.905183837</v>
      </c>
      <c r="J31" s="495">
        <f t="shared" si="1"/>
        <v>2.0477072608000002</v>
      </c>
      <c r="K31" s="29">
        <v>-10.751391304</v>
      </c>
      <c r="L31" s="495">
        <f t="shared" si="2"/>
        <v>0</v>
      </c>
      <c r="M31" s="495">
        <f t="shared" si="3"/>
        <v>10.751391304</v>
      </c>
      <c r="N31" s="495"/>
    </row>
    <row r="32" spans="1:14" x14ac:dyDescent="0.2">
      <c r="A32" s="492" t="s">
        <v>564</v>
      </c>
      <c r="B32" s="590"/>
      <c r="C32" s="493" t="str">
        <f t="shared" si="0"/>
        <v>Q4</v>
      </c>
      <c r="D32" s="494">
        <v>42278</v>
      </c>
      <c r="E32" s="29">
        <v>73.989010870000001</v>
      </c>
      <c r="F32" s="29">
        <v>7.3020150978</v>
      </c>
      <c r="G32" s="29">
        <v>-1.5525106848000001</v>
      </c>
      <c r="H32" s="29">
        <v>74.180619565000001</v>
      </c>
      <c r="I32" s="29">
        <v>5.1740261521999997</v>
      </c>
      <c r="J32" s="495">
        <f t="shared" si="1"/>
        <v>2.1279889456000003</v>
      </c>
      <c r="K32" s="29">
        <v>-0.54411956522000005</v>
      </c>
      <c r="L32" s="495">
        <f t="shared" si="2"/>
        <v>0</v>
      </c>
      <c r="M32" s="495">
        <f t="shared" si="3"/>
        <v>0.54411956522000005</v>
      </c>
      <c r="N32" s="495"/>
    </row>
    <row r="33" spans="1:14" x14ac:dyDescent="0.2">
      <c r="A33" s="492" t="s">
        <v>565</v>
      </c>
      <c r="B33" s="590" t="str">
        <f>LEFT(A33,4)</f>
        <v>2016</v>
      </c>
      <c r="C33" s="493" t="str">
        <f t="shared" si="0"/>
        <v>Q1</v>
      </c>
      <c r="D33" s="494">
        <v>42370</v>
      </c>
      <c r="E33" s="29">
        <v>73.959274725</v>
      </c>
      <c r="F33" s="29">
        <v>8.4191165274999999</v>
      </c>
      <c r="G33" s="29">
        <v>-0.98351772527000003</v>
      </c>
      <c r="H33" s="29">
        <v>89.013769230999998</v>
      </c>
      <c r="I33" s="29">
        <v>5.7823350658999999</v>
      </c>
      <c r="J33" s="495">
        <f t="shared" si="1"/>
        <v>2.6367814616</v>
      </c>
      <c r="K33" s="29">
        <v>13.242186813</v>
      </c>
      <c r="L33" s="495">
        <f t="shared" si="2"/>
        <v>-13.242186813</v>
      </c>
      <c r="M33" s="495">
        <f t="shared" si="3"/>
        <v>0</v>
      </c>
      <c r="N33" s="495"/>
    </row>
    <row r="34" spans="1:14" x14ac:dyDescent="0.2">
      <c r="A34" s="72" t="s">
        <v>566</v>
      </c>
      <c r="B34" s="590"/>
      <c r="C34" s="493" t="str">
        <f t="shared" si="0"/>
        <v>Q2</v>
      </c>
      <c r="D34" s="494">
        <v>42461</v>
      </c>
      <c r="E34" s="29">
        <v>72.914340659000004</v>
      </c>
      <c r="F34" s="29">
        <v>8.0386799451000002</v>
      </c>
      <c r="G34" s="29">
        <v>-0.49790884614999997</v>
      </c>
      <c r="H34" s="29">
        <v>66.486824175999999</v>
      </c>
      <c r="I34" s="29">
        <v>6.0345073626000003</v>
      </c>
      <c r="J34" s="495">
        <f t="shared" si="1"/>
        <v>2.0041725824999999</v>
      </c>
      <c r="K34" s="29">
        <v>-8.0905714286000006</v>
      </c>
      <c r="L34" s="495">
        <f t="shared" si="2"/>
        <v>0</v>
      </c>
      <c r="M34" s="495">
        <f t="shared" si="3"/>
        <v>8.0905714286000006</v>
      </c>
      <c r="N34" s="495"/>
    </row>
    <row r="35" spans="1:14" x14ac:dyDescent="0.2">
      <c r="A35" s="72" t="s">
        <v>567</v>
      </c>
      <c r="B35" s="590"/>
      <c r="C35" s="493" t="str">
        <f t="shared" si="0"/>
        <v>Q3</v>
      </c>
      <c r="D35" s="494">
        <v>42552</v>
      </c>
      <c r="E35" s="29">
        <v>72.221652173999999</v>
      </c>
      <c r="F35" s="29">
        <v>8.3206048696000003</v>
      </c>
      <c r="G35" s="29">
        <v>0.66991132609000004</v>
      </c>
      <c r="H35" s="29">
        <v>68.942847826000005</v>
      </c>
      <c r="I35" s="29">
        <v>6.5749401086999999</v>
      </c>
      <c r="J35" s="495">
        <f t="shared" si="1"/>
        <v>1.7456647609000004</v>
      </c>
      <c r="K35" s="29">
        <v>-5.8496847825999998</v>
      </c>
      <c r="L35" s="495">
        <f t="shared" si="2"/>
        <v>0</v>
      </c>
      <c r="M35" s="495">
        <f t="shared" si="3"/>
        <v>5.8496847825999998</v>
      </c>
      <c r="N35" s="495"/>
    </row>
    <row r="36" spans="1:14" x14ac:dyDescent="0.2">
      <c r="A36" s="72" t="s">
        <v>568</v>
      </c>
      <c r="B36" s="590"/>
      <c r="C36" s="493" t="str">
        <f t="shared" si="0"/>
        <v>Q4</v>
      </c>
      <c r="D36" s="494">
        <v>42644</v>
      </c>
      <c r="E36" s="29">
        <v>71.545858695999996</v>
      </c>
      <c r="F36" s="29">
        <v>8.0791769457000004</v>
      </c>
      <c r="G36" s="29">
        <v>-1.5575788152000001</v>
      </c>
      <c r="H36" s="29">
        <v>75.553478260999995</v>
      </c>
      <c r="I36" s="29">
        <v>7.1219676957000004</v>
      </c>
      <c r="J36" s="495">
        <f t="shared" si="1"/>
        <v>0.95720925000000001</v>
      </c>
      <c r="K36" s="29">
        <v>4.4541413043000002</v>
      </c>
      <c r="L36" s="495">
        <f t="shared" si="2"/>
        <v>-4.4541413043000002</v>
      </c>
      <c r="M36" s="495">
        <f t="shared" si="3"/>
        <v>0</v>
      </c>
      <c r="N36" s="495"/>
    </row>
    <row r="37" spans="1:14" x14ac:dyDescent="0.2">
      <c r="A37" s="72" t="s">
        <v>569</v>
      </c>
      <c r="B37" s="590" t="str">
        <f>LEFT(A37,4)</f>
        <v>2017</v>
      </c>
      <c r="C37" s="493" t="str">
        <f t="shared" si="0"/>
        <v>Q1</v>
      </c>
      <c r="D37" s="494">
        <v>42736</v>
      </c>
      <c r="E37" s="29">
        <v>71.767144443999996</v>
      </c>
      <c r="F37" s="29">
        <v>9.1868909777999992</v>
      </c>
      <c r="G37" s="29">
        <v>0.14730792222</v>
      </c>
      <c r="H37" s="29">
        <v>86.427244443999996</v>
      </c>
      <c r="I37" s="29">
        <v>8.8503544555999998</v>
      </c>
      <c r="J37" s="495">
        <f t="shared" si="1"/>
        <v>0.33653652219999941</v>
      </c>
      <c r="K37" s="29">
        <v>14.003611111</v>
      </c>
      <c r="L37" s="495">
        <f t="shared" si="2"/>
        <v>-14.003611111</v>
      </c>
      <c r="M37" s="495">
        <f t="shared" si="3"/>
        <v>0</v>
      </c>
      <c r="N37" s="495"/>
    </row>
    <row r="38" spans="1:14" x14ac:dyDescent="0.2">
      <c r="A38" s="72" t="s">
        <v>570</v>
      </c>
      <c r="B38" s="590"/>
      <c r="C38" s="493" t="str">
        <f t="shared" si="0"/>
        <v>Q2</v>
      </c>
      <c r="D38" s="494">
        <v>42826</v>
      </c>
      <c r="E38" s="29">
        <v>73.491054945000002</v>
      </c>
      <c r="F38" s="29">
        <v>7.9388673076999998</v>
      </c>
      <c r="G38" s="29">
        <v>-0.82420230769000002</v>
      </c>
      <c r="H38" s="29">
        <v>63.032054944999999</v>
      </c>
      <c r="I38" s="29">
        <v>8.1825660989000006</v>
      </c>
      <c r="J38" s="495">
        <f t="shared" si="1"/>
        <v>-0.24369879120000082</v>
      </c>
      <c r="K38" s="29">
        <v>-9.5678901099000004</v>
      </c>
      <c r="L38" s="495">
        <f t="shared" si="2"/>
        <v>0</v>
      </c>
      <c r="M38" s="495">
        <f t="shared" si="3"/>
        <v>9.5678901099000004</v>
      </c>
      <c r="N38" s="495"/>
    </row>
    <row r="39" spans="1:14" x14ac:dyDescent="0.2">
      <c r="A39" s="72" t="s">
        <v>571</v>
      </c>
      <c r="B39" s="590"/>
      <c r="C39" s="493" t="str">
        <f t="shared" si="0"/>
        <v>Q3</v>
      </c>
      <c r="D39" s="494">
        <v>42917</v>
      </c>
      <c r="E39" s="29">
        <v>75.127565216999997</v>
      </c>
      <c r="F39" s="29">
        <v>7.9113027826</v>
      </c>
      <c r="G39" s="29">
        <v>-0.80820107609000003</v>
      </c>
      <c r="H39" s="29">
        <v>66.927586957000003</v>
      </c>
      <c r="I39" s="29">
        <v>8.0980256195999996</v>
      </c>
      <c r="J39" s="495">
        <f t="shared" si="1"/>
        <v>-0.18672283699999959</v>
      </c>
      <c r="K39" s="29">
        <v>-7.3857934783000001</v>
      </c>
      <c r="L39" s="495">
        <f t="shared" si="2"/>
        <v>0</v>
      </c>
      <c r="M39" s="495">
        <f t="shared" si="3"/>
        <v>7.3857934783000001</v>
      </c>
      <c r="N39" s="495"/>
    </row>
    <row r="40" spans="1:14" x14ac:dyDescent="0.2">
      <c r="A40" s="72" t="s">
        <v>572</v>
      </c>
      <c r="B40" s="590"/>
      <c r="C40" s="493" t="str">
        <f t="shared" si="0"/>
        <v>Q4</v>
      </c>
      <c r="D40" s="494">
        <v>43009</v>
      </c>
      <c r="E40" s="29">
        <v>78.780858695999996</v>
      </c>
      <c r="F40" s="29">
        <v>8.2187964674000007</v>
      </c>
      <c r="G40" s="29">
        <v>-2.4297705652000001</v>
      </c>
      <c r="H40" s="29">
        <v>81.240989130000003</v>
      </c>
      <c r="I40" s="29">
        <v>9.4308737282999999</v>
      </c>
      <c r="J40" s="495">
        <f t="shared" si="1"/>
        <v>-1.2120772608999992</v>
      </c>
      <c r="K40" s="29">
        <v>5.9124565217000002</v>
      </c>
      <c r="L40" s="495">
        <f t="shared" si="2"/>
        <v>-5.9124565217000002</v>
      </c>
      <c r="M40" s="495">
        <f t="shared" si="3"/>
        <v>0</v>
      </c>
      <c r="N40" s="495"/>
    </row>
    <row r="41" spans="1:14" x14ac:dyDescent="0.2">
      <c r="A41" s="72" t="s">
        <v>573</v>
      </c>
      <c r="B41" s="590" t="str">
        <f>LEFT(A41,4)</f>
        <v>2018</v>
      </c>
      <c r="C41" s="493" t="str">
        <f t="shared" si="0"/>
        <v>Q1</v>
      </c>
      <c r="D41" s="494">
        <v>43101</v>
      </c>
      <c r="E41" s="29">
        <v>80.182100000000005</v>
      </c>
      <c r="F41" s="29">
        <v>8.9785631444000007</v>
      </c>
      <c r="G41" s="29">
        <v>-0.23820268888999999</v>
      </c>
      <c r="H41" s="29">
        <v>98.150300000000001</v>
      </c>
      <c r="I41" s="29">
        <v>9.6372604555999999</v>
      </c>
      <c r="J41" s="495">
        <f t="shared" si="1"/>
        <v>-0.65869731119999919</v>
      </c>
      <c r="K41" s="29">
        <v>18.683344443999999</v>
      </c>
      <c r="L41" s="495">
        <f t="shared" si="2"/>
        <v>-18.683344443999999</v>
      </c>
      <c r="M41" s="495">
        <f t="shared" si="3"/>
        <v>0</v>
      </c>
      <c r="N41" s="495"/>
    </row>
    <row r="42" spans="1:14" x14ac:dyDescent="0.2">
      <c r="A42" s="72" t="s">
        <v>574</v>
      </c>
      <c r="B42" s="590"/>
      <c r="C42" s="493" t="str">
        <f t="shared" si="0"/>
        <v>Q2</v>
      </c>
      <c r="D42" s="494">
        <v>43191</v>
      </c>
      <c r="E42" s="29">
        <v>81.844274725000005</v>
      </c>
      <c r="F42" s="29">
        <v>7.6692493187000004</v>
      </c>
      <c r="G42" s="29">
        <v>-0.71920960440000004</v>
      </c>
      <c r="H42" s="29">
        <v>70.943670330000003</v>
      </c>
      <c r="I42" s="29">
        <v>8.9346331208999992</v>
      </c>
      <c r="J42" s="495">
        <f t="shared" si="1"/>
        <v>-1.2653838021999988</v>
      </c>
      <c r="K42" s="29">
        <v>-9.1015274725000008</v>
      </c>
      <c r="L42" s="495">
        <f t="shared" si="2"/>
        <v>0</v>
      </c>
      <c r="M42" s="495">
        <f t="shared" si="3"/>
        <v>9.1015274725000008</v>
      </c>
      <c r="N42" s="495"/>
    </row>
    <row r="43" spans="1:14" x14ac:dyDescent="0.2">
      <c r="A43" s="72" t="s">
        <v>575</v>
      </c>
      <c r="B43" s="590"/>
      <c r="C43" s="493" t="str">
        <f t="shared" si="0"/>
        <v>Q3</v>
      </c>
      <c r="D43" s="494">
        <v>43282</v>
      </c>
      <c r="E43" s="29">
        <v>84.789543477999999</v>
      </c>
      <c r="F43" s="29">
        <v>7.5881643043000002</v>
      </c>
      <c r="G43" s="29">
        <v>-0.12694193477999999</v>
      </c>
      <c r="H43" s="29">
        <v>73.954423912999999</v>
      </c>
      <c r="I43" s="29">
        <v>9.9912223696000009</v>
      </c>
      <c r="J43" s="495">
        <f t="shared" si="1"/>
        <v>-2.4030580653000007</v>
      </c>
      <c r="K43" s="29">
        <v>-8.4973152174000006</v>
      </c>
      <c r="L43" s="495">
        <f t="shared" si="2"/>
        <v>0</v>
      </c>
      <c r="M43" s="495">
        <f t="shared" si="3"/>
        <v>8.4973152174000006</v>
      </c>
      <c r="N43" s="495"/>
    </row>
    <row r="44" spans="1:14" x14ac:dyDescent="0.2">
      <c r="A44" s="72" t="s">
        <v>576</v>
      </c>
      <c r="B44" s="590"/>
      <c r="C44" s="493" t="str">
        <f t="shared" si="0"/>
        <v>Q4</v>
      </c>
      <c r="D44" s="494">
        <v>43374</v>
      </c>
      <c r="E44" s="29">
        <v>88.302608695999993</v>
      </c>
      <c r="F44" s="29">
        <v>7.4430767609000004</v>
      </c>
      <c r="G44" s="29">
        <v>-0.84588097825999997</v>
      </c>
      <c r="H44" s="29">
        <v>86.762173912999998</v>
      </c>
      <c r="I44" s="29">
        <v>10.954565347999999</v>
      </c>
      <c r="J44" s="495">
        <f t="shared" si="1"/>
        <v>-3.5114885870999988</v>
      </c>
      <c r="K44" s="29">
        <v>2.6167717390999998</v>
      </c>
      <c r="L44" s="495">
        <f t="shared" si="2"/>
        <v>-2.6167717390999998</v>
      </c>
      <c r="M44" s="495">
        <f t="shared" si="3"/>
        <v>0</v>
      </c>
      <c r="N44" s="495"/>
    </row>
    <row r="45" spans="1:14" x14ac:dyDescent="0.2">
      <c r="A45" s="72" t="s">
        <v>577</v>
      </c>
      <c r="B45" s="590" t="str">
        <f>LEFT(A45,4)</f>
        <v>2019</v>
      </c>
      <c r="C45" s="493" t="str">
        <f t="shared" si="0"/>
        <v>Q1</v>
      </c>
      <c r="D45" s="494">
        <v>43466</v>
      </c>
      <c r="E45" s="29">
        <v>89.316000000000003</v>
      </c>
      <c r="F45" s="29">
        <v>8.6349353444000005</v>
      </c>
      <c r="G45" s="29">
        <v>0.11202092499999999</v>
      </c>
      <c r="H45" s="29">
        <v>103.31694299</v>
      </c>
      <c r="I45" s="29">
        <v>11.869779943999999</v>
      </c>
      <c r="J45" s="495">
        <f t="shared" si="1"/>
        <v>-3.2348445995999988</v>
      </c>
      <c r="K45" s="29">
        <v>16.926511111</v>
      </c>
      <c r="L45" s="495">
        <f t="shared" si="2"/>
        <v>-16.926511111</v>
      </c>
      <c r="M45" s="495">
        <f t="shared" si="3"/>
        <v>0</v>
      </c>
      <c r="N45" s="495"/>
    </row>
    <row r="46" spans="1:14" x14ac:dyDescent="0.2">
      <c r="A46" s="72" t="s">
        <v>578</v>
      </c>
      <c r="B46" s="590"/>
      <c r="C46" s="493" t="str">
        <f t="shared" si="0"/>
        <v>Q2</v>
      </c>
      <c r="D46" s="494">
        <v>43556</v>
      </c>
      <c r="E46" s="29">
        <v>90.501758241999994</v>
      </c>
      <c r="F46" s="29">
        <v>6.7623325164999999</v>
      </c>
      <c r="G46" s="29">
        <v>-0.78509588021999999</v>
      </c>
      <c r="H46" s="29">
        <v>70.736696031999998</v>
      </c>
      <c r="I46" s="29">
        <v>11.725342802</v>
      </c>
      <c r="J46" s="495">
        <f t="shared" si="1"/>
        <v>-4.9630102855000002</v>
      </c>
      <c r="K46" s="29">
        <v>-14.175978022000001</v>
      </c>
      <c r="L46" s="495">
        <f t="shared" si="2"/>
        <v>0</v>
      </c>
      <c r="M46" s="495">
        <f t="shared" si="3"/>
        <v>14.175978022000001</v>
      </c>
      <c r="N46" s="495"/>
    </row>
    <row r="47" spans="1:14" x14ac:dyDescent="0.2">
      <c r="A47" s="72" t="s">
        <v>579</v>
      </c>
      <c r="B47" s="590"/>
      <c r="C47" s="493" t="str">
        <f t="shared" si="0"/>
        <v>Q3</v>
      </c>
      <c r="D47" s="494">
        <v>43647</v>
      </c>
      <c r="E47" s="29">
        <v>92.978967390999998</v>
      </c>
      <c r="F47" s="29">
        <v>7.1605461848000003</v>
      </c>
      <c r="G47" s="29">
        <v>-0.39342704424000002</v>
      </c>
      <c r="H47" s="29">
        <v>76.742097967000007</v>
      </c>
      <c r="I47" s="29">
        <v>12.748727696</v>
      </c>
      <c r="J47" s="495">
        <f t="shared" si="1"/>
        <v>-5.5881815111999993</v>
      </c>
      <c r="K47" s="29">
        <v>-10.40801087</v>
      </c>
      <c r="L47" s="495">
        <f t="shared" si="2"/>
        <v>0</v>
      </c>
      <c r="M47" s="495">
        <f t="shared" si="3"/>
        <v>10.40801087</v>
      </c>
      <c r="N47" s="495"/>
    </row>
    <row r="48" spans="1:14" x14ac:dyDescent="0.2">
      <c r="A48" s="72" t="s">
        <v>580</v>
      </c>
      <c r="B48" s="590"/>
      <c r="C48" s="493" t="str">
        <f t="shared" si="0"/>
        <v>Q4</v>
      </c>
      <c r="D48" s="494">
        <v>43739</v>
      </c>
      <c r="E48" s="29">
        <v>95.966043478000003</v>
      </c>
      <c r="F48" s="29">
        <v>7.5038555109000002</v>
      </c>
      <c r="G48" s="29">
        <v>-2.0924686103000001</v>
      </c>
      <c r="H48" s="29">
        <v>89.331218324000005</v>
      </c>
      <c r="I48" s="29">
        <v>14.653722924</v>
      </c>
      <c r="J48" s="495">
        <f t="shared" si="1"/>
        <v>-7.1498674131</v>
      </c>
      <c r="K48" s="29">
        <v>2.4423043477999999</v>
      </c>
      <c r="L48" s="495">
        <f t="shared" si="2"/>
        <v>-2.4423043477999999</v>
      </c>
      <c r="M48" s="495">
        <f t="shared" si="3"/>
        <v>0</v>
      </c>
      <c r="N48" s="495"/>
    </row>
    <row r="49" spans="1:14" x14ac:dyDescent="0.2">
      <c r="A49" s="72" t="s">
        <v>581</v>
      </c>
      <c r="B49" s="590" t="str">
        <f>LEFT(A49,4)</f>
        <v>2020</v>
      </c>
      <c r="C49" s="493" t="str">
        <f t="shared" si="0"/>
        <v>Q1</v>
      </c>
      <c r="D49" s="494">
        <v>43831</v>
      </c>
      <c r="E49" s="29">
        <v>94.483219779999999</v>
      </c>
      <c r="F49" s="29">
        <v>7.8832041538000004</v>
      </c>
      <c r="G49" s="29">
        <v>3.3859099999999998E-3</v>
      </c>
      <c r="H49" s="29">
        <v>99.253866810999995</v>
      </c>
      <c r="I49" s="29">
        <v>16.050877099000001</v>
      </c>
      <c r="J49" s="495">
        <f t="shared" si="1"/>
        <v>-8.1676729451999996</v>
      </c>
      <c r="K49" s="29">
        <v>12.740406592999999</v>
      </c>
      <c r="L49" s="495">
        <f t="shared" si="2"/>
        <v>-12.740406592999999</v>
      </c>
      <c r="M49" s="495">
        <f t="shared" si="3"/>
        <v>0</v>
      </c>
      <c r="N49" s="495"/>
    </row>
    <row r="50" spans="1:14" x14ac:dyDescent="0.2">
      <c r="A50" s="72" t="s">
        <v>582</v>
      </c>
      <c r="B50" s="590"/>
      <c r="C50" s="493" t="str">
        <f t="shared" si="0"/>
        <v>Q2</v>
      </c>
      <c r="D50" s="494">
        <v>43922</v>
      </c>
      <c r="E50" s="29">
        <v>89.198795603999997</v>
      </c>
      <c r="F50" s="29">
        <v>6.2612787801999996</v>
      </c>
      <c r="G50" s="29">
        <v>0.31757320879000001</v>
      </c>
      <c r="H50" s="29">
        <v>71.125019625999997</v>
      </c>
      <c r="I50" s="29">
        <v>12.58957522</v>
      </c>
      <c r="J50" s="495">
        <f t="shared" si="1"/>
        <v>-6.3282964398000008</v>
      </c>
      <c r="K50" s="29">
        <v>-12.233769231</v>
      </c>
      <c r="L50" s="495">
        <f t="shared" si="2"/>
        <v>0</v>
      </c>
      <c r="M50" s="495">
        <f t="shared" si="3"/>
        <v>12.233769231</v>
      </c>
      <c r="N50" s="495"/>
    </row>
    <row r="51" spans="1:14" x14ac:dyDescent="0.2">
      <c r="A51" s="72" t="s">
        <v>583</v>
      </c>
      <c r="B51" s="590"/>
      <c r="C51" s="493" t="str">
        <f t="shared" si="0"/>
        <v>Q3</v>
      </c>
      <c r="D51" s="494">
        <v>44013</v>
      </c>
      <c r="E51" s="29">
        <v>86.270198042999994</v>
      </c>
      <c r="F51" s="29">
        <v>6.6597423151999999</v>
      </c>
      <c r="G51" s="29">
        <v>-0.25825105542999999</v>
      </c>
      <c r="H51" s="29">
        <v>74.848170140999997</v>
      </c>
      <c r="I51" s="29">
        <v>11.089385977999999</v>
      </c>
      <c r="J51" s="495">
        <f t="shared" si="1"/>
        <v>-4.4296436627999993</v>
      </c>
      <c r="K51" s="29">
        <v>-6.8936762391000004</v>
      </c>
      <c r="L51" s="495">
        <f t="shared" si="2"/>
        <v>0</v>
      </c>
      <c r="M51" s="495">
        <f t="shared" si="3"/>
        <v>6.8936762391000004</v>
      </c>
      <c r="N51" s="495"/>
    </row>
    <row r="52" spans="1:14" x14ac:dyDescent="0.2">
      <c r="A52" s="72" t="s">
        <v>584</v>
      </c>
      <c r="B52" s="590"/>
      <c r="C52" s="493" t="str">
        <f t="shared" si="0"/>
        <v>Q4</v>
      </c>
      <c r="D52" s="494">
        <v>44105</v>
      </c>
      <c r="E52" s="29">
        <v>84.734171630000006</v>
      </c>
      <c r="F52" s="29">
        <v>7.5750127826</v>
      </c>
      <c r="G52" s="29">
        <v>0.38324272934999998</v>
      </c>
      <c r="H52" s="29">
        <v>84.514989890999999</v>
      </c>
      <c r="I52" s="29">
        <v>13.732852935</v>
      </c>
      <c r="J52" s="495">
        <f t="shared" si="1"/>
        <v>-6.1578401524000004</v>
      </c>
      <c r="K52" s="29">
        <v>5.3987155651999998</v>
      </c>
      <c r="L52" s="495">
        <f t="shared" si="2"/>
        <v>-5.3987155651999998</v>
      </c>
      <c r="M52" s="495">
        <f t="shared" si="3"/>
        <v>0</v>
      </c>
      <c r="N52" s="495"/>
    </row>
    <row r="53" spans="1:14" x14ac:dyDescent="0.2">
      <c r="A53" s="72" t="s">
        <v>585</v>
      </c>
      <c r="B53" s="590" t="str">
        <f>LEFT(A53,4)</f>
        <v>2021</v>
      </c>
      <c r="C53" s="493" t="str">
        <f t="shared" si="0"/>
        <v>Q1</v>
      </c>
      <c r="D53" s="494">
        <v>44197</v>
      </c>
      <c r="E53" s="29">
        <v>83.209116555999998</v>
      </c>
      <c r="F53" s="29">
        <v>8.7647901333</v>
      </c>
      <c r="G53" s="29">
        <v>0.97984314667000005</v>
      </c>
      <c r="H53" s="29">
        <v>95.326896888999997</v>
      </c>
      <c r="I53" s="29">
        <v>15.185836332999999</v>
      </c>
      <c r="J53" s="495">
        <f t="shared" si="1"/>
        <v>-6.4210461996999992</v>
      </c>
      <c r="K53" s="29">
        <v>17.405091678000002</v>
      </c>
      <c r="L53" s="495">
        <f t="shared" si="2"/>
        <v>-17.405091678000002</v>
      </c>
      <c r="M53" s="495">
        <f t="shared" si="3"/>
        <v>0</v>
      </c>
      <c r="N53" s="495"/>
    </row>
    <row r="54" spans="1:14" x14ac:dyDescent="0.2">
      <c r="A54" s="72" t="s">
        <v>586</v>
      </c>
      <c r="B54" s="590"/>
      <c r="C54" s="493" t="str">
        <f t="shared" si="0"/>
        <v>Q2</v>
      </c>
      <c r="D54" s="494">
        <v>44287</v>
      </c>
      <c r="E54" s="29">
        <v>82.925453735999994</v>
      </c>
      <c r="F54" s="29">
        <v>7.6789326043999999</v>
      </c>
      <c r="G54" s="29">
        <v>0.17181529121</v>
      </c>
      <c r="H54" s="29">
        <v>66.006335604</v>
      </c>
      <c r="I54" s="29">
        <v>13.836455055</v>
      </c>
      <c r="J54" s="495">
        <f t="shared" si="1"/>
        <v>-6.1575224506000001</v>
      </c>
      <c r="K54" s="29">
        <v>-11.086769779999999</v>
      </c>
      <c r="L54" s="495">
        <f t="shared" si="2"/>
        <v>0</v>
      </c>
      <c r="M54" s="495">
        <f t="shared" si="3"/>
        <v>11.086769779999999</v>
      </c>
      <c r="N54" s="495"/>
    </row>
    <row r="55" spans="1:14" x14ac:dyDescent="0.2">
      <c r="A55" s="72" t="s">
        <v>587</v>
      </c>
      <c r="B55" s="590"/>
      <c r="C55" s="493" t="str">
        <f t="shared" si="0"/>
        <v>Q3</v>
      </c>
      <c r="D55" s="494">
        <v>44378</v>
      </c>
      <c r="E55" s="29">
        <v>84.352307826000001</v>
      </c>
      <c r="F55" s="29">
        <v>7.8601213912999999</v>
      </c>
      <c r="G55" s="29">
        <v>0.90522109891000002</v>
      </c>
      <c r="H55" s="29">
        <v>70.189738586999994</v>
      </c>
      <c r="I55" s="29">
        <v>15.598837826</v>
      </c>
      <c r="J55" s="495">
        <f t="shared" si="1"/>
        <v>-7.7387164347000006</v>
      </c>
      <c r="K55" s="29">
        <v>-7.4850676956999997</v>
      </c>
      <c r="L55" s="495">
        <f t="shared" si="2"/>
        <v>0</v>
      </c>
      <c r="M55" s="495">
        <f t="shared" si="3"/>
        <v>7.4850676956999997</v>
      </c>
      <c r="N55" s="495"/>
    </row>
    <row r="56" spans="1:14" x14ac:dyDescent="0.2">
      <c r="A56" s="73" t="s">
        <v>588</v>
      </c>
      <c r="B56" s="590"/>
      <c r="C56" s="491" t="str">
        <f t="shared" si="0"/>
        <v>Q4</v>
      </c>
      <c r="D56" s="496">
        <v>44470</v>
      </c>
      <c r="E56" s="65">
        <v>85.549739564999996</v>
      </c>
      <c r="F56" s="65">
        <v>8.1259421629999995</v>
      </c>
      <c r="G56" s="65">
        <v>0.55543458587000005</v>
      </c>
      <c r="H56" s="65">
        <v>83.520569674000001</v>
      </c>
      <c r="I56" s="65">
        <v>16.257627391</v>
      </c>
      <c r="J56" s="497">
        <f t="shared" si="1"/>
        <v>-8.1316852280000003</v>
      </c>
      <c r="K56" s="65">
        <v>5.3888739674000004</v>
      </c>
      <c r="L56" s="497">
        <f t="shared" si="2"/>
        <v>-5.3888739674000004</v>
      </c>
      <c r="M56" s="497">
        <f t="shared" si="3"/>
        <v>0</v>
      </c>
      <c r="N56" s="497"/>
    </row>
    <row r="57" spans="1:14" x14ac:dyDescent="0.2">
      <c r="A57" s="117"/>
      <c r="B57" s="117"/>
      <c r="C57" s="30"/>
      <c r="D57" s="30"/>
      <c r="E57" s="117"/>
      <c r="F57" s="29"/>
      <c r="G57" s="117"/>
      <c r="H57" s="30"/>
      <c r="I57" s="117"/>
      <c r="J57" s="117"/>
      <c r="K57" s="117"/>
      <c r="L57" s="117"/>
      <c r="M57" s="117"/>
      <c r="N57" s="117"/>
    </row>
    <row r="58" spans="1:14" x14ac:dyDescent="0.2">
      <c r="A58" s="30"/>
      <c r="B58" s="365" t="s">
        <v>558</v>
      </c>
      <c r="C58" s="30"/>
      <c r="D58" s="117"/>
      <c r="E58" s="30"/>
      <c r="F58" s="117"/>
      <c r="G58" s="30"/>
      <c r="H58" s="117"/>
      <c r="I58" s="117"/>
      <c r="J58" s="117"/>
      <c r="K58" s="117"/>
      <c r="L58" s="117"/>
      <c r="M58" s="117"/>
      <c r="N58" s="117"/>
    </row>
    <row r="59" spans="1:14" x14ac:dyDescent="0.2">
      <c r="A59" s="73"/>
      <c r="B59" s="73" t="s">
        <v>0</v>
      </c>
      <c r="C59" s="30"/>
      <c r="D59" s="117"/>
      <c r="E59" s="30"/>
      <c r="F59" s="117"/>
      <c r="G59" s="30"/>
      <c r="H59" s="117"/>
      <c r="I59" s="117"/>
      <c r="J59" s="117"/>
      <c r="K59" s="117"/>
      <c r="L59" s="117"/>
      <c r="M59" s="117"/>
      <c r="N59" s="117"/>
    </row>
    <row r="60" spans="1:14" x14ac:dyDescent="0.2">
      <c r="A60" s="30">
        <v>22.5</v>
      </c>
      <c r="B60" s="498">
        <v>-25</v>
      </c>
      <c r="C60" s="30"/>
      <c r="D60" s="117"/>
      <c r="E60" s="30"/>
      <c r="F60" s="117"/>
      <c r="G60" s="30"/>
      <c r="H60" s="117"/>
      <c r="I60" s="117"/>
      <c r="J60" s="117"/>
      <c r="K60" s="117"/>
      <c r="L60" s="117"/>
      <c r="M60" s="117"/>
      <c r="N60" s="117"/>
    </row>
    <row r="61" spans="1:14" x14ac:dyDescent="0.2">
      <c r="A61" s="30">
        <v>22.5</v>
      </c>
      <c r="B61" s="498">
        <v>125</v>
      </c>
      <c r="C61" s="30"/>
      <c r="D61" s="117"/>
      <c r="E61" s="30"/>
      <c r="F61" s="117"/>
      <c r="G61" s="30"/>
      <c r="H61" s="117"/>
      <c r="I61" s="117"/>
      <c r="J61" s="117"/>
      <c r="K61" s="117"/>
      <c r="L61" s="117"/>
      <c r="M61" s="117"/>
      <c r="N61" s="117"/>
    </row>
    <row r="62" spans="1:14" x14ac:dyDescent="0.2">
      <c r="A62" s="117"/>
      <c r="B62" s="491" t="s">
        <v>0</v>
      </c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</row>
    <row r="63" spans="1:14" x14ac:dyDescent="0.2">
      <c r="A63" s="30">
        <v>22.5</v>
      </c>
      <c r="B63" s="499">
        <v>-50</v>
      </c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</row>
    <row r="64" spans="1:14" x14ac:dyDescent="0.2">
      <c r="A64" s="30">
        <v>22.5</v>
      </c>
      <c r="B64" s="499">
        <v>50</v>
      </c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140625" defaultRowHeight="15" x14ac:dyDescent="0.25"/>
  <cols>
    <col min="1" max="1" width="9.140625" style="169"/>
    <col min="2" max="2" width="13.85546875" style="169" customWidth="1"/>
    <col min="3" max="3" width="15" style="169" customWidth="1"/>
    <col min="4" max="4" width="7.85546875" style="169" customWidth="1"/>
    <col min="5" max="5" width="6" style="169" customWidth="1"/>
    <col min="6" max="6" width="7.85546875" style="169" customWidth="1"/>
    <col min="7" max="7" width="6" style="169" customWidth="1"/>
    <col min="8" max="8" width="6.140625" style="169" customWidth="1"/>
    <col min="9" max="16" width="9.140625" style="169"/>
    <col min="17" max="17" width="16.85546875" style="169" customWidth="1"/>
    <col min="18" max="18" width="14.140625" style="169" customWidth="1"/>
    <col min="19" max="24" width="9.140625" style="169"/>
    <col min="25" max="25" width="27" style="169" customWidth="1"/>
    <col min="26" max="16384" width="9.140625" style="16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C3" s="403"/>
      <c r="D3" s="403"/>
      <c r="E3" s="403"/>
      <c r="F3" s="403"/>
      <c r="G3" s="403"/>
      <c r="H3" s="403"/>
      <c r="I3" s="403"/>
      <c r="J3" s="403"/>
      <c r="K3" s="403"/>
      <c r="N3"/>
    </row>
    <row r="4" spans="1:18" x14ac:dyDescent="0.25">
      <c r="A4" s="186"/>
      <c r="B4" s="186"/>
      <c r="C4" s="186"/>
      <c r="D4" s="186"/>
      <c r="E4" s="186"/>
      <c r="F4" s="186"/>
      <c r="G4" s="186"/>
      <c r="H4" s="186"/>
      <c r="I4" s="186"/>
      <c r="J4" s="186"/>
      <c r="K4" s="186"/>
    </row>
    <row r="5" spans="1:18" x14ac:dyDescent="0.25">
      <c r="A5" s="186"/>
      <c r="B5" s="186"/>
      <c r="C5" s="186"/>
      <c r="D5" s="186"/>
      <c r="E5" s="186"/>
      <c r="F5" s="186"/>
      <c r="G5" s="186"/>
      <c r="H5" s="186"/>
      <c r="I5" s="186"/>
      <c r="J5" s="186"/>
      <c r="K5" s="186"/>
      <c r="Q5" s="178" t="s">
        <v>358</v>
      </c>
      <c r="R5" s="179"/>
    </row>
    <row r="6" spans="1:18" x14ac:dyDescent="0.25">
      <c r="A6" s="186"/>
      <c r="B6" s="186"/>
      <c r="C6" s="186"/>
      <c r="D6" s="186"/>
      <c r="E6" s="186"/>
      <c r="F6" s="186"/>
      <c r="G6" s="186"/>
      <c r="H6" s="186"/>
      <c r="I6" s="186"/>
      <c r="J6" s="186"/>
      <c r="K6" s="186"/>
      <c r="Q6" s="509" t="s">
        <v>352</v>
      </c>
      <c r="R6" s="510" t="s">
        <v>344</v>
      </c>
    </row>
    <row r="7" spans="1:18" x14ac:dyDescent="0.25">
      <c r="A7" s="186"/>
      <c r="B7" s="186"/>
      <c r="C7" s="186"/>
      <c r="D7" s="186"/>
      <c r="E7" s="186"/>
      <c r="F7" s="186"/>
      <c r="G7" s="186"/>
      <c r="H7" s="186"/>
      <c r="I7" s="186"/>
      <c r="J7" s="186"/>
      <c r="K7" s="186"/>
      <c r="Q7" s="511" t="s">
        <v>350</v>
      </c>
      <c r="R7" s="512" t="s">
        <v>342</v>
      </c>
    </row>
    <row r="8" spans="1:18" x14ac:dyDescent="0.25">
      <c r="A8" s="186"/>
      <c r="B8" s="186"/>
      <c r="C8" s="186"/>
      <c r="D8" s="186"/>
      <c r="E8" s="186"/>
      <c r="F8" s="186"/>
      <c r="G8" s="186"/>
      <c r="H8" s="186"/>
      <c r="I8" s="186"/>
      <c r="J8" s="186"/>
      <c r="K8" s="186"/>
      <c r="Q8" s="511" t="s">
        <v>353</v>
      </c>
      <c r="R8" s="512" t="s">
        <v>345</v>
      </c>
    </row>
    <row r="9" spans="1:18" x14ac:dyDescent="0.25">
      <c r="A9" s="186"/>
      <c r="B9" s="186"/>
      <c r="C9" s="186"/>
      <c r="D9" s="186"/>
      <c r="E9" s="186"/>
      <c r="F9" s="186"/>
      <c r="G9" s="186"/>
      <c r="H9" s="186"/>
      <c r="I9" s="186"/>
      <c r="J9" s="186"/>
      <c r="K9" s="186"/>
      <c r="Q9" s="513" t="s">
        <v>351</v>
      </c>
      <c r="R9" s="514" t="s">
        <v>343</v>
      </c>
    </row>
    <row r="10" spans="1:18" x14ac:dyDescent="0.25">
      <c r="A10" s="186"/>
      <c r="B10" s="186"/>
      <c r="C10" s="186"/>
      <c r="D10" s="186"/>
      <c r="E10" s="186"/>
      <c r="F10" s="186"/>
      <c r="G10" s="186"/>
      <c r="H10" s="186"/>
      <c r="I10" s="186"/>
      <c r="J10" s="186"/>
      <c r="K10" s="186"/>
      <c r="Q10" s="191"/>
    </row>
    <row r="11" spans="1:18" x14ac:dyDescent="0.25">
      <c r="A11" s="186"/>
      <c r="B11" s="186"/>
      <c r="C11" s="186"/>
      <c r="D11" s="186"/>
      <c r="E11" s="186"/>
      <c r="F11" s="186"/>
      <c r="G11" s="186"/>
      <c r="H11" s="186"/>
      <c r="I11" s="186"/>
      <c r="J11" s="186"/>
      <c r="K11" s="186"/>
    </row>
    <row r="12" spans="1:18" x14ac:dyDescent="0.25">
      <c r="A12" s="186"/>
      <c r="B12" s="186"/>
      <c r="C12" s="186"/>
      <c r="D12" s="186"/>
      <c r="E12" s="186"/>
      <c r="F12" s="186"/>
      <c r="G12" s="186"/>
      <c r="H12" s="186"/>
      <c r="I12" s="186"/>
      <c r="J12" s="186"/>
      <c r="K12" s="186"/>
    </row>
    <row r="13" spans="1:18" x14ac:dyDescent="0.25">
      <c r="A13" s="186"/>
      <c r="B13" s="186"/>
      <c r="C13" s="186"/>
      <c r="D13" s="186"/>
      <c r="E13" s="186"/>
      <c r="F13" s="186"/>
      <c r="G13" s="186"/>
      <c r="H13" s="186"/>
      <c r="I13" s="186"/>
      <c r="J13" s="186"/>
      <c r="K13" s="186"/>
    </row>
    <row r="14" spans="1:18" x14ac:dyDescent="0.25">
      <c r="A14" s="186"/>
      <c r="B14" s="186"/>
      <c r="C14" s="186"/>
      <c r="D14" s="186"/>
      <c r="E14" s="186"/>
      <c r="F14" s="186"/>
      <c r="G14" s="186"/>
      <c r="H14" s="186"/>
      <c r="I14" s="186"/>
      <c r="J14" s="186"/>
      <c r="K14" s="186"/>
    </row>
    <row r="15" spans="1:18" x14ac:dyDescent="0.25">
      <c r="A15" s="186"/>
      <c r="B15" s="186"/>
      <c r="C15" s="186"/>
      <c r="D15" s="186"/>
      <c r="E15" s="186"/>
      <c r="F15" s="186"/>
      <c r="G15" s="186"/>
      <c r="H15" s="186"/>
      <c r="I15" s="186"/>
      <c r="J15" s="186"/>
      <c r="K15" s="186"/>
    </row>
    <row r="16" spans="1:18" x14ac:dyDescent="0.25">
      <c r="A16" s="186"/>
      <c r="B16" s="186"/>
      <c r="C16" s="186"/>
      <c r="D16" s="186"/>
      <c r="E16" s="186"/>
      <c r="F16" s="186"/>
      <c r="G16" s="186"/>
      <c r="H16" s="186"/>
      <c r="I16" s="186"/>
      <c r="J16" s="186"/>
      <c r="K16" s="186"/>
    </row>
    <row r="17" spans="1:18" x14ac:dyDescent="0.25">
      <c r="A17" s="186"/>
      <c r="B17" s="186"/>
      <c r="C17" s="186"/>
      <c r="D17" s="186"/>
      <c r="E17" s="186"/>
      <c r="F17" s="186"/>
      <c r="G17" s="186"/>
      <c r="H17" s="186"/>
      <c r="I17" s="186"/>
      <c r="J17" s="186"/>
      <c r="K17" s="186"/>
    </row>
    <row r="18" spans="1:18" x14ac:dyDescent="0.25">
      <c r="A18" s="186"/>
      <c r="B18" s="186"/>
      <c r="C18" s="186"/>
      <c r="D18" s="186"/>
      <c r="E18" s="186"/>
      <c r="F18" s="186"/>
      <c r="G18" s="186"/>
      <c r="H18" s="186"/>
      <c r="I18" s="186"/>
      <c r="J18" s="186"/>
      <c r="K18" s="186"/>
    </row>
    <row r="19" spans="1:18" x14ac:dyDescent="0.25">
      <c r="A19" s="186"/>
      <c r="B19" s="186"/>
      <c r="C19" s="186"/>
      <c r="D19" s="186"/>
      <c r="E19" s="186"/>
      <c r="F19" s="186"/>
      <c r="G19" s="186"/>
      <c r="H19" s="186"/>
      <c r="I19" s="186"/>
      <c r="J19" s="186"/>
      <c r="K19" s="186"/>
    </row>
    <row r="20" spans="1:18" x14ac:dyDescent="0.25">
      <c r="A20" s="186"/>
      <c r="B20" s="186"/>
      <c r="C20" s="186"/>
      <c r="D20" s="186"/>
      <c r="E20" s="186"/>
      <c r="F20" s="186"/>
      <c r="G20" s="186"/>
      <c r="H20" s="186"/>
      <c r="I20" s="186"/>
      <c r="J20" s="186"/>
      <c r="K20" s="186"/>
    </row>
    <row r="21" spans="1:18" x14ac:dyDescent="0.25">
      <c r="A21" s="186"/>
      <c r="B21" s="186"/>
      <c r="C21" s="186"/>
      <c r="D21" s="186"/>
      <c r="E21" s="186"/>
      <c r="F21" s="186"/>
      <c r="G21" s="186"/>
      <c r="H21" s="186"/>
      <c r="I21" s="186"/>
      <c r="J21" s="186"/>
      <c r="K21" s="186"/>
    </row>
    <row r="23" spans="1:18" x14ac:dyDescent="0.25">
      <c r="N23" s="189"/>
    </row>
    <row r="24" spans="1:18" x14ac:dyDescent="0.25">
      <c r="N24" s="170"/>
      <c r="O24" s="170"/>
      <c r="P24" s="170"/>
      <c r="Q24" s="170"/>
    </row>
    <row r="25" spans="1:18" x14ac:dyDescent="0.25">
      <c r="B25" s="503" t="s">
        <v>12</v>
      </c>
      <c r="C25" s="562">
        <v>2017</v>
      </c>
      <c r="D25" s="503">
        <f>+C25+1</f>
        <v>2018</v>
      </c>
      <c r="E25" s="503">
        <f t="shared" ref="E25:G25" si="0">+D25+1</f>
        <v>2019</v>
      </c>
      <c r="F25" s="503">
        <f t="shared" si="0"/>
        <v>2020</v>
      </c>
      <c r="G25" s="503">
        <f t="shared" si="0"/>
        <v>2021</v>
      </c>
    </row>
    <row r="26" spans="1:18" x14ac:dyDescent="0.25">
      <c r="B26" s="504" t="s">
        <v>352</v>
      </c>
      <c r="C26" s="505">
        <v>8.0955352492999992</v>
      </c>
      <c r="D26" s="505">
        <v>7.7042093451999998</v>
      </c>
      <c r="E26" s="505">
        <v>7.3655785562</v>
      </c>
      <c r="F26" s="505">
        <v>6.9152159481000002</v>
      </c>
      <c r="G26" s="505">
        <v>7.8870765396999998</v>
      </c>
      <c r="N26" s="170"/>
      <c r="O26" s="170"/>
      <c r="P26" s="170"/>
      <c r="Q26" s="170"/>
      <c r="R26" s="170"/>
    </row>
    <row r="27" spans="1:18" x14ac:dyDescent="0.25">
      <c r="B27" s="503" t="s">
        <v>350</v>
      </c>
      <c r="C27" s="506">
        <v>0.21372901095999999</v>
      </c>
      <c r="D27" s="506">
        <v>0.20945425478999999</v>
      </c>
      <c r="E27" s="506">
        <v>0.14473401918000001</v>
      </c>
      <c r="F27" s="506">
        <v>0.17934482787</v>
      </c>
      <c r="G27" s="506">
        <v>0.21794227123000001</v>
      </c>
      <c r="N27" s="170"/>
      <c r="O27" s="170"/>
      <c r="P27" s="170"/>
      <c r="Q27" s="170"/>
      <c r="R27" s="170"/>
    </row>
    <row r="28" spans="1:18" x14ac:dyDescent="0.25">
      <c r="B28" s="503" t="s">
        <v>353</v>
      </c>
      <c r="C28" s="506">
        <v>-6.7020883204999997</v>
      </c>
      <c r="D28" s="506">
        <v>-6.9158895150999999</v>
      </c>
      <c r="E28" s="506">
        <v>-7.772396874</v>
      </c>
      <c r="F28" s="506">
        <v>-7.8212803907000001</v>
      </c>
      <c r="G28" s="506">
        <v>-7.9423415726000002</v>
      </c>
      <c r="N28" s="170"/>
      <c r="O28" s="170"/>
      <c r="P28" s="170"/>
      <c r="Q28" s="170"/>
      <c r="R28" s="170"/>
    </row>
    <row r="29" spans="1:18" x14ac:dyDescent="0.25">
      <c r="B29" s="503" t="s">
        <v>351</v>
      </c>
      <c r="C29" s="506">
        <v>-1.9384710110000001</v>
      </c>
      <c r="D29" s="506">
        <v>-2.9674461699000001</v>
      </c>
      <c r="E29" s="506">
        <v>-4.9846218849000001</v>
      </c>
      <c r="F29" s="506">
        <v>-5.5391768689000003</v>
      </c>
      <c r="G29" s="506">
        <v>-7.2813233554999996</v>
      </c>
      <c r="N29" s="170"/>
      <c r="O29" s="170"/>
      <c r="P29" s="170"/>
      <c r="Q29" s="170"/>
      <c r="R29" s="170"/>
    </row>
    <row r="30" spans="1:18" x14ac:dyDescent="0.25">
      <c r="B30" s="507" t="s">
        <v>364</v>
      </c>
      <c r="C30" s="508">
        <f>+SUM(C26:C29)</f>
        <v>-0.33129507124000068</v>
      </c>
      <c r="D30" s="508">
        <f t="shared" ref="D30:G30" si="1">+SUM(D26:D29)</f>
        <v>-1.9696720850100005</v>
      </c>
      <c r="E30" s="508">
        <f t="shared" si="1"/>
        <v>-5.2467061835199997</v>
      </c>
      <c r="F30" s="508">
        <f t="shared" si="1"/>
        <v>-6.2658964836300006</v>
      </c>
      <c r="G30" s="508">
        <f t="shared" si="1"/>
        <v>-7.11864611717</v>
      </c>
      <c r="N30" s="170"/>
      <c r="O30" s="170"/>
      <c r="P30" s="170"/>
      <c r="Q30" s="170"/>
      <c r="R30" s="170"/>
    </row>
    <row r="32" spans="1:18" x14ac:dyDescent="0.25">
      <c r="B32" s="365" t="s">
        <v>558</v>
      </c>
      <c r="C32" s="503"/>
    </row>
    <row r="33" spans="2:3" x14ac:dyDescent="0.25">
      <c r="B33" s="503"/>
      <c r="C33" s="503"/>
    </row>
    <row r="34" spans="2:3" x14ac:dyDescent="0.25">
      <c r="B34" s="503"/>
      <c r="C34" s="503"/>
    </row>
    <row r="35" spans="2:3" x14ac:dyDescent="0.25">
      <c r="B35" s="503"/>
      <c r="C35" s="503"/>
    </row>
    <row r="36" spans="2:3" x14ac:dyDescent="0.25">
      <c r="B36" s="503"/>
      <c r="C36" s="503"/>
    </row>
    <row r="37" spans="2:3" x14ac:dyDescent="0.25">
      <c r="B37" s="503"/>
      <c r="C37" s="503"/>
    </row>
    <row r="38" spans="2:3" x14ac:dyDescent="0.25">
      <c r="B38" s="503"/>
      <c r="C38" s="503"/>
    </row>
    <row r="39" spans="2:3" x14ac:dyDescent="0.25">
      <c r="B39" s="503"/>
      <c r="C39" s="503"/>
    </row>
    <row r="40" spans="2:3" x14ac:dyDescent="0.25">
      <c r="B40" s="503"/>
      <c r="C40" s="503"/>
    </row>
    <row r="41" spans="2:3" x14ac:dyDescent="0.25">
      <c r="B41" s="503"/>
      <c r="C41" s="503"/>
    </row>
    <row r="42" spans="2:3" x14ac:dyDescent="0.25">
      <c r="B42" s="73"/>
      <c r="C42" s="73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15"/>
    </row>
    <row r="2" spans="1:18" ht="15.75" x14ac:dyDescent="0.25">
      <c r="A2" s="44" t="s">
        <v>556</v>
      </c>
      <c r="B2" s="323"/>
    </row>
    <row r="3" spans="1:18" x14ac:dyDescent="0.2">
      <c r="A3" s="22" t="s">
        <v>16</v>
      </c>
      <c r="B3" s="22"/>
    </row>
    <row r="4" spans="1:18" x14ac:dyDescent="0.2">
      <c r="A4" s="404"/>
      <c r="B4" s="320"/>
      <c r="C4" s="320"/>
      <c r="D4" s="320"/>
      <c r="E4" s="320"/>
      <c r="F4" s="320"/>
      <c r="G4" s="320"/>
      <c r="H4" s="320"/>
      <c r="I4" s="320"/>
      <c r="J4" s="320"/>
      <c r="K4" s="320"/>
    </row>
    <row r="5" spans="1:18" x14ac:dyDescent="0.2">
      <c r="A5" s="404"/>
      <c r="B5" s="320"/>
      <c r="C5" s="320"/>
      <c r="D5" s="320"/>
      <c r="E5" s="320"/>
      <c r="F5" s="320"/>
      <c r="G5" s="320"/>
      <c r="H5" s="320"/>
      <c r="I5" s="320"/>
      <c r="J5" s="320"/>
      <c r="K5" s="320"/>
      <c r="Q5" s="178" t="s">
        <v>358</v>
      </c>
      <c r="R5" s="179"/>
    </row>
    <row r="6" spans="1:18" x14ac:dyDescent="0.2">
      <c r="A6" s="404"/>
      <c r="B6" s="320"/>
      <c r="C6" s="320"/>
      <c r="D6" s="320"/>
      <c r="E6" s="320"/>
      <c r="F6" s="320"/>
      <c r="G6" s="320"/>
      <c r="H6" s="320"/>
      <c r="I6" s="320"/>
      <c r="J6" s="320"/>
      <c r="K6" s="320"/>
      <c r="Q6" s="327" t="s">
        <v>207</v>
      </c>
      <c r="R6" s="244" t="s">
        <v>349</v>
      </c>
    </row>
    <row r="7" spans="1:18" x14ac:dyDescent="0.2">
      <c r="A7" s="404"/>
      <c r="B7" s="320"/>
      <c r="C7" s="320"/>
      <c r="D7" s="320"/>
      <c r="E7" s="320"/>
      <c r="F7" s="320"/>
      <c r="G7" s="320"/>
      <c r="H7" s="320"/>
      <c r="I7" s="320"/>
      <c r="J7" s="320"/>
      <c r="K7" s="320"/>
      <c r="R7" t="s">
        <v>543</v>
      </c>
    </row>
    <row r="8" spans="1:18" x14ac:dyDescent="0.2">
      <c r="A8" s="404"/>
      <c r="B8" s="320"/>
      <c r="C8" s="320"/>
      <c r="D8" s="320"/>
      <c r="E8" s="320"/>
      <c r="F8" s="320"/>
      <c r="G8" s="320"/>
      <c r="H8" s="320"/>
      <c r="I8" s="320"/>
      <c r="J8" s="320"/>
      <c r="K8" s="320"/>
      <c r="R8" t="s">
        <v>544</v>
      </c>
    </row>
    <row r="9" spans="1:18" x14ac:dyDescent="0.2">
      <c r="A9" s="404"/>
      <c r="B9" s="320"/>
      <c r="C9" s="320"/>
      <c r="D9" s="320"/>
      <c r="E9" s="320"/>
      <c r="F9" s="320"/>
      <c r="G9" s="320"/>
      <c r="H9" s="320"/>
      <c r="I9" s="320"/>
      <c r="J9" s="320"/>
      <c r="K9" s="320"/>
      <c r="R9" t="s">
        <v>545</v>
      </c>
    </row>
    <row r="10" spans="1:18" x14ac:dyDescent="0.2">
      <c r="A10" s="404"/>
      <c r="B10" s="320"/>
      <c r="C10" s="320"/>
      <c r="D10" s="320"/>
      <c r="E10" s="320"/>
      <c r="F10" s="320"/>
      <c r="G10" s="320"/>
      <c r="H10" s="320"/>
      <c r="I10" s="320"/>
      <c r="J10" s="320"/>
      <c r="K10" s="320"/>
      <c r="R10" t="s">
        <v>546</v>
      </c>
    </row>
    <row r="11" spans="1:18" x14ac:dyDescent="0.2">
      <c r="A11" s="404"/>
      <c r="B11" s="320"/>
      <c r="C11" s="320"/>
      <c r="D11" s="320"/>
      <c r="E11" s="320"/>
      <c r="F11" s="320"/>
      <c r="G11" s="320"/>
      <c r="H11" s="320"/>
      <c r="I11" s="320"/>
      <c r="J11" s="320"/>
      <c r="K11" s="320"/>
      <c r="R11" t="s">
        <v>547</v>
      </c>
    </row>
    <row r="12" spans="1:18" x14ac:dyDescent="0.2">
      <c r="A12" s="404"/>
      <c r="B12" s="320"/>
      <c r="C12" s="320"/>
      <c r="D12" s="320"/>
      <c r="E12" s="320"/>
      <c r="F12" s="320"/>
      <c r="G12" s="320"/>
      <c r="H12" s="320"/>
      <c r="I12" s="320"/>
      <c r="J12" s="320"/>
      <c r="K12" s="320"/>
    </row>
    <row r="13" spans="1:18" x14ac:dyDescent="0.2">
      <c r="A13" s="404"/>
      <c r="B13" s="320"/>
      <c r="C13" s="320"/>
      <c r="D13" s="320"/>
      <c r="E13" s="320"/>
      <c r="F13" s="320"/>
      <c r="G13" s="320"/>
      <c r="H13" s="320"/>
      <c r="I13" s="320"/>
      <c r="J13" s="320"/>
      <c r="K13" s="320"/>
    </row>
    <row r="14" spans="1:18" x14ac:dyDescent="0.2">
      <c r="A14" s="404"/>
      <c r="B14" s="320"/>
      <c r="C14" s="320"/>
      <c r="D14" s="320"/>
      <c r="E14" s="320"/>
      <c r="F14" s="320"/>
      <c r="G14" s="320"/>
      <c r="H14" s="320"/>
      <c r="I14" s="320"/>
      <c r="J14" s="320"/>
      <c r="K14" s="320"/>
    </row>
    <row r="15" spans="1:18" x14ac:dyDescent="0.2">
      <c r="A15" s="404"/>
      <c r="B15" s="320"/>
      <c r="C15" s="320"/>
      <c r="D15" s="320"/>
      <c r="E15" s="320"/>
      <c r="F15" s="320"/>
      <c r="G15" s="320"/>
      <c r="H15" s="320"/>
      <c r="I15" s="320"/>
      <c r="J15" s="320"/>
      <c r="K15" s="320"/>
    </row>
    <row r="16" spans="1:18" x14ac:dyDescent="0.2">
      <c r="A16" s="404"/>
      <c r="B16" s="320"/>
      <c r="C16" s="320"/>
      <c r="D16" s="320"/>
      <c r="E16" s="320"/>
      <c r="F16" s="320"/>
      <c r="G16" s="320"/>
      <c r="H16" s="320"/>
      <c r="I16" s="320"/>
      <c r="J16" s="320"/>
      <c r="K16" s="320"/>
    </row>
    <row r="17" spans="1:11" x14ac:dyDescent="0.2">
      <c r="A17" s="404"/>
      <c r="B17" s="320"/>
      <c r="C17" s="320"/>
      <c r="D17" s="320"/>
      <c r="E17" s="320"/>
      <c r="F17" s="320"/>
      <c r="G17" s="320"/>
      <c r="H17" s="320"/>
      <c r="I17" s="320"/>
      <c r="J17" s="320"/>
      <c r="K17" s="320"/>
    </row>
    <row r="18" spans="1:11" x14ac:dyDescent="0.2">
      <c r="A18" s="404"/>
      <c r="B18" s="320"/>
      <c r="C18" s="320"/>
      <c r="D18" s="320"/>
      <c r="E18" s="320"/>
      <c r="F18" s="320"/>
      <c r="G18" s="320"/>
      <c r="H18" s="320"/>
      <c r="I18" s="320"/>
      <c r="J18" s="320"/>
      <c r="K18" s="320"/>
    </row>
    <row r="19" spans="1:11" x14ac:dyDescent="0.2">
      <c r="A19" s="404"/>
      <c r="B19" s="320"/>
      <c r="C19" s="320"/>
      <c r="D19" s="320"/>
      <c r="E19" s="320"/>
      <c r="F19" s="320"/>
      <c r="G19" s="320"/>
      <c r="H19" s="320"/>
      <c r="I19" s="320"/>
      <c r="J19" s="320"/>
      <c r="K19" s="320"/>
    </row>
    <row r="20" spans="1:11" x14ac:dyDescent="0.2">
      <c r="A20" s="404"/>
      <c r="B20" s="320"/>
      <c r="C20" s="320"/>
      <c r="D20" s="320"/>
      <c r="E20" s="320"/>
      <c r="F20" s="320"/>
      <c r="G20" s="320"/>
      <c r="H20" s="320"/>
      <c r="I20" s="320"/>
      <c r="J20" s="320"/>
      <c r="K20" s="320"/>
    </row>
    <row r="21" spans="1:11" x14ac:dyDescent="0.2">
      <c r="A21" s="404"/>
      <c r="B21" s="320"/>
      <c r="C21" s="320"/>
      <c r="D21" s="320"/>
      <c r="E21" s="320"/>
      <c r="F21" s="320"/>
      <c r="G21" s="320"/>
      <c r="H21" s="320"/>
      <c r="I21" s="320"/>
      <c r="J21" s="320"/>
      <c r="K21" s="320"/>
    </row>
    <row r="22" spans="1:11" x14ac:dyDescent="0.2">
      <c r="A22" s="404"/>
      <c r="B22" s="320"/>
      <c r="C22" s="320"/>
      <c r="D22" s="320"/>
      <c r="E22" s="320"/>
      <c r="F22" s="320"/>
      <c r="G22" s="320"/>
      <c r="H22" s="320"/>
      <c r="I22" s="320"/>
      <c r="J22" s="320"/>
      <c r="K22" s="320"/>
    </row>
    <row r="23" spans="1:11" x14ac:dyDescent="0.2">
      <c r="A23" s="404"/>
      <c r="B23" s="320"/>
      <c r="C23" s="320"/>
      <c r="D23" s="320"/>
      <c r="E23" s="320"/>
      <c r="F23" s="320"/>
      <c r="G23" s="320"/>
      <c r="H23" s="320"/>
      <c r="I23" s="320"/>
      <c r="J23" s="320"/>
      <c r="K23" s="320"/>
    </row>
    <row r="24" spans="1:11" x14ac:dyDescent="0.2">
      <c r="A24" s="404"/>
      <c r="B24" s="320"/>
      <c r="C24" s="320"/>
      <c r="D24" s="320"/>
      <c r="E24" s="320"/>
      <c r="F24" s="320"/>
      <c r="G24" s="320"/>
      <c r="H24" s="320"/>
      <c r="I24" s="320"/>
      <c r="J24" s="320"/>
      <c r="K24" s="320"/>
    </row>
    <row r="25" spans="1:11" x14ac:dyDescent="0.2">
      <c r="A25" s="404"/>
      <c r="B25" s="320"/>
      <c r="C25" s="320"/>
      <c r="D25" s="320"/>
      <c r="E25" s="320"/>
      <c r="F25" s="320"/>
      <c r="G25" s="320"/>
      <c r="H25" s="320"/>
      <c r="I25" s="320"/>
      <c r="J25" s="320"/>
      <c r="K25" s="320"/>
    </row>
    <row r="26" spans="1:11" ht="25.35" customHeight="1" x14ac:dyDescent="0.2">
      <c r="A26" s="515"/>
      <c r="B26" s="592" t="s">
        <v>500</v>
      </c>
      <c r="C26" s="592"/>
      <c r="D26" s="592"/>
      <c r="E26" s="592"/>
      <c r="F26" s="592"/>
      <c r="G26" s="592"/>
    </row>
    <row r="27" spans="1:11" x14ac:dyDescent="0.2">
      <c r="A27" s="515"/>
      <c r="B27" s="516" t="s">
        <v>45</v>
      </c>
      <c r="C27" s="593" t="s">
        <v>590</v>
      </c>
      <c r="D27" s="593"/>
      <c r="E27" s="593"/>
      <c r="F27" s="593"/>
      <c r="G27" s="593"/>
    </row>
    <row r="28" spans="1:11" ht="12.75" customHeight="1" x14ac:dyDescent="0.2">
      <c r="A28" s="105"/>
      <c r="B28" s="427" t="s">
        <v>39</v>
      </c>
      <c r="C28" s="427" t="s">
        <v>8</v>
      </c>
      <c r="D28" s="427" t="s">
        <v>9</v>
      </c>
      <c r="E28" s="74" t="s">
        <v>13</v>
      </c>
      <c r="F28" s="74" t="s">
        <v>11</v>
      </c>
      <c r="G28" s="517" t="s">
        <v>46</v>
      </c>
      <c r="H28" t="s">
        <v>47</v>
      </c>
    </row>
    <row r="29" spans="1:11" x14ac:dyDescent="0.2">
      <c r="A29" s="518">
        <v>42005</v>
      </c>
      <c r="B29" s="519">
        <v>2407.1210000000001</v>
      </c>
      <c r="C29" s="519">
        <f>MIN($B$29,$B$41,$B$53,$B$65,$B$77)</f>
        <v>1993.9960000000001</v>
      </c>
      <c r="D29" s="519">
        <f>MAX($B$29,$B$41,$B$53,$B$65,$B$77)</f>
        <v>2938.0889999999999</v>
      </c>
      <c r="E29" s="519">
        <f t="shared" ref="E29:E92" si="0">D29-C29</f>
        <v>944.09299999999985</v>
      </c>
      <c r="F29" s="519">
        <f>AVERAGE($B$29,$B$41,$B$53,$B$65,$B$77)</f>
        <v>2420.3840000000005</v>
      </c>
      <c r="G29" s="31">
        <f t="shared" ref="G29:G92" si="1">B29/F29-1</f>
        <v>-5.4797090048522845E-3</v>
      </c>
    </row>
    <row r="30" spans="1:11" x14ac:dyDescent="0.2">
      <c r="A30" s="518">
        <v>42036</v>
      </c>
      <c r="B30" s="519">
        <v>1665.548</v>
      </c>
      <c r="C30" s="519">
        <f>MIN($B$30,$B$42,$B$54,$B$66,$B$78)</f>
        <v>1426.21</v>
      </c>
      <c r="D30" s="519">
        <f>MAX($B$30,$B$42,$B$54,$B$66,$B$78)</f>
        <v>2534.2919999999999</v>
      </c>
      <c r="E30" s="519">
        <f t="shared" si="0"/>
        <v>1108.0819999999999</v>
      </c>
      <c r="F30" s="519">
        <f>AVERAGE($B$30,$B$42,$B$54,$B$66,$B$78)</f>
        <v>1927.2086000000004</v>
      </c>
      <c r="G30" s="31">
        <f t="shared" si="1"/>
        <v>-0.13577181006768047</v>
      </c>
    </row>
    <row r="31" spans="1:11" x14ac:dyDescent="0.2">
      <c r="A31" s="518">
        <v>42064</v>
      </c>
      <c r="B31" s="519">
        <v>1471.4760000000001</v>
      </c>
      <c r="C31" s="519">
        <f>MIN($B$31,$B$43,$B$55,$B$67,$B$79)</f>
        <v>1184.8900000000001</v>
      </c>
      <c r="D31" s="519">
        <f>MAX($B$31,$B$43,$B$55,$B$67,$B$79)</f>
        <v>2486.3220000000001</v>
      </c>
      <c r="E31" s="519">
        <f t="shared" si="0"/>
        <v>1301.432</v>
      </c>
      <c r="F31" s="519">
        <f>AVERAGE($B$31,$B$43,$B$55,$B$67,$B$79)</f>
        <v>1719.0942</v>
      </c>
      <c r="G31" s="31">
        <f t="shared" si="1"/>
        <v>-0.14403992521177711</v>
      </c>
    </row>
    <row r="32" spans="1:11" x14ac:dyDescent="0.2">
      <c r="A32" s="518">
        <v>42095</v>
      </c>
      <c r="B32" s="519">
        <v>1793.086</v>
      </c>
      <c r="C32" s="519">
        <f>MIN($B$32,$B$44,$B$56,$B$68,$B$80)</f>
        <v>1426.799</v>
      </c>
      <c r="D32" s="519">
        <f>MAX($B$32,$B$44,$B$56,$B$68,$B$80)</f>
        <v>2645.56</v>
      </c>
      <c r="E32" s="519">
        <f t="shared" si="0"/>
        <v>1218.761</v>
      </c>
      <c r="F32" s="519">
        <f>AVERAGE($B$32,$B$44,$B$56,$B$68,$B$80)</f>
        <v>1943.2192</v>
      </c>
      <c r="G32" s="31">
        <f t="shared" si="1"/>
        <v>-7.7260043540121504E-2</v>
      </c>
    </row>
    <row r="33" spans="1:7" x14ac:dyDescent="0.2">
      <c r="A33" s="518">
        <v>42125</v>
      </c>
      <c r="B33" s="519">
        <v>2287.2379999999998</v>
      </c>
      <c r="C33" s="519">
        <f>MIN($B$33,$B$45,$B$57,$B$69,$B$81)</f>
        <v>1847.454</v>
      </c>
      <c r="D33" s="519">
        <f>MAX($B$33,$B$45,$B$57,$B$69,$B$81)</f>
        <v>2966.2649999999999</v>
      </c>
      <c r="E33" s="519">
        <f t="shared" si="0"/>
        <v>1118.8109999999999</v>
      </c>
      <c r="F33" s="519">
        <f>AVERAGE($B$33,$B$45,$B$57,$B$69,$B$81)</f>
        <v>2351.6989999999996</v>
      </c>
      <c r="G33" s="31">
        <f t="shared" si="1"/>
        <v>-2.7410395633114537E-2</v>
      </c>
    </row>
    <row r="34" spans="1:7" x14ac:dyDescent="0.2">
      <c r="A34" s="518">
        <v>42156</v>
      </c>
      <c r="B34" s="519">
        <v>2646.5329999999999</v>
      </c>
      <c r="C34" s="519">
        <f>MIN($B$34,$B$46,$B$58,$B$70,$B$82)</f>
        <v>2195.2260000000001</v>
      </c>
      <c r="D34" s="519">
        <f>MAX($B$34,$B$46,$B$58,$B$70,$B$82)</f>
        <v>3186.0320000000002</v>
      </c>
      <c r="E34" s="519">
        <f t="shared" si="0"/>
        <v>990.80600000000004</v>
      </c>
      <c r="F34" s="519">
        <f>AVERAGE($B$34,$B$46,$B$58,$B$70,$B$82)</f>
        <v>2679.0693999999999</v>
      </c>
      <c r="G34" s="31">
        <f t="shared" si="1"/>
        <v>-1.2144664860119003E-2</v>
      </c>
    </row>
    <row r="35" spans="1:7" x14ac:dyDescent="0.2">
      <c r="A35" s="518">
        <v>42186</v>
      </c>
      <c r="B35" s="519">
        <v>2924.4259999999999</v>
      </c>
      <c r="C35" s="519">
        <f>MIN($B$35,$B$47,$B$59,$B$71,$B$83)</f>
        <v>2381.2689999999998</v>
      </c>
      <c r="D35" s="519">
        <f>MAX($B$35,$B$47,$B$59,$B$71,$B$83)</f>
        <v>3318.1390000000001</v>
      </c>
      <c r="E35" s="519">
        <f t="shared" si="0"/>
        <v>936.87000000000035</v>
      </c>
      <c r="F35" s="519">
        <f>AVERAGE($B$35,$B$47,$B$59,$B$71,$B$83)</f>
        <v>2878.4362000000001</v>
      </c>
      <c r="G35" s="31">
        <f t="shared" si="1"/>
        <v>1.5977356037976342E-2</v>
      </c>
    </row>
    <row r="36" spans="1:7" x14ac:dyDescent="0.2">
      <c r="A36" s="518">
        <v>42217</v>
      </c>
      <c r="B36" s="519">
        <v>3241.6309999999999</v>
      </c>
      <c r="C36" s="519">
        <f>MIN($B$36,$B$48,$B$60,$B$72,$B$84)</f>
        <v>2616.8409999999999</v>
      </c>
      <c r="D36" s="519">
        <f>MAX($B$36,$B$48,$B$60,$B$72,$B$84)</f>
        <v>3441.3249999999998</v>
      </c>
      <c r="E36" s="519">
        <f t="shared" si="0"/>
        <v>824.48399999999992</v>
      </c>
      <c r="F36" s="519">
        <f>AVERAGE($B$36,$B$48,$B$60,$B$72,$B$84)</f>
        <v>3109.5006000000003</v>
      </c>
      <c r="G36" s="31">
        <f t="shared" si="1"/>
        <v>4.2492482554915556E-2</v>
      </c>
    </row>
    <row r="37" spans="1:7" x14ac:dyDescent="0.2">
      <c r="A37" s="518">
        <v>42248</v>
      </c>
      <c r="B37" s="519">
        <v>3614.08</v>
      </c>
      <c r="C37" s="519">
        <f>MIN($B$37,$B$49,$B$61,$B$73,$B$85)</f>
        <v>2950.3679999999999</v>
      </c>
      <c r="D37" s="519">
        <f>MAX($B$37,$B$49,$B$61,$B$73,$B$85)</f>
        <v>3705.1610000000001</v>
      </c>
      <c r="E37" s="519">
        <f t="shared" si="0"/>
        <v>754.79300000000012</v>
      </c>
      <c r="F37" s="519">
        <f>AVERAGE($B$37,$B$49,$B$61,$B$73,$B$85)</f>
        <v>3450.3552000000004</v>
      </c>
      <c r="G37" s="31">
        <f t="shared" si="1"/>
        <v>4.7451578318661092E-2</v>
      </c>
    </row>
    <row r="38" spans="1:7" x14ac:dyDescent="0.2">
      <c r="A38" s="518">
        <v>42278</v>
      </c>
      <c r="B38" s="519">
        <v>3942.279</v>
      </c>
      <c r="C38" s="519">
        <f>MIN($B$38,$B$50,$B$62,$B$74,$B$86)</f>
        <v>3236.2539999999999</v>
      </c>
      <c r="D38" s="519">
        <f>MAX($B$38,$B$50,$B$62,$B$74,$B$86)</f>
        <v>4012.723</v>
      </c>
      <c r="E38" s="519">
        <f t="shared" si="0"/>
        <v>776.46900000000005</v>
      </c>
      <c r="F38" s="519">
        <f>AVERAGE($B$38,$B$50,$B$62,$B$74,$B$86)</f>
        <v>3753.9590000000003</v>
      </c>
      <c r="G38" s="31">
        <f t="shared" si="1"/>
        <v>5.0165705059644905E-2</v>
      </c>
    </row>
    <row r="39" spans="1:7" x14ac:dyDescent="0.2">
      <c r="A39" s="518">
        <v>42309</v>
      </c>
      <c r="B39" s="519">
        <v>3926.8220000000001</v>
      </c>
      <c r="C39" s="519">
        <f>MIN($B$39,$B$51,$B$63,$B$75,$B$87)</f>
        <v>3030.0790000000002</v>
      </c>
      <c r="D39" s="519">
        <f>MAX($B$39,$B$51,$B$63,$B$75,$B$87)</f>
        <v>3976.5810000000001</v>
      </c>
      <c r="E39" s="519">
        <f t="shared" si="0"/>
        <v>946.50199999999995</v>
      </c>
      <c r="F39" s="519">
        <f>AVERAGE($B$39,$B$51,$B$63,$B$75,$B$87)</f>
        <v>3650.5592000000006</v>
      </c>
      <c r="G39" s="31">
        <f t="shared" si="1"/>
        <v>7.5676844248957709E-2</v>
      </c>
    </row>
    <row r="40" spans="1:7" x14ac:dyDescent="0.2">
      <c r="A40" s="518">
        <v>42339</v>
      </c>
      <c r="B40" s="519">
        <v>3666.6320000000001</v>
      </c>
      <c r="C40" s="519">
        <f>MIN($B$40,$B$52,$B$64,$B$76,$B$88)</f>
        <v>2708.3180000000002</v>
      </c>
      <c r="D40" s="519">
        <f>MAX($B$40,$B$52,$B$64,$B$76,$B$88)</f>
        <v>3666.6320000000001</v>
      </c>
      <c r="E40" s="519">
        <f t="shared" si="0"/>
        <v>958.31399999999985</v>
      </c>
      <c r="F40" s="519">
        <f>AVERAGE($B$40,$B$52,$B$64,$B$76,$B$88)</f>
        <v>3178.6373999999996</v>
      </c>
      <c r="G40" s="31">
        <f t="shared" si="1"/>
        <v>0.15352320462849911</v>
      </c>
    </row>
    <row r="41" spans="1:7" x14ac:dyDescent="0.2">
      <c r="A41" s="518">
        <v>42370</v>
      </c>
      <c r="B41" s="519">
        <v>2938.0889999999999</v>
      </c>
      <c r="C41" s="519">
        <f>MIN($B$29,$B$41,$B$53,$B$65,$B$77)</f>
        <v>1993.9960000000001</v>
      </c>
      <c r="D41" s="519">
        <f>MAX($B$29,$B$41,$B$53,$B$65,$B$77)</f>
        <v>2938.0889999999999</v>
      </c>
      <c r="E41" s="519">
        <f t="shared" si="0"/>
        <v>944.09299999999985</v>
      </c>
      <c r="F41" s="519">
        <f>AVERAGE($B$29,$B$41,$B$53,$B$65,$B$77)</f>
        <v>2420.3840000000005</v>
      </c>
      <c r="G41" s="31">
        <f t="shared" si="1"/>
        <v>0.21389374578579234</v>
      </c>
    </row>
    <row r="42" spans="1:7" x14ac:dyDescent="0.2">
      <c r="A42" s="518">
        <v>42401</v>
      </c>
      <c r="B42" s="519">
        <v>2534.2919999999999</v>
      </c>
      <c r="C42" s="519">
        <f>MIN($B$30,$B$42,$B$54,$B$66,$B$78)</f>
        <v>1426.21</v>
      </c>
      <c r="D42" s="519">
        <f>MAX($B$30,$B$42,$B$54,$B$66,$B$78)</f>
        <v>2534.2919999999999</v>
      </c>
      <c r="E42" s="519">
        <f t="shared" si="0"/>
        <v>1108.0819999999999</v>
      </c>
      <c r="F42" s="519">
        <f>AVERAGE($B$30,$B$42,$B$54,$B$66,$B$78)</f>
        <v>1927.2086000000004</v>
      </c>
      <c r="G42" s="31">
        <f t="shared" si="1"/>
        <v>0.31500658517194213</v>
      </c>
    </row>
    <row r="43" spans="1:7" x14ac:dyDescent="0.2">
      <c r="A43" s="518">
        <v>42430</v>
      </c>
      <c r="B43" s="519">
        <v>2486.3220000000001</v>
      </c>
      <c r="C43" s="519">
        <f>MIN($B$31,$B$43,$B$55,$B$67,$B$79)</f>
        <v>1184.8900000000001</v>
      </c>
      <c r="D43" s="519">
        <f>MAX($B$31,$B$43,$B$55,$B$67,$B$79)</f>
        <v>2486.3220000000001</v>
      </c>
      <c r="E43" s="519">
        <f t="shared" si="0"/>
        <v>1301.432</v>
      </c>
      <c r="F43" s="519">
        <f>AVERAGE($B$31,$B$43,$B$55,$B$67,$B$79)</f>
        <v>1719.0942</v>
      </c>
      <c r="G43" s="31">
        <f t="shared" si="1"/>
        <v>0.44629770724606033</v>
      </c>
    </row>
    <row r="44" spans="1:7" x14ac:dyDescent="0.2">
      <c r="A44" s="518">
        <v>42461</v>
      </c>
      <c r="B44" s="519">
        <v>2645.56</v>
      </c>
      <c r="C44" s="519">
        <f>MIN($B$32,$B$44,$B$56,$B$68,$B$80)</f>
        <v>1426.799</v>
      </c>
      <c r="D44" s="519">
        <f>MAX($B$32,$B$44,$B$56,$B$68,$B$80)</f>
        <v>2645.56</v>
      </c>
      <c r="E44" s="519">
        <f t="shared" si="0"/>
        <v>1218.761</v>
      </c>
      <c r="F44" s="519">
        <f>AVERAGE($B$32,$B$44,$B$56,$B$68,$B$80)</f>
        <v>1943.2192</v>
      </c>
      <c r="G44" s="31">
        <f t="shared" si="1"/>
        <v>0.3614315873371361</v>
      </c>
    </row>
    <row r="45" spans="1:7" x14ac:dyDescent="0.2">
      <c r="A45" s="518">
        <v>42491</v>
      </c>
      <c r="B45" s="519">
        <v>2966.2649999999999</v>
      </c>
      <c r="C45" s="519">
        <f>MIN($B$33,$B$45,$B$57,$B$69,$B$81)</f>
        <v>1847.454</v>
      </c>
      <c r="D45" s="519">
        <f>MAX($B$33,$B$45,$B$57,$B$69,$B$81)</f>
        <v>2966.2649999999999</v>
      </c>
      <c r="E45" s="519">
        <f t="shared" si="0"/>
        <v>1118.8109999999999</v>
      </c>
      <c r="F45" s="519">
        <f>AVERAGE($B$33,$B$45,$B$57,$B$69,$B$81)</f>
        <v>2351.6989999999996</v>
      </c>
      <c r="G45" s="31">
        <f t="shared" si="1"/>
        <v>0.26132851185462092</v>
      </c>
    </row>
    <row r="46" spans="1:7" x14ac:dyDescent="0.2">
      <c r="A46" s="518">
        <v>42522</v>
      </c>
      <c r="B46" s="519">
        <v>3186.0320000000002</v>
      </c>
      <c r="C46" s="519">
        <f>MIN($B$34,$B$46,$B$58,$B$70,$B$82)</f>
        <v>2195.2260000000001</v>
      </c>
      <c r="D46" s="519">
        <f>MAX($B$34,$B$46,$B$58,$B$70,$B$82)</f>
        <v>3186.0320000000002</v>
      </c>
      <c r="E46" s="519">
        <f t="shared" si="0"/>
        <v>990.80600000000004</v>
      </c>
      <c r="F46" s="519">
        <f>AVERAGE($B$34,$B$46,$B$58,$B$70,$B$82)</f>
        <v>2679.0693999999999</v>
      </c>
      <c r="G46" s="31">
        <f t="shared" si="1"/>
        <v>0.18923085755076019</v>
      </c>
    </row>
    <row r="47" spans="1:7" x14ac:dyDescent="0.2">
      <c r="A47" s="518">
        <v>42552</v>
      </c>
      <c r="B47" s="519">
        <v>3318.1390000000001</v>
      </c>
      <c r="C47" s="519">
        <f>MIN($B$35,$B$47,$B$59,$B$71,$B$83)</f>
        <v>2381.2689999999998</v>
      </c>
      <c r="D47" s="519">
        <f>MAX($B$35,$B$47,$B$59,$B$71,$B$83)</f>
        <v>3318.1390000000001</v>
      </c>
      <c r="E47" s="519">
        <f t="shared" si="0"/>
        <v>936.87000000000035</v>
      </c>
      <c r="F47" s="519">
        <f>AVERAGE($B$35,$B$47,$B$59,$B$71,$B$83)</f>
        <v>2878.4362000000001</v>
      </c>
      <c r="G47" s="31">
        <f t="shared" si="1"/>
        <v>0.15275752854970359</v>
      </c>
    </row>
    <row r="48" spans="1:7" x14ac:dyDescent="0.2">
      <c r="A48" s="518">
        <v>42583</v>
      </c>
      <c r="B48" s="519">
        <v>3441.3249999999998</v>
      </c>
      <c r="C48" s="519">
        <f>MIN($B$36,$B$48,$B$60,$B$72,$B$84)</f>
        <v>2616.8409999999999</v>
      </c>
      <c r="D48" s="519">
        <f>MAX($B$36,$B$48,$B$60,$B$72,$B$84)</f>
        <v>3441.3249999999998</v>
      </c>
      <c r="E48" s="519">
        <f t="shared" si="0"/>
        <v>824.48399999999992</v>
      </c>
      <c r="F48" s="519">
        <f>AVERAGE($B$36,$B$48,$B$60,$B$72,$B$84)</f>
        <v>3109.5006000000003</v>
      </c>
      <c r="G48" s="31">
        <f t="shared" si="1"/>
        <v>0.10671308440976013</v>
      </c>
    </row>
    <row r="49" spans="1:7" x14ac:dyDescent="0.2">
      <c r="A49" s="518">
        <v>42614</v>
      </c>
      <c r="B49" s="519">
        <v>3705.1610000000001</v>
      </c>
      <c r="C49" s="519">
        <f>MIN($B$37,$B$49,$B$61,$B$73,$B$85)</f>
        <v>2950.3679999999999</v>
      </c>
      <c r="D49" s="519">
        <f>MAX($B$37,$B$49,$B$61,$B$73,$B$85)</f>
        <v>3705.1610000000001</v>
      </c>
      <c r="E49" s="519">
        <f t="shared" si="0"/>
        <v>754.79300000000012</v>
      </c>
      <c r="F49" s="519">
        <f>AVERAGE($B$37,$B$49,$B$61,$B$73,$B$85)</f>
        <v>3450.3552000000004</v>
      </c>
      <c r="G49" s="31">
        <f t="shared" si="1"/>
        <v>7.3849150371532613E-2</v>
      </c>
    </row>
    <row r="50" spans="1:7" x14ac:dyDescent="0.2">
      <c r="A50" s="518">
        <v>42644</v>
      </c>
      <c r="B50" s="519">
        <v>4012.723</v>
      </c>
      <c r="C50" s="519">
        <f>MIN($B$38,$B$50,$B$62,$B$74,$B$86)</f>
        <v>3236.2539999999999</v>
      </c>
      <c r="D50" s="519">
        <f>MAX($B$38,$B$50,$B$62,$B$74,$B$86)</f>
        <v>4012.723</v>
      </c>
      <c r="E50" s="519">
        <f t="shared" si="0"/>
        <v>776.46900000000005</v>
      </c>
      <c r="F50" s="519">
        <f>AVERAGE($B$38,$B$50,$B$62,$B$74,$B$86)</f>
        <v>3753.9590000000003</v>
      </c>
      <c r="G50" s="31">
        <f t="shared" si="1"/>
        <v>6.893096062050752E-2</v>
      </c>
    </row>
    <row r="51" spans="1:7" x14ac:dyDescent="0.2">
      <c r="A51" s="518">
        <v>42675</v>
      </c>
      <c r="B51" s="519">
        <v>3976.5810000000001</v>
      </c>
      <c r="C51" s="519">
        <f>MIN($B$39,$B$51,$B$63,$B$75,$B$87)</f>
        <v>3030.0790000000002</v>
      </c>
      <c r="D51" s="519">
        <f>MAX($B$39,$B$51,$B$63,$B$75,$B$87)</f>
        <v>3976.5810000000001</v>
      </c>
      <c r="E51" s="519">
        <f t="shared" si="0"/>
        <v>946.50199999999995</v>
      </c>
      <c r="F51" s="519">
        <f>AVERAGE($B$39,$B$51,$B$63,$B$75,$B$87)</f>
        <v>3650.5592000000006</v>
      </c>
      <c r="G51" s="31">
        <f t="shared" si="1"/>
        <v>8.9307358719179053E-2</v>
      </c>
    </row>
    <row r="52" spans="1:7" x14ac:dyDescent="0.2">
      <c r="A52" s="518">
        <v>42705</v>
      </c>
      <c r="B52" s="519">
        <v>3296.944</v>
      </c>
      <c r="C52" s="519">
        <f>MIN($B$40,$B$52,$B$64,$B$76,$B$88)</f>
        <v>2708.3180000000002</v>
      </c>
      <c r="D52" s="519">
        <f>MAX($B$40,$B$52,$B$64,$B$76,$B$88)</f>
        <v>3666.6320000000001</v>
      </c>
      <c r="E52" s="519">
        <f t="shared" si="0"/>
        <v>958.31399999999985</v>
      </c>
      <c r="F52" s="519">
        <f>AVERAGE($B$40,$B$52,$B$64,$B$76,$B$88)</f>
        <v>3178.6373999999996</v>
      </c>
      <c r="G52" s="31">
        <f t="shared" si="1"/>
        <v>3.7219281444307084E-2</v>
      </c>
    </row>
    <row r="53" spans="1:7" x14ac:dyDescent="0.2">
      <c r="A53" s="518">
        <v>42736</v>
      </c>
      <c r="B53" s="519">
        <v>2622.1579999999999</v>
      </c>
      <c r="C53" s="519">
        <f>MIN($B$29,$B$41,$B$53,$B$65,$B$77)</f>
        <v>1993.9960000000001</v>
      </c>
      <c r="D53" s="519">
        <f>MAX($B$29,$B$41,$B$53,$B$65,$B$77)</f>
        <v>2938.0889999999999</v>
      </c>
      <c r="E53" s="519">
        <f t="shared" si="0"/>
        <v>944.09299999999985</v>
      </c>
      <c r="F53" s="519">
        <f>AVERAGE($B$29,$B$41,$B$53,$B$65,$B$77)</f>
        <v>2420.3840000000005</v>
      </c>
      <c r="G53" s="31">
        <f t="shared" si="1"/>
        <v>8.3364457871147435E-2</v>
      </c>
    </row>
    <row r="54" spans="1:7" x14ac:dyDescent="0.2">
      <c r="A54" s="518">
        <v>42767</v>
      </c>
      <c r="B54" s="519">
        <v>2337.3310000000001</v>
      </c>
      <c r="C54" s="519">
        <f>MIN($B$30,$B$42,$B$54,$B$66,$B$78)</f>
        <v>1426.21</v>
      </c>
      <c r="D54" s="519">
        <f>MAX($B$30,$B$42,$B$54,$B$66,$B$78)</f>
        <v>2534.2919999999999</v>
      </c>
      <c r="E54" s="519">
        <f t="shared" si="0"/>
        <v>1108.0819999999999</v>
      </c>
      <c r="F54" s="519">
        <f>AVERAGE($B$30,$B$42,$B$54,$B$66,$B$78)</f>
        <v>1927.2086000000004</v>
      </c>
      <c r="G54" s="31">
        <f t="shared" si="1"/>
        <v>0.21280643932369325</v>
      </c>
    </row>
    <row r="55" spans="1:7" x14ac:dyDescent="0.2">
      <c r="A55" s="518">
        <v>42795</v>
      </c>
      <c r="B55" s="519">
        <v>2062.5039999999999</v>
      </c>
      <c r="C55" s="519">
        <f>MIN($B$31,$B$43,$B$55,$B$67,$B$79)</f>
        <v>1184.8900000000001</v>
      </c>
      <c r="D55" s="519">
        <f>MAX($B$31,$B$43,$B$55,$B$67,$B$79)</f>
        <v>2486.3220000000001</v>
      </c>
      <c r="E55" s="519">
        <f t="shared" si="0"/>
        <v>1301.432</v>
      </c>
      <c r="F55" s="519">
        <f>AVERAGE($B$31,$B$43,$B$55,$B$67,$B$79)</f>
        <v>1719.0942</v>
      </c>
      <c r="G55" s="31">
        <f t="shared" si="1"/>
        <v>0.19976206074105773</v>
      </c>
    </row>
    <row r="56" spans="1:7" x14ac:dyDescent="0.2">
      <c r="A56" s="518">
        <v>42826</v>
      </c>
      <c r="B56" s="519">
        <v>2291.25</v>
      </c>
      <c r="C56" s="519">
        <f>MIN($B$32,$B$44,$B$56,$B$68,$B$80)</f>
        <v>1426.799</v>
      </c>
      <c r="D56" s="519">
        <f>MAX($B$32,$B$44,$B$56,$B$68,$B$80)</f>
        <v>2645.56</v>
      </c>
      <c r="E56" s="519">
        <f t="shared" si="0"/>
        <v>1218.761</v>
      </c>
      <c r="F56" s="519">
        <f>AVERAGE($B$32,$B$44,$B$56,$B$68,$B$80)</f>
        <v>1943.2192</v>
      </c>
      <c r="G56" s="31">
        <f t="shared" si="1"/>
        <v>0.17910012416509669</v>
      </c>
    </row>
    <row r="57" spans="1:7" x14ac:dyDescent="0.2">
      <c r="A57" s="518">
        <v>42856</v>
      </c>
      <c r="B57" s="519">
        <v>2626.5070000000001</v>
      </c>
      <c r="C57" s="519">
        <f>MIN($B$33,$B$45,$B$57,$B$69,$B$81)</f>
        <v>1847.454</v>
      </c>
      <c r="D57" s="519">
        <f>MAX($B$33,$B$45,$B$57,$B$69,$B$81)</f>
        <v>2966.2649999999999</v>
      </c>
      <c r="E57" s="519">
        <f t="shared" si="0"/>
        <v>1118.8109999999999</v>
      </c>
      <c r="F57" s="519">
        <f>AVERAGE($B$33,$B$45,$B$57,$B$69,$B$81)</f>
        <v>2351.6989999999996</v>
      </c>
      <c r="G57" s="31">
        <f t="shared" si="1"/>
        <v>0.11685509072377065</v>
      </c>
    </row>
    <row r="58" spans="1:7" x14ac:dyDescent="0.2">
      <c r="A58" s="518">
        <v>42887</v>
      </c>
      <c r="B58" s="519">
        <v>2906.808</v>
      </c>
      <c r="C58" s="519">
        <f>MIN($B$34,$B$46,$B$58,$B$70,$B$82)</f>
        <v>2195.2260000000001</v>
      </c>
      <c r="D58" s="519">
        <f>MAX($B$34,$B$46,$B$58,$B$70,$B$82)</f>
        <v>3186.0320000000002</v>
      </c>
      <c r="E58" s="519">
        <f t="shared" si="0"/>
        <v>990.80600000000004</v>
      </c>
      <c r="F58" s="519">
        <f>AVERAGE($B$34,$B$46,$B$58,$B$70,$B$82)</f>
        <v>2679.0693999999999</v>
      </c>
      <c r="G58" s="31">
        <f t="shared" si="1"/>
        <v>8.5006607145003521E-2</v>
      </c>
    </row>
    <row r="59" spans="1:7" x14ac:dyDescent="0.2">
      <c r="A59" s="518">
        <v>42917</v>
      </c>
      <c r="B59" s="519">
        <v>3054.1509999999998</v>
      </c>
      <c r="C59" s="519">
        <f>MIN($B$35,$B$47,$B$59,$B$71,$B$83)</f>
        <v>2381.2689999999998</v>
      </c>
      <c r="D59" s="519">
        <f>MAX($B$35,$B$47,$B$59,$B$71,$B$83)</f>
        <v>3318.1390000000001</v>
      </c>
      <c r="E59" s="519">
        <f t="shared" si="0"/>
        <v>936.87000000000035</v>
      </c>
      <c r="F59" s="519">
        <f>AVERAGE($B$35,$B$47,$B$59,$B$71,$B$83)</f>
        <v>2878.4362000000001</v>
      </c>
      <c r="G59" s="31">
        <f t="shared" si="1"/>
        <v>6.1045230045397414E-2</v>
      </c>
    </row>
    <row r="60" spans="1:7" x14ac:dyDescent="0.2">
      <c r="A60" s="518">
        <v>42948</v>
      </c>
      <c r="B60" s="519">
        <v>3249.8960000000002</v>
      </c>
      <c r="C60" s="519">
        <f>MIN($B$36,$B$48,$B$60,$B$72,$B$84)</f>
        <v>2616.8409999999999</v>
      </c>
      <c r="D60" s="519">
        <f>MAX($B$36,$B$48,$B$60,$B$72,$B$84)</f>
        <v>3441.3249999999998</v>
      </c>
      <c r="E60" s="519">
        <f t="shared" si="0"/>
        <v>824.48399999999992</v>
      </c>
      <c r="F60" s="519">
        <f>AVERAGE($B$36,$B$48,$B$60,$B$72,$B$84)</f>
        <v>3109.5006000000003</v>
      </c>
      <c r="G60" s="31">
        <f t="shared" si="1"/>
        <v>4.5150465640688475E-2</v>
      </c>
    </row>
    <row r="61" spans="1:7" x14ac:dyDescent="0.2">
      <c r="A61" s="518">
        <v>42979</v>
      </c>
      <c r="B61" s="519">
        <v>3567.2280000000001</v>
      </c>
      <c r="C61" s="519">
        <f>MIN($B$37,$B$49,$B$61,$B$73,$B$85)</f>
        <v>2950.3679999999999</v>
      </c>
      <c r="D61" s="519">
        <f>MAX($B$37,$B$49,$B$61,$B$73,$B$85)</f>
        <v>3705.1610000000001</v>
      </c>
      <c r="E61" s="519">
        <f t="shared" si="0"/>
        <v>754.79300000000012</v>
      </c>
      <c r="F61" s="519">
        <f>AVERAGE($B$37,$B$49,$B$61,$B$73,$B$85)</f>
        <v>3450.3552000000004</v>
      </c>
      <c r="G61" s="31">
        <f t="shared" si="1"/>
        <v>3.3872686499059501E-2</v>
      </c>
    </row>
    <row r="62" spans="1:7" x14ac:dyDescent="0.2">
      <c r="A62" s="518">
        <v>43009</v>
      </c>
      <c r="B62" s="519">
        <v>3816.4960000000001</v>
      </c>
      <c r="C62" s="519">
        <f>MIN($B$38,$B$50,$B$62,$B$74,$B$86)</f>
        <v>3236.2539999999999</v>
      </c>
      <c r="D62" s="519">
        <f>MAX($B$38,$B$50,$B$62,$B$74,$B$86)</f>
        <v>4012.723</v>
      </c>
      <c r="E62" s="519">
        <f t="shared" si="0"/>
        <v>776.46900000000005</v>
      </c>
      <c r="F62" s="519">
        <f>AVERAGE($B$38,$B$50,$B$62,$B$74,$B$86)</f>
        <v>3753.9590000000003</v>
      </c>
      <c r="G62" s="31">
        <f t="shared" si="1"/>
        <v>1.6658945928818003E-2</v>
      </c>
    </row>
    <row r="63" spans="1:7" x14ac:dyDescent="0.2">
      <c r="A63" s="518">
        <v>43040</v>
      </c>
      <c r="B63" s="519">
        <v>3709.2629999999999</v>
      </c>
      <c r="C63" s="519">
        <f>MIN($B$39,$B$51,$B$63,$B$75,$B$87)</f>
        <v>3030.0790000000002</v>
      </c>
      <c r="D63" s="519">
        <f>MAX($B$39,$B$51,$B$63,$B$75,$B$87)</f>
        <v>3976.5810000000001</v>
      </c>
      <c r="E63" s="519">
        <f t="shared" si="0"/>
        <v>946.50199999999995</v>
      </c>
      <c r="F63" s="519">
        <f>AVERAGE($B$39,$B$51,$B$63,$B$75,$B$87)</f>
        <v>3650.5592000000006</v>
      </c>
      <c r="G63" s="31">
        <f t="shared" si="1"/>
        <v>1.6080769214754653E-2</v>
      </c>
    </row>
    <row r="64" spans="1:7" x14ac:dyDescent="0.2">
      <c r="A64" s="518">
        <v>43070</v>
      </c>
      <c r="B64" s="519">
        <v>3032.6010000000001</v>
      </c>
      <c r="C64" s="519">
        <f>MIN($B$40,$B$52,$B$64,$B$76,$B$88)</f>
        <v>2708.3180000000002</v>
      </c>
      <c r="D64" s="519">
        <f>MAX($B$40,$B$52,$B$64,$B$76,$B$88)</f>
        <v>3666.6320000000001</v>
      </c>
      <c r="E64" s="519">
        <f t="shared" si="0"/>
        <v>958.31399999999985</v>
      </c>
      <c r="F64" s="519">
        <f>AVERAGE($B$40,$B$52,$B$64,$B$76,$B$88)</f>
        <v>3178.6373999999996</v>
      </c>
      <c r="G64" s="31">
        <f t="shared" si="1"/>
        <v>-4.5943082403799629E-2</v>
      </c>
    </row>
    <row r="65" spans="1:7" x14ac:dyDescent="0.2">
      <c r="A65" s="518">
        <v>43101</v>
      </c>
      <c r="B65" s="519">
        <v>2140.556</v>
      </c>
      <c r="C65" s="519">
        <f>MIN($B$29,$B$41,$B$53,$B$65,$B$77)</f>
        <v>1993.9960000000001</v>
      </c>
      <c r="D65" s="519">
        <f>MAX($B$29,$B$41,$B$53,$B$65,$B$77)</f>
        <v>2938.0889999999999</v>
      </c>
      <c r="E65" s="519">
        <f t="shared" si="0"/>
        <v>944.09299999999985</v>
      </c>
      <c r="F65" s="519">
        <f>AVERAGE($B$29,$B$41,$B$53,$B$65,$B$77)</f>
        <v>2420.3840000000005</v>
      </c>
      <c r="G65" s="31">
        <f t="shared" si="1"/>
        <v>-0.11561305974589176</v>
      </c>
    </row>
    <row r="66" spans="1:7" x14ac:dyDescent="0.2">
      <c r="A66" s="518">
        <v>43132</v>
      </c>
      <c r="B66" s="519">
        <v>1672.662</v>
      </c>
      <c r="C66" s="519">
        <f>MIN($B$30,$B$42,$B$54,$B$66,$B$78)</f>
        <v>1426.21</v>
      </c>
      <c r="D66" s="519">
        <f>MAX($B$30,$B$42,$B$54,$B$66,$B$78)</f>
        <v>2534.2919999999999</v>
      </c>
      <c r="E66" s="519">
        <f t="shared" si="0"/>
        <v>1108.0819999999999</v>
      </c>
      <c r="F66" s="519">
        <f>AVERAGE($B$30,$B$42,$B$54,$B$66,$B$78)</f>
        <v>1927.2086000000004</v>
      </c>
      <c r="G66" s="31">
        <f t="shared" si="1"/>
        <v>-0.13208046082816371</v>
      </c>
    </row>
    <row r="67" spans="1:7" x14ac:dyDescent="0.2">
      <c r="A67" s="518">
        <v>43160</v>
      </c>
      <c r="B67" s="519">
        <v>1390.279</v>
      </c>
      <c r="C67" s="519">
        <f>MIN($B$31,$B$43,$B$55,$B$67,$B$79)</f>
        <v>1184.8900000000001</v>
      </c>
      <c r="D67" s="519">
        <f>MAX($B$31,$B$43,$B$55,$B$67,$B$79)</f>
        <v>2486.3220000000001</v>
      </c>
      <c r="E67" s="519">
        <f t="shared" si="0"/>
        <v>1301.432</v>
      </c>
      <c r="F67" s="519">
        <f>AVERAGE($B$31,$B$43,$B$55,$B$67,$B$79)</f>
        <v>1719.0942</v>
      </c>
      <c r="G67" s="31">
        <f t="shared" si="1"/>
        <v>-0.1912723572681474</v>
      </c>
    </row>
    <row r="68" spans="1:7" x14ac:dyDescent="0.2">
      <c r="A68" s="518">
        <v>43191</v>
      </c>
      <c r="B68" s="519">
        <v>1426.799</v>
      </c>
      <c r="C68" s="519">
        <f>MIN($B$32,$B$44,$B$56,$B$68,$B$80)</f>
        <v>1426.799</v>
      </c>
      <c r="D68" s="519">
        <f>MAX($B$32,$B$44,$B$56,$B$68,$B$80)</f>
        <v>2645.56</v>
      </c>
      <c r="E68" s="519">
        <f t="shared" si="0"/>
        <v>1218.761</v>
      </c>
      <c r="F68" s="519">
        <f>AVERAGE($B$32,$B$44,$B$56,$B$68,$B$80)</f>
        <v>1943.2192</v>
      </c>
      <c r="G68" s="31">
        <f t="shared" si="1"/>
        <v>-0.26575499048177376</v>
      </c>
    </row>
    <row r="69" spans="1:7" x14ac:dyDescent="0.2">
      <c r="A69" s="518">
        <v>43221</v>
      </c>
      <c r="B69" s="519">
        <v>1847.454</v>
      </c>
      <c r="C69" s="519">
        <f>MIN($B$33,$B$45,$B$57,$B$69,$B$81)</f>
        <v>1847.454</v>
      </c>
      <c r="D69" s="519">
        <f>MAX($B$33,$B$45,$B$57,$B$69,$B$81)</f>
        <v>2966.2649999999999</v>
      </c>
      <c r="E69" s="519">
        <f t="shared" si="0"/>
        <v>1118.8109999999999</v>
      </c>
      <c r="F69" s="519">
        <f>AVERAGE($B$33,$B$45,$B$57,$B$69,$B$81)</f>
        <v>2351.6989999999996</v>
      </c>
      <c r="G69" s="31">
        <f t="shared" si="1"/>
        <v>-0.21441732126432833</v>
      </c>
    </row>
    <row r="70" spans="1:7" x14ac:dyDescent="0.2">
      <c r="A70" s="518">
        <v>43252</v>
      </c>
      <c r="B70" s="519">
        <v>2195.2260000000001</v>
      </c>
      <c r="C70" s="519">
        <f>MIN($B$34,$B$46,$B$58,$B$70,$B$82)</f>
        <v>2195.2260000000001</v>
      </c>
      <c r="D70" s="519">
        <f>MAX($B$34,$B$46,$B$58,$B$70,$B$82)</f>
        <v>3186.0320000000002</v>
      </c>
      <c r="E70" s="519">
        <f t="shared" si="0"/>
        <v>990.80600000000004</v>
      </c>
      <c r="F70" s="519">
        <f>AVERAGE($B$34,$B$46,$B$58,$B$70,$B$82)</f>
        <v>2679.0693999999999</v>
      </c>
      <c r="G70" s="31">
        <f t="shared" si="1"/>
        <v>-0.18060129386719126</v>
      </c>
    </row>
    <row r="71" spans="1:7" x14ac:dyDescent="0.2">
      <c r="A71" s="518">
        <v>43282</v>
      </c>
      <c r="B71" s="519">
        <v>2381.2689999999998</v>
      </c>
      <c r="C71" s="519">
        <f>MIN($B$35,$B$47,$B$59,$B$71,$B$83)</f>
        <v>2381.2689999999998</v>
      </c>
      <c r="D71" s="519">
        <f>MAX($B$35,$B$47,$B$59,$B$71,$B$83)</f>
        <v>3318.1390000000001</v>
      </c>
      <c r="E71" s="519">
        <f t="shared" si="0"/>
        <v>936.87000000000035</v>
      </c>
      <c r="F71" s="519">
        <f>AVERAGE($B$35,$B$47,$B$59,$B$71,$B$83)</f>
        <v>2878.4362000000001</v>
      </c>
      <c r="G71" s="31">
        <f t="shared" si="1"/>
        <v>-0.172721285258989</v>
      </c>
    </row>
    <row r="72" spans="1:7" x14ac:dyDescent="0.2">
      <c r="A72" s="518">
        <v>43313</v>
      </c>
      <c r="B72" s="519">
        <v>2616.8409999999999</v>
      </c>
      <c r="C72" s="519">
        <f>MIN($B$36,$B$48,$B$60,$B$72,$B$84)</f>
        <v>2616.8409999999999</v>
      </c>
      <c r="D72" s="519">
        <f>MAX($B$36,$B$48,$B$60,$B$72,$B$84)</f>
        <v>3441.3249999999998</v>
      </c>
      <c r="E72" s="519">
        <f t="shared" si="0"/>
        <v>824.48399999999992</v>
      </c>
      <c r="F72" s="519">
        <f>AVERAGE($B$36,$B$48,$B$60,$B$72,$B$84)</f>
        <v>3109.5006000000003</v>
      </c>
      <c r="G72" s="31">
        <f t="shared" si="1"/>
        <v>-0.15843688854731219</v>
      </c>
    </row>
    <row r="73" spans="1:7" x14ac:dyDescent="0.2">
      <c r="A73" s="518">
        <v>43344</v>
      </c>
      <c r="B73" s="519">
        <v>2950.3679999999999</v>
      </c>
      <c r="C73" s="519">
        <f>MIN($B$37,$B$49,$B$61,$B$73,$B$85)</f>
        <v>2950.3679999999999</v>
      </c>
      <c r="D73" s="519">
        <f>MAX($B$37,$B$49,$B$61,$B$73,$B$85)</f>
        <v>3705.1610000000001</v>
      </c>
      <c r="E73" s="519">
        <f t="shared" si="0"/>
        <v>754.79300000000012</v>
      </c>
      <c r="F73" s="519">
        <f>AVERAGE($B$37,$B$49,$B$61,$B$73,$B$85)</f>
        <v>3450.3552000000004</v>
      </c>
      <c r="G73" s="31">
        <f t="shared" si="1"/>
        <v>-0.14490890676994661</v>
      </c>
    </row>
    <row r="74" spans="1:7" x14ac:dyDescent="0.2">
      <c r="A74" s="518">
        <v>43374</v>
      </c>
      <c r="B74" s="519">
        <v>3236.2539999999999</v>
      </c>
      <c r="C74" s="519">
        <f>MIN($B$38,$B$50,$B$62,$B$74,$B$86)</f>
        <v>3236.2539999999999</v>
      </c>
      <c r="D74" s="519">
        <f>MAX($B$38,$B$50,$B$62,$B$74,$B$86)</f>
        <v>4012.723</v>
      </c>
      <c r="E74" s="519">
        <f t="shared" si="0"/>
        <v>776.46900000000005</v>
      </c>
      <c r="F74" s="519">
        <f>AVERAGE($B$38,$B$50,$B$62,$B$74,$B$86)</f>
        <v>3753.9590000000003</v>
      </c>
      <c r="G74" s="31">
        <f t="shared" si="1"/>
        <v>-0.13790907146295428</v>
      </c>
    </row>
    <row r="75" spans="1:7" x14ac:dyDescent="0.2">
      <c r="A75" s="518">
        <v>43405</v>
      </c>
      <c r="B75" s="519">
        <v>3030.0790000000002</v>
      </c>
      <c r="C75" s="519">
        <f>MIN($B$39,$B$51,$B$63,$B$75,$B$87)</f>
        <v>3030.0790000000002</v>
      </c>
      <c r="D75" s="519">
        <f>MAX($B$39,$B$51,$B$63,$B$75,$B$87)</f>
        <v>3976.5810000000001</v>
      </c>
      <c r="E75" s="519">
        <f t="shared" si="0"/>
        <v>946.50199999999995</v>
      </c>
      <c r="F75" s="519">
        <f>AVERAGE($B$39,$B$51,$B$63,$B$75,$B$87)</f>
        <v>3650.5592000000006</v>
      </c>
      <c r="G75" s="31">
        <f t="shared" si="1"/>
        <v>-0.16996853523153388</v>
      </c>
    </row>
    <row r="76" spans="1:7" x14ac:dyDescent="0.2">
      <c r="A76" s="518">
        <v>43435</v>
      </c>
      <c r="B76" s="519">
        <v>2708.3180000000002</v>
      </c>
      <c r="C76" s="519">
        <f>MIN($B$40,$B$52,$B$64,$B$76,$B$88)</f>
        <v>2708.3180000000002</v>
      </c>
      <c r="D76" s="519">
        <f>MAX($B$40,$B$52,$B$64,$B$76,$B$88)</f>
        <v>3666.6320000000001</v>
      </c>
      <c r="E76" s="519">
        <f t="shared" si="0"/>
        <v>958.31399999999985</v>
      </c>
      <c r="F76" s="519">
        <f>AVERAGE($B$40,$B$52,$B$64,$B$76,$B$88)</f>
        <v>3178.6373999999996</v>
      </c>
      <c r="G76" s="31">
        <f t="shared" si="1"/>
        <v>-0.14796258296086229</v>
      </c>
    </row>
    <row r="77" spans="1:7" x14ac:dyDescent="0.2">
      <c r="A77" s="518">
        <v>43466</v>
      </c>
      <c r="B77" s="519">
        <v>1993.9960000000001</v>
      </c>
      <c r="C77" s="519">
        <f>MIN($B$29,$B$41,$B$53,$B$65,$B$77)</f>
        <v>1993.9960000000001</v>
      </c>
      <c r="D77" s="519">
        <f>MAX($B$29,$B$41,$B$53,$B$65,$B$77)</f>
        <v>2938.0889999999999</v>
      </c>
      <c r="E77" s="519">
        <f t="shared" si="0"/>
        <v>944.09299999999985</v>
      </c>
      <c r="F77" s="519">
        <f>AVERAGE($B$29,$B$41,$B$53,$B$65,$B$77)</f>
        <v>2420.3840000000005</v>
      </c>
      <c r="G77" s="31">
        <f t="shared" si="1"/>
        <v>-0.17616543490619685</v>
      </c>
    </row>
    <row r="78" spans="1:7" x14ac:dyDescent="0.2">
      <c r="A78" s="518">
        <v>43497</v>
      </c>
      <c r="B78" s="519">
        <v>1426.21</v>
      </c>
      <c r="C78" s="519">
        <f>MIN($B$30,$B$42,$B$54,$B$66,$B$78)</f>
        <v>1426.21</v>
      </c>
      <c r="D78" s="519">
        <f>MAX($B$30,$B$42,$B$54,$B$66,$B$78)</f>
        <v>2534.2919999999999</v>
      </c>
      <c r="E78" s="519">
        <f t="shared" si="0"/>
        <v>1108.0819999999999</v>
      </c>
      <c r="F78" s="519">
        <f>AVERAGE($B$30,$B$42,$B$54,$B$66,$B$78)</f>
        <v>1927.2086000000004</v>
      </c>
      <c r="G78" s="31">
        <f t="shared" si="1"/>
        <v>-0.25996075359979209</v>
      </c>
    </row>
    <row r="79" spans="1:7" x14ac:dyDescent="0.2">
      <c r="A79" s="518">
        <v>43525</v>
      </c>
      <c r="B79" s="519">
        <v>1184.8900000000001</v>
      </c>
      <c r="C79" s="519">
        <f>MIN($B$31,$B$43,$B$55,$B$67,$B$79)</f>
        <v>1184.8900000000001</v>
      </c>
      <c r="D79" s="519">
        <f>MAX($B$31,$B$43,$B$55,$B$67,$B$79)</f>
        <v>2486.3220000000001</v>
      </c>
      <c r="E79" s="519">
        <f t="shared" si="0"/>
        <v>1301.432</v>
      </c>
      <c r="F79" s="519">
        <f>AVERAGE($B$31,$B$43,$B$55,$B$67,$B$79)</f>
        <v>1719.0942</v>
      </c>
      <c r="G79" s="31">
        <f t="shared" si="1"/>
        <v>-0.31074748550719322</v>
      </c>
    </row>
    <row r="80" spans="1:7" x14ac:dyDescent="0.2">
      <c r="A80" s="518">
        <v>43556</v>
      </c>
      <c r="B80" s="519">
        <v>1559.4010000000001</v>
      </c>
      <c r="C80" s="519">
        <f>MIN($B$32,$B$44,$B$56,$B$68,$B$80)</f>
        <v>1426.799</v>
      </c>
      <c r="D80" s="519">
        <f>MAX($B$32,$B$44,$B$56,$B$68,$B$80)</f>
        <v>2645.56</v>
      </c>
      <c r="E80" s="519">
        <f t="shared" si="0"/>
        <v>1218.761</v>
      </c>
      <c r="F80" s="519">
        <f>AVERAGE($B$32,$B$44,$B$56,$B$68,$B$80)</f>
        <v>1943.2192</v>
      </c>
      <c r="G80" s="31">
        <f t="shared" si="1"/>
        <v>-0.19751667748033774</v>
      </c>
    </row>
    <row r="81" spans="1:7" x14ac:dyDescent="0.2">
      <c r="A81" s="518">
        <v>43586</v>
      </c>
      <c r="B81" s="519">
        <v>2031.0309999999999</v>
      </c>
      <c r="C81" s="519">
        <f>MIN($B$33,$B$45,$B$57,$B$69,$B$81)</f>
        <v>1847.454</v>
      </c>
      <c r="D81" s="519">
        <f>MAX($B$33,$B$45,$B$57,$B$69,$B$81)</f>
        <v>2966.2649999999999</v>
      </c>
      <c r="E81" s="519">
        <f t="shared" si="0"/>
        <v>1118.8109999999999</v>
      </c>
      <c r="F81" s="519">
        <f>AVERAGE($B$33,$B$45,$B$57,$B$69,$B$81)</f>
        <v>2351.6989999999996</v>
      </c>
      <c r="G81" s="31">
        <f t="shared" si="1"/>
        <v>-0.13635588568094803</v>
      </c>
    </row>
    <row r="82" spans="1:7" x14ac:dyDescent="0.2">
      <c r="A82" s="518">
        <v>43617</v>
      </c>
      <c r="B82" s="519">
        <v>2460.748</v>
      </c>
      <c r="C82" s="519">
        <f>MIN($B$34,$B$46,$B$58,$B$70,$B$82)</f>
        <v>2195.2260000000001</v>
      </c>
      <c r="D82" s="519">
        <f>MAX($B$34,$B$46,$B$58,$B$70,$B$82)</f>
        <v>3186.0320000000002</v>
      </c>
      <c r="E82" s="519">
        <f t="shared" si="0"/>
        <v>990.80600000000004</v>
      </c>
      <c r="F82" s="519">
        <f>AVERAGE($B$34,$B$46,$B$58,$B$70,$B$82)</f>
        <v>2679.0693999999999</v>
      </c>
      <c r="G82" s="31">
        <f t="shared" si="1"/>
        <v>-8.1491505968453004E-2</v>
      </c>
    </row>
    <row r="83" spans="1:7" x14ac:dyDescent="0.2">
      <c r="A83" s="518">
        <v>43647</v>
      </c>
      <c r="B83" s="519">
        <v>2714.1959999999999</v>
      </c>
      <c r="C83" s="519">
        <f>MIN($B$35,$B$47,$B$59,$B$71,$B$83)</f>
        <v>2381.2689999999998</v>
      </c>
      <c r="D83" s="519">
        <f>MAX($B$35,$B$47,$B$59,$B$71,$B$83)</f>
        <v>3318.1390000000001</v>
      </c>
      <c r="E83" s="519">
        <f t="shared" si="0"/>
        <v>936.87000000000035</v>
      </c>
      <c r="F83" s="519">
        <f>AVERAGE($B$35,$B$47,$B$59,$B$71,$B$83)</f>
        <v>2878.4362000000001</v>
      </c>
      <c r="G83" s="31">
        <f t="shared" si="1"/>
        <v>-5.7058829374088682E-2</v>
      </c>
    </row>
    <row r="84" spans="1:7" x14ac:dyDescent="0.2">
      <c r="A84" s="518">
        <v>43678</v>
      </c>
      <c r="B84" s="519">
        <v>2997.81</v>
      </c>
      <c r="C84" s="519">
        <f>MIN($B$36,$B$48,$B$60,$B$72,$B$84)</f>
        <v>2616.8409999999999</v>
      </c>
      <c r="D84" s="519">
        <f>MAX($B$36,$B$48,$B$60,$B$72,$B$84)</f>
        <v>3441.3249999999998</v>
      </c>
      <c r="E84" s="519">
        <f t="shared" si="0"/>
        <v>824.48399999999992</v>
      </c>
      <c r="F84" s="519">
        <f>AVERAGE($B$36,$B$48,$B$60,$B$72,$B$84)</f>
        <v>3109.5006000000003</v>
      </c>
      <c r="G84" s="31">
        <f t="shared" si="1"/>
        <v>-3.591914405805241E-2</v>
      </c>
    </row>
    <row r="85" spans="1:7" x14ac:dyDescent="0.2">
      <c r="A85" s="518">
        <v>43709</v>
      </c>
      <c r="B85" s="519">
        <v>3414.9389999999999</v>
      </c>
      <c r="C85" s="519">
        <f>MIN($B$37,$B$49,$B$61,$B$73,$B$85)</f>
        <v>2950.3679999999999</v>
      </c>
      <c r="D85" s="519">
        <f>MAX($B$37,$B$49,$B$61,$B$73,$B$85)</f>
        <v>3705.1610000000001</v>
      </c>
      <c r="E85" s="519">
        <f t="shared" si="0"/>
        <v>754.79300000000012</v>
      </c>
      <c r="F85" s="519">
        <f>AVERAGE($B$37,$B$49,$B$61,$B$73,$B$85)</f>
        <v>3450.3552000000004</v>
      </c>
      <c r="G85" s="31">
        <f t="shared" si="1"/>
        <v>-1.0264508419307261E-2</v>
      </c>
    </row>
    <row r="86" spans="1:7" x14ac:dyDescent="0.2">
      <c r="A86" s="518">
        <v>43739</v>
      </c>
      <c r="B86" s="519">
        <v>3762.0430000000001</v>
      </c>
      <c r="C86" s="519">
        <f>MIN($B$38,$B$50,$B$62,$B$74,$B$86)</f>
        <v>3236.2539999999999</v>
      </c>
      <c r="D86" s="519">
        <f>MAX($B$38,$B$50,$B$62,$B$74,$B$86)</f>
        <v>4012.723</v>
      </c>
      <c r="E86" s="519">
        <f t="shared" si="0"/>
        <v>776.46900000000005</v>
      </c>
      <c r="F86" s="519">
        <f>AVERAGE($B$38,$B$50,$B$62,$B$74,$B$86)</f>
        <v>3753.9590000000003</v>
      </c>
      <c r="G86" s="31">
        <f t="shared" si="1"/>
        <v>2.1534598539834082E-3</v>
      </c>
    </row>
    <row r="87" spans="1:7" x14ac:dyDescent="0.2">
      <c r="A87" s="518">
        <v>43770</v>
      </c>
      <c r="B87" s="519">
        <v>3610.0509999999999</v>
      </c>
      <c r="C87" s="519">
        <f>MIN($B$39,$B$51,$B$63,$B$75,$B$87)</f>
        <v>3030.0790000000002</v>
      </c>
      <c r="D87" s="519">
        <f>MAX($B$39,$B$51,$B$63,$B$75,$B$87)</f>
        <v>3976.5810000000001</v>
      </c>
      <c r="E87" s="519">
        <f t="shared" si="0"/>
        <v>946.50199999999995</v>
      </c>
      <c r="F87" s="519">
        <f>AVERAGE($B$39,$B$51,$B$63,$B$75,$B$87)</f>
        <v>3650.5592000000006</v>
      </c>
      <c r="G87" s="31">
        <f t="shared" si="1"/>
        <v>-1.1096436951358202E-2</v>
      </c>
    </row>
    <row r="88" spans="1:7" x14ac:dyDescent="0.2">
      <c r="A88" s="518">
        <v>43800</v>
      </c>
      <c r="B88" s="519">
        <v>3188.692</v>
      </c>
      <c r="C88" s="519">
        <f>MIN($B$40,$B$52,$B$64,$B$76,$B$88)</f>
        <v>2708.3180000000002</v>
      </c>
      <c r="D88" s="519">
        <f>MAX($B$40,$B$52,$B$64,$B$76,$B$88)</f>
        <v>3666.6320000000001</v>
      </c>
      <c r="E88" s="519">
        <f t="shared" si="0"/>
        <v>958.31399999999985</v>
      </c>
      <c r="F88" s="519">
        <f>AVERAGE($B$40,$B$52,$B$64,$B$76,$B$88)</f>
        <v>3178.6373999999996</v>
      </c>
      <c r="G88" s="31">
        <f t="shared" si="1"/>
        <v>3.1631792918564994E-3</v>
      </c>
    </row>
    <row r="89" spans="1:7" x14ac:dyDescent="0.2">
      <c r="A89" s="518">
        <v>43831</v>
      </c>
      <c r="B89" s="519">
        <v>2616.3850000000002</v>
      </c>
      <c r="C89" s="519">
        <f>MIN($B$29,$B$41,$B$53,$B$65,$B$77)</f>
        <v>1993.9960000000001</v>
      </c>
      <c r="D89" s="519">
        <f>MAX($B$29,$B$41,$B$53,$B$65,$B$77)</f>
        <v>2938.0889999999999</v>
      </c>
      <c r="E89" s="519">
        <f t="shared" si="0"/>
        <v>944.09299999999985</v>
      </c>
      <c r="F89" s="519">
        <f>AVERAGE($B$29,$B$41,$B$53,$B$65,$B$77)</f>
        <v>2420.3840000000005</v>
      </c>
      <c r="G89" s="31">
        <f t="shared" si="1"/>
        <v>8.0979299152531103E-2</v>
      </c>
    </row>
    <row r="90" spans="1:7" x14ac:dyDescent="0.2">
      <c r="A90" s="518">
        <v>43862</v>
      </c>
      <c r="B90" s="519">
        <v>2081.136</v>
      </c>
      <c r="C90" s="519">
        <f>MIN($B$30,$B$42,$B$54,$B$66,$B$78)</f>
        <v>1426.21</v>
      </c>
      <c r="D90" s="519">
        <f>MAX($B$30,$B$42,$B$54,$B$66,$B$78)</f>
        <v>2534.2919999999999</v>
      </c>
      <c r="E90" s="519">
        <f t="shared" si="0"/>
        <v>1108.0819999999999</v>
      </c>
      <c r="F90" s="519">
        <f>AVERAGE($B$30,$B$42,$B$54,$B$66,$B$78)</f>
        <v>1927.2086000000004</v>
      </c>
      <c r="G90" s="31">
        <f t="shared" si="1"/>
        <v>7.9870648148830048E-2</v>
      </c>
    </row>
    <row r="91" spans="1:7" x14ac:dyDescent="0.2">
      <c r="A91" s="518">
        <v>43891</v>
      </c>
      <c r="B91" s="519">
        <v>2029.6320000000001</v>
      </c>
      <c r="C91" s="519">
        <f>MIN($B$31,$B$43,$B$55,$B$67,$B$79)</f>
        <v>1184.8900000000001</v>
      </c>
      <c r="D91" s="519">
        <f>MAX($B$31,$B$43,$B$55,$B$67,$B$79)</f>
        <v>2486.3220000000001</v>
      </c>
      <c r="E91" s="519">
        <f t="shared" si="0"/>
        <v>1301.432</v>
      </c>
      <c r="F91" s="519">
        <f>AVERAGE($B$31,$B$43,$B$55,$B$67,$B$79)</f>
        <v>1719.0942</v>
      </c>
      <c r="G91" s="31">
        <f t="shared" si="1"/>
        <v>0.18064036281432405</v>
      </c>
    </row>
    <row r="92" spans="1:7" x14ac:dyDescent="0.2">
      <c r="A92" s="518">
        <v>43922</v>
      </c>
      <c r="B92" s="519">
        <v>2332.797</v>
      </c>
      <c r="C92" s="519">
        <f>MIN($B$32,$B$44,$B$56,$B$68,$B$80)</f>
        <v>1426.799</v>
      </c>
      <c r="D92" s="519">
        <f>MAX($B$32,$B$44,$B$56,$B$68,$B$80)</f>
        <v>2645.56</v>
      </c>
      <c r="E92" s="519">
        <f t="shared" si="0"/>
        <v>1218.761</v>
      </c>
      <c r="F92" s="519">
        <f>AVERAGE($B$32,$B$44,$B$56,$B$68,$B$80)</f>
        <v>1943.2192</v>
      </c>
      <c r="G92" s="31">
        <f t="shared" si="1"/>
        <v>0.200480625139974</v>
      </c>
    </row>
    <row r="93" spans="1:7" x14ac:dyDescent="0.2">
      <c r="A93" s="518">
        <v>43952</v>
      </c>
      <c r="B93" s="519">
        <v>2777.8890000000001</v>
      </c>
      <c r="C93" s="519">
        <f>MIN($B$33,$B$45,$B$57,$B$69,$B$81)</f>
        <v>1847.454</v>
      </c>
      <c r="D93" s="519">
        <f>MAX($B$33,$B$45,$B$57,$B$69,$B$81)</f>
        <v>2966.2649999999999</v>
      </c>
      <c r="E93" s="519">
        <f t="shared" ref="E93:E112" si="2">D93-C93</f>
        <v>1118.8109999999999</v>
      </c>
      <c r="F93" s="519">
        <f>AVERAGE($B$33,$B$45,$B$57,$B$69,$B$81)</f>
        <v>2351.6989999999996</v>
      </c>
      <c r="G93" s="31">
        <f t="shared" ref="G93:G112" si="3">B93/F93-1</f>
        <v>0.18122642395986932</v>
      </c>
    </row>
    <row r="94" spans="1:7" x14ac:dyDescent="0.2">
      <c r="A94" s="518">
        <v>43983</v>
      </c>
      <c r="B94" s="519">
        <v>3135.556</v>
      </c>
      <c r="C94" s="519">
        <f>MIN($B$34,$B$46,$B$58,$B$70,$B$82)</f>
        <v>2195.2260000000001</v>
      </c>
      <c r="D94" s="519">
        <f>MAX($B$34,$B$46,$B$58,$B$70,$B$82)</f>
        <v>3186.0320000000002</v>
      </c>
      <c r="E94" s="519">
        <f t="shared" si="2"/>
        <v>990.80600000000004</v>
      </c>
      <c r="F94" s="519">
        <f>AVERAGE($B$34,$B$46,$B$58,$B$70,$B$82)</f>
        <v>2679.0693999999999</v>
      </c>
      <c r="G94" s="31">
        <f t="shared" si="3"/>
        <v>0.17038998691112672</v>
      </c>
    </row>
    <row r="95" spans="1:7" x14ac:dyDescent="0.2">
      <c r="A95" s="518">
        <v>44013</v>
      </c>
      <c r="B95" s="519">
        <v>3302.0639999999999</v>
      </c>
      <c r="C95" s="519">
        <f>MIN($B$35,$B$47,$B$59,$B$71,$B$83)</f>
        <v>2381.2689999999998</v>
      </c>
      <c r="D95" s="519">
        <f>MAX($B$35,$B$47,$B$59,$B$71,$B$83)</f>
        <v>3318.1390000000001</v>
      </c>
      <c r="E95" s="519">
        <f t="shared" si="2"/>
        <v>936.87000000000035</v>
      </c>
      <c r="F95" s="519">
        <f>AVERAGE($B$35,$B$47,$B$59,$B$71,$B$83)</f>
        <v>2878.4362000000001</v>
      </c>
      <c r="G95" s="31">
        <f t="shared" si="3"/>
        <v>0.14717289895117336</v>
      </c>
    </row>
    <row r="96" spans="1:7" x14ac:dyDescent="0.2">
      <c r="A96" s="518">
        <v>44044</v>
      </c>
      <c r="B96" s="519">
        <v>3517.7249999999999</v>
      </c>
      <c r="C96" s="519">
        <f>MIN($B$36,$B$48,$B$60,$B$72,$B$84)</f>
        <v>2616.8409999999999</v>
      </c>
      <c r="D96" s="519">
        <f>MAX($B$36,$B$48,$B$60,$B$72,$B$84)</f>
        <v>3441.3249999999998</v>
      </c>
      <c r="E96" s="519">
        <f t="shared" si="2"/>
        <v>824.48399999999992</v>
      </c>
      <c r="F96" s="519">
        <f>AVERAGE($B$36,$B$48,$B$60,$B$72,$B$84)</f>
        <v>3109.5006000000003</v>
      </c>
      <c r="G96" s="31">
        <f t="shared" si="3"/>
        <v>0.13128294620686032</v>
      </c>
    </row>
    <row r="97" spans="1:7" x14ac:dyDescent="0.2">
      <c r="A97" s="518">
        <v>44075</v>
      </c>
      <c r="B97" s="519">
        <v>3769.7739999999999</v>
      </c>
      <c r="C97" s="519">
        <f>MIN($B$37,$B$49,$B$61,$B$73,$B$85)</f>
        <v>2950.3679999999999</v>
      </c>
      <c r="D97" s="519">
        <f>MAX($B$37,$B$49,$B$61,$B$73,$B$85)</f>
        <v>3705.1610000000001</v>
      </c>
      <c r="E97" s="519">
        <f t="shared" si="2"/>
        <v>754.79300000000012</v>
      </c>
      <c r="F97" s="519">
        <f>AVERAGE($B$37,$B$49,$B$61,$B$73,$B$85)</f>
        <v>3450.3552000000004</v>
      </c>
      <c r="G97" s="31">
        <f t="shared" si="3"/>
        <v>9.2575628155616929E-2</v>
      </c>
    </row>
    <row r="98" spans="1:7" x14ac:dyDescent="0.2">
      <c r="A98" s="518">
        <v>44105</v>
      </c>
      <c r="B98" s="519">
        <v>3988.6930000000002</v>
      </c>
      <c r="C98" s="519">
        <f>MIN($B$38,$B$50,$B$62,$B$74,$B$86)</f>
        <v>3236.2539999999999</v>
      </c>
      <c r="D98" s="519">
        <f>MAX($B$38,$B$50,$B$62,$B$74,$B$86)</f>
        <v>4012.723</v>
      </c>
      <c r="E98" s="519">
        <f t="shared" si="2"/>
        <v>776.46900000000005</v>
      </c>
      <c r="F98" s="519">
        <f>AVERAGE($B$38,$B$50,$B$62,$B$74,$B$86)</f>
        <v>3753.9590000000003</v>
      </c>
      <c r="G98" s="31">
        <f t="shared" si="3"/>
        <v>6.2529718625056852E-2</v>
      </c>
    </row>
    <row r="99" spans="1:7" x14ac:dyDescent="0.2">
      <c r="A99" s="518">
        <v>44136</v>
      </c>
      <c r="B99" s="519">
        <v>3836.8780000000002</v>
      </c>
      <c r="C99" s="519">
        <f>MIN($B$39,$B$51,$B$63,$B$75,$B$87)</f>
        <v>3030.0790000000002</v>
      </c>
      <c r="D99" s="519">
        <f>MAX($B$39,$B$51,$B$63,$B$75,$B$87)</f>
        <v>3976.5810000000001</v>
      </c>
      <c r="E99" s="519">
        <f t="shared" si="2"/>
        <v>946.50199999999995</v>
      </c>
      <c r="F99" s="519">
        <f>AVERAGE($B$39,$B$51,$B$63,$B$75,$B$87)</f>
        <v>3650.5592000000006</v>
      </c>
      <c r="G99" s="31">
        <f t="shared" si="3"/>
        <v>5.1038427208631276E-2</v>
      </c>
    </row>
    <row r="100" spans="1:7" x14ac:dyDescent="0.2">
      <c r="A100" s="518">
        <v>44166</v>
      </c>
      <c r="B100" s="519">
        <v>3273.0920000000001</v>
      </c>
      <c r="C100" s="519">
        <f>MIN($B$40,$B$52,$B$64,$B$76,$B$88)</f>
        <v>2708.3180000000002</v>
      </c>
      <c r="D100" s="519">
        <f>MAX($B$40,$B$52,$B$64,$B$76,$B$88)</f>
        <v>3666.6320000000001</v>
      </c>
      <c r="E100" s="519">
        <f t="shared" si="2"/>
        <v>958.31399999999985</v>
      </c>
      <c r="F100" s="519">
        <f>AVERAGE($B$40,$B$52,$B$64,$B$76,$B$88)</f>
        <v>3178.6373999999996</v>
      </c>
      <c r="G100" s="31">
        <f t="shared" si="3"/>
        <v>2.9715437187016303E-2</v>
      </c>
    </row>
    <row r="101" spans="1:7" x14ac:dyDescent="0.2">
      <c r="A101" s="518">
        <v>44197</v>
      </c>
      <c r="B101" s="519">
        <v>2461.393</v>
      </c>
      <c r="C101" s="519">
        <f>MIN($B$29,$B$41,$B$53,$B$65,$B$77)</f>
        <v>1993.9960000000001</v>
      </c>
      <c r="D101" s="519">
        <f>MAX($B$29,$B$41,$B$53,$B$65,$B$77)</f>
        <v>2938.0889999999999</v>
      </c>
      <c r="E101" s="519">
        <f t="shared" si="2"/>
        <v>944.09299999999985</v>
      </c>
      <c r="F101" s="519">
        <f>AVERAGE($B$29,$B$41,$B$53,$B$65,$B$77)</f>
        <v>2420.3840000000005</v>
      </c>
      <c r="G101" s="31">
        <f t="shared" si="3"/>
        <v>1.6943179264116592E-2</v>
      </c>
    </row>
    <row r="102" spans="1:7" x14ac:dyDescent="0.2">
      <c r="A102" s="518">
        <v>44228</v>
      </c>
      <c r="B102" s="519">
        <v>1905.106</v>
      </c>
      <c r="C102" s="519">
        <f>MIN($B$30,$B$42,$B$54,$B$66,$B$78)</f>
        <v>1426.21</v>
      </c>
      <c r="D102" s="519">
        <f>MAX($B$30,$B$42,$B$54,$B$66,$B$78)</f>
        <v>2534.2919999999999</v>
      </c>
      <c r="E102" s="519">
        <f t="shared" si="2"/>
        <v>1108.0819999999999</v>
      </c>
      <c r="F102" s="519">
        <f>AVERAGE($B$30,$B$42,$B$54,$B$66,$B$78)</f>
        <v>1927.2086000000004</v>
      </c>
      <c r="G102" s="31">
        <f t="shared" si="3"/>
        <v>-1.1468711793835129E-2</v>
      </c>
    </row>
    <row r="103" spans="1:7" x14ac:dyDescent="0.2">
      <c r="A103" s="518">
        <v>44256</v>
      </c>
      <c r="B103" s="519">
        <v>1706.634</v>
      </c>
      <c r="C103" s="519">
        <f>MIN($B$31,$B$43,$B$55,$B$67,$B$79)</f>
        <v>1184.8900000000001</v>
      </c>
      <c r="D103" s="519">
        <f>MAX($B$31,$B$43,$B$55,$B$67,$B$79)</f>
        <v>2486.3220000000001</v>
      </c>
      <c r="E103" s="519">
        <f t="shared" si="2"/>
        <v>1301.432</v>
      </c>
      <c r="F103" s="519">
        <f>AVERAGE($B$31,$B$43,$B$55,$B$67,$B$79)</f>
        <v>1719.0942</v>
      </c>
      <c r="G103" s="31">
        <f t="shared" si="3"/>
        <v>-7.2481193875240102E-3</v>
      </c>
    </row>
    <row r="104" spans="1:7" x14ac:dyDescent="0.2">
      <c r="A104" s="518">
        <v>44287</v>
      </c>
      <c r="B104" s="519">
        <v>1939.0260000000001</v>
      </c>
      <c r="C104" s="519">
        <f>MIN($B$32,$B$44,$B$56,$B$68,$B$80)</f>
        <v>1426.799</v>
      </c>
      <c r="D104" s="519">
        <f>MAX($B$32,$B$44,$B$56,$B$68,$B$80)</f>
        <v>2645.56</v>
      </c>
      <c r="E104" s="519">
        <f t="shared" si="2"/>
        <v>1218.761</v>
      </c>
      <c r="F104" s="519">
        <f>AVERAGE($B$32,$B$44,$B$56,$B$68,$B$80)</f>
        <v>1943.2192</v>
      </c>
      <c r="G104" s="31">
        <f t="shared" si="3"/>
        <v>-2.1578625818435837E-3</v>
      </c>
    </row>
    <row r="105" spans="1:7" x14ac:dyDescent="0.2">
      <c r="A105" s="518">
        <v>44317</v>
      </c>
      <c r="B105" s="519">
        <v>2375.386</v>
      </c>
      <c r="C105" s="519">
        <f>MIN($B$33,$B$45,$B$57,$B$69,$B$81)</f>
        <v>1847.454</v>
      </c>
      <c r="D105" s="519">
        <f>MAX($B$33,$B$45,$B$57,$B$69,$B$81)</f>
        <v>2966.2649999999999</v>
      </c>
      <c r="E105" s="519">
        <f t="shared" si="2"/>
        <v>1118.8109999999999</v>
      </c>
      <c r="F105" s="519">
        <f>AVERAGE($B$33,$B$45,$B$57,$B$69,$B$81)</f>
        <v>2351.6989999999996</v>
      </c>
      <c r="G105" s="31">
        <f t="shared" si="3"/>
        <v>1.0072292414973427E-2</v>
      </c>
    </row>
    <row r="106" spans="1:7" x14ac:dyDescent="0.2">
      <c r="A106" s="518">
        <v>44348</v>
      </c>
      <c r="B106" s="519">
        <v>2715.53</v>
      </c>
      <c r="C106" s="519">
        <f>MIN($B$34,$B$46,$B$58,$B$70,$B$82)</f>
        <v>2195.2260000000001</v>
      </c>
      <c r="D106" s="519">
        <f>MAX($B$34,$B$46,$B$58,$B$70,$B$82)</f>
        <v>3186.0320000000002</v>
      </c>
      <c r="E106" s="519">
        <f t="shared" si="2"/>
        <v>990.80600000000004</v>
      </c>
      <c r="F106" s="519">
        <f>AVERAGE($B$34,$B$46,$B$58,$B$70,$B$82)</f>
        <v>2679.0693999999999</v>
      </c>
      <c r="G106" s="31">
        <f t="shared" si="3"/>
        <v>1.3609427213792991E-2</v>
      </c>
    </row>
    <row r="107" spans="1:7" x14ac:dyDescent="0.2">
      <c r="A107" s="518">
        <v>44378</v>
      </c>
      <c r="B107" s="519">
        <v>2882.4470000000001</v>
      </c>
      <c r="C107" s="519">
        <f>MIN($B$35,$B$47,$B$59,$B$71,$B$83)</f>
        <v>2381.2689999999998</v>
      </c>
      <c r="D107" s="519">
        <f>MAX($B$35,$B$47,$B$59,$B$71,$B$83)</f>
        <v>3318.1390000000001</v>
      </c>
      <c r="E107" s="519">
        <f t="shared" si="2"/>
        <v>936.87000000000035</v>
      </c>
      <c r="F107" s="519">
        <f>AVERAGE($B$35,$B$47,$B$59,$B$71,$B$83)</f>
        <v>2878.4362000000001</v>
      </c>
      <c r="G107" s="31">
        <f t="shared" si="3"/>
        <v>1.3933954832836548E-3</v>
      </c>
    </row>
    <row r="108" spans="1:7" x14ac:dyDescent="0.2">
      <c r="A108" s="518">
        <v>44409</v>
      </c>
      <c r="B108" s="519">
        <v>3075.31</v>
      </c>
      <c r="C108" s="519">
        <f>MIN($B$36,$B$48,$B$60,$B$72,$B$84)</f>
        <v>2616.8409999999999</v>
      </c>
      <c r="D108" s="519">
        <f>MAX($B$36,$B$48,$B$60,$B$72,$B$84)</f>
        <v>3441.3249999999998</v>
      </c>
      <c r="E108" s="519">
        <f t="shared" si="2"/>
        <v>824.48399999999992</v>
      </c>
      <c r="F108" s="519">
        <f>AVERAGE($B$36,$B$48,$B$60,$B$72,$B$84)</f>
        <v>3109.5006000000003</v>
      </c>
      <c r="G108" s="31">
        <f t="shared" si="3"/>
        <v>-1.0995527706281982E-2</v>
      </c>
    </row>
    <row r="109" spans="1:7" x14ac:dyDescent="0.2">
      <c r="A109" s="518">
        <v>44440</v>
      </c>
      <c r="B109" s="519">
        <v>3404.1570000000002</v>
      </c>
      <c r="C109" s="519">
        <f>MIN($B$37,$B$49,$B$61,$B$73,$B$85)</f>
        <v>2950.3679999999999</v>
      </c>
      <c r="D109" s="519">
        <f>MAX($B$37,$B$49,$B$61,$B$73,$B$85)</f>
        <v>3705.1610000000001</v>
      </c>
      <c r="E109" s="519">
        <f t="shared" si="2"/>
        <v>754.79300000000012</v>
      </c>
      <c r="F109" s="519">
        <f>AVERAGE($B$37,$B$49,$B$61,$B$73,$B$85)</f>
        <v>3450.3552000000004</v>
      </c>
      <c r="G109" s="31">
        <f t="shared" si="3"/>
        <v>-1.3389404082223222E-2</v>
      </c>
    </row>
    <row r="110" spans="1:7" x14ac:dyDescent="0.2">
      <c r="A110" s="518">
        <v>44470</v>
      </c>
      <c r="B110" s="519">
        <v>3685.47</v>
      </c>
      <c r="C110" s="519">
        <f>MIN($B$38,$B$50,$B$62,$B$74,$B$86)</f>
        <v>3236.2539999999999</v>
      </c>
      <c r="D110" s="519">
        <f>MAX($B$38,$B$50,$B$62,$B$74,$B$86)</f>
        <v>4012.723</v>
      </c>
      <c r="E110" s="519">
        <f t="shared" si="2"/>
        <v>776.46900000000005</v>
      </c>
      <c r="F110" s="519">
        <f>AVERAGE($B$38,$B$50,$B$62,$B$74,$B$86)</f>
        <v>3753.9590000000003</v>
      </c>
      <c r="G110" s="31">
        <f t="shared" si="3"/>
        <v>-1.8244472036055948E-2</v>
      </c>
    </row>
    <row r="111" spans="1:7" x14ac:dyDescent="0.2">
      <c r="A111" s="518">
        <v>44501</v>
      </c>
      <c r="B111" s="519">
        <v>3470.6419999999998</v>
      </c>
      <c r="C111" s="519">
        <f>MIN($B$39,$B$51,$B$63,$B$75,$B$87)</f>
        <v>3030.0790000000002</v>
      </c>
      <c r="D111" s="519">
        <f>MAX($B$39,$B$51,$B$63,$B$75,$B$87)</f>
        <v>3976.5810000000001</v>
      </c>
      <c r="E111" s="519">
        <f t="shared" si="2"/>
        <v>946.50199999999995</v>
      </c>
      <c r="F111" s="519">
        <f>AVERAGE($B$39,$B$51,$B$63,$B$75,$B$87)</f>
        <v>3650.5592000000006</v>
      </c>
      <c r="G111" s="31">
        <f t="shared" si="3"/>
        <v>-4.9284832855196692E-2</v>
      </c>
    </row>
    <row r="112" spans="1:7" x14ac:dyDescent="0.2">
      <c r="A112" s="520">
        <v>44531</v>
      </c>
      <c r="B112" s="519">
        <v>2908.38</v>
      </c>
      <c r="C112" s="521">
        <f>MIN($B$40,$B$52,$B$64,$B$76,$B$88)</f>
        <v>2708.3180000000002</v>
      </c>
      <c r="D112" s="521">
        <f>MAX($B$40,$B$52,$B$64,$B$76,$B$88)</f>
        <v>3666.6320000000001</v>
      </c>
      <c r="E112" s="521">
        <f t="shared" si="2"/>
        <v>958.31399999999985</v>
      </c>
      <c r="F112" s="521">
        <f>AVERAGE($B$40,$B$52,$B$64,$B$76,$B$88)</f>
        <v>3178.6373999999996</v>
      </c>
      <c r="G112" s="522">
        <f t="shared" si="3"/>
        <v>-8.5023035342124742E-2</v>
      </c>
    </row>
    <row r="113" spans="1:5" x14ac:dyDescent="0.2">
      <c r="A113" s="365" t="s">
        <v>558</v>
      </c>
    </row>
    <row r="114" spans="1:5" x14ac:dyDescent="0.2">
      <c r="A114" t="s">
        <v>596</v>
      </c>
    </row>
    <row r="115" spans="1:5" x14ac:dyDescent="0.2">
      <c r="A115" s="408" t="s">
        <v>597</v>
      </c>
    </row>
    <row r="116" spans="1:5" x14ac:dyDescent="0.2">
      <c r="A116" s="378" t="s">
        <v>592</v>
      </c>
    </row>
    <row r="117" spans="1:5" x14ac:dyDescent="0.2">
      <c r="A117" s="4"/>
      <c r="B117" s="73" t="s">
        <v>357</v>
      </c>
    </row>
    <row r="118" spans="1:5" x14ac:dyDescent="0.2">
      <c r="A118" s="2">
        <v>67</v>
      </c>
      <c r="B118" s="17">
        <v>0</v>
      </c>
      <c r="E118" s="1"/>
    </row>
    <row r="119" spans="1:5" x14ac:dyDescent="0.2">
      <c r="A119" s="2">
        <v>67</v>
      </c>
      <c r="B119" s="17">
        <v>5000</v>
      </c>
    </row>
    <row r="121" spans="1:5" x14ac:dyDescent="0.2">
      <c r="A121" s="4"/>
      <c r="B121" s="73" t="s">
        <v>357</v>
      </c>
    </row>
    <row r="122" spans="1:5" x14ac:dyDescent="0.2">
      <c r="A122" s="2">
        <v>67</v>
      </c>
      <c r="B122" s="90">
        <v>-0.5</v>
      </c>
    </row>
    <row r="123" spans="1:5" x14ac:dyDescent="0.2">
      <c r="A123" s="2">
        <v>67</v>
      </c>
      <c r="B123" s="90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13" width="9.140625" style="129"/>
    <col min="14" max="15" width="9.140625" style="131"/>
    <col min="16" max="16" width="9.140625" style="129"/>
    <col min="17" max="17" width="16.85546875" style="129" customWidth="1"/>
    <col min="18" max="18" width="15.5703125" style="129" customWidth="1"/>
    <col min="19" max="26" width="9.140625" style="129"/>
    <col min="27" max="28" width="9.140625" style="131"/>
    <col min="29" max="16384" width="9.140625" style="129"/>
  </cols>
  <sheetData>
    <row r="1" spans="1:19" x14ac:dyDescent="0.25">
      <c r="A1" s="185"/>
    </row>
    <row r="2" spans="1:19" ht="15.75" x14ac:dyDescent="0.25">
      <c r="A2" s="401" t="s">
        <v>556</v>
      </c>
      <c r="L2" s="131"/>
    </row>
    <row r="3" spans="1:19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L3" s="131"/>
      <c r="Q3" s="135"/>
    </row>
    <row r="4" spans="1:19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L4" s="131"/>
      <c r="Q4" s="135"/>
    </row>
    <row r="5" spans="1:19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L5" s="131"/>
      <c r="Q5" s="178" t="s">
        <v>358</v>
      </c>
      <c r="R5" s="179"/>
    </row>
    <row r="6" spans="1:19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Q6" s="329" t="s">
        <v>79</v>
      </c>
      <c r="R6" s="330" t="s">
        <v>311</v>
      </c>
      <c r="S6" s="328"/>
    </row>
    <row r="7" spans="1:19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Q7" s="331" t="s">
        <v>80</v>
      </c>
      <c r="R7" s="332" t="s">
        <v>312</v>
      </c>
      <c r="S7" s="328"/>
    </row>
    <row r="8" spans="1:19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Q8" s="331" t="s">
        <v>81</v>
      </c>
      <c r="R8" s="332" t="s">
        <v>313</v>
      </c>
      <c r="S8" s="328"/>
    </row>
    <row r="9" spans="1:19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Q9" s="333" t="s">
        <v>82</v>
      </c>
      <c r="R9" s="334" t="s">
        <v>310</v>
      </c>
      <c r="S9" s="328"/>
    </row>
    <row r="10" spans="1:19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R10" s="42"/>
    </row>
    <row r="11" spans="1:19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9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</row>
    <row r="13" spans="1:19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</row>
    <row r="14" spans="1:19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9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</row>
    <row r="16" spans="1:19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</row>
    <row r="17" spans="1:12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</row>
    <row r="18" spans="1:12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</row>
    <row r="19" spans="1:12" x14ac:dyDescent="0.25">
      <c r="A19" s="142"/>
      <c r="B19" s="142"/>
      <c r="C19" s="142"/>
      <c r="D19" s="142"/>
      <c r="E19" s="142"/>
      <c r="F19" s="142"/>
      <c r="G19" s="183"/>
      <c r="H19" s="183"/>
      <c r="I19" s="142"/>
      <c r="J19" s="142"/>
    </row>
    <row r="20" spans="1:12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</row>
    <row r="21" spans="1:12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</row>
    <row r="22" spans="1:12" x14ac:dyDescent="0.25">
      <c r="A22" s="142"/>
      <c r="B22" s="142"/>
      <c r="C22" s="142"/>
      <c r="D22" s="142"/>
      <c r="E22" s="142"/>
      <c r="F22" s="142"/>
      <c r="G22" s="142"/>
      <c r="H22" s="142"/>
      <c r="I22" s="142"/>
      <c r="J22" s="142"/>
    </row>
    <row r="24" spans="1:12" x14ac:dyDescent="0.25">
      <c r="A24"/>
      <c r="B24"/>
      <c r="C24" s="581" t="s">
        <v>77</v>
      </c>
      <c r="D24" s="581"/>
      <c r="E24" s="581"/>
      <c r="F24" s="581"/>
      <c r="G24" s="581"/>
      <c r="H24" s="32"/>
      <c r="I24" s="581" t="s">
        <v>78</v>
      </c>
      <c r="J24" s="581"/>
      <c r="K24" s="581"/>
      <c r="L24" s="581"/>
    </row>
    <row r="25" spans="1:12" x14ac:dyDescent="0.25">
      <c r="A25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62"/>
      <c r="I25" s="80">
        <v>2018</v>
      </c>
      <c r="J25" s="80">
        <v>2019</v>
      </c>
      <c r="K25" s="80">
        <v>2020</v>
      </c>
      <c r="L25" s="80">
        <v>2021</v>
      </c>
    </row>
    <row r="26" spans="1:12" x14ac:dyDescent="0.25">
      <c r="A26"/>
      <c r="B26" s="10" t="s">
        <v>79</v>
      </c>
      <c r="C26" s="81">
        <v>430.870183</v>
      </c>
      <c r="D26" s="81">
        <v>418.32948599999997</v>
      </c>
      <c r="E26" s="81">
        <v>381.65923900000001</v>
      </c>
      <c r="F26" s="81">
        <v>281.05670947999999</v>
      </c>
      <c r="G26" s="81">
        <v>327.10516999999999</v>
      </c>
      <c r="H26" s="140"/>
      <c r="I26" s="20">
        <f t="shared" ref="I26:L28" si="0">D26-C26</f>
        <v>-12.540697000000023</v>
      </c>
      <c r="J26" s="20">
        <f t="shared" si="0"/>
        <v>-36.670246999999961</v>
      </c>
      <c r="K26" s="20">
        <f t="shared" si="0"/>
        <v>-100.60252952000002</v>
      </c>
      <c r="L26" s="20">
        <f t="shared" si="0"/>
        <v>46.048460519999992</v>
      </c>
    </row>
    <row r="27" spans="1:12" x14ac:dyDescent="0.25">
      <c r="A27"/>
      <c r="B27" s="10" t="s">
        <v>80</v>
      </c>
      <c r="C27" s="81">
        <v>198.44550699999999</v>
      </c>
      <c r="D27" s="81">
        <v>200.87763000000001</v>
      </c>
      <c r="E27" s="81">
        <v>192.96147300000001</v>
      </c>
      <c r="F27" s="81">
        <v>133.01399895</v>
      </c>
      <c r="G27" s="81">
        <v>136.38120000000001</v>
      </c>
      <c r="H27" s="140"/>
      <c r="I27" s="20">
        <f t="shared" si="0"/>
        <v>2.4321230000000185</v>
      </c>
      <c r="J27" s="20">
        <f t="shared" si="0"/>
        <v>-7.9161569999999983</v>
      </c>
      <c r="K27" s="20">
        <f t="shared" si="0"/>
        <v>-59.947474050000011</v>
      </c>
      <c r="L27" s="20">
        <f t="shared" si="0"/>
        <v>3.3672010500000056</v>
      </c>
    </row>
    <row r="28" spans="1:12" x14ac:dyDescent="0.25">
      <c r="A28"/>
      <c r="B28" s="10" t="s">
        <v>81</v>
      </c>
      <c r="C28" s="81">
        <v>145.293667</v>
      </c>
      <c r="D28" s="81">
        <v>136.959979</v>
      </c>
      <c r="E28" s="81">
        <v>130.65041600000001</v>
      </c>
      <c r="F28" s="81">
        <v>88.087238159999998</v>
      </c>
      <c r="G28" s="81">
        <v>100.58766300000001</v>
      </c>
      <c r="H28" s="140"/>
      <c r="I28" s="20">
        <f t="shared" si="0"/>
        <v>-8.3336879999999951</v>
      </c>
      <c r="J28" s="20">
        <f t="shared" si="0"/>
        <v>-6.3095629999999971</v>
      </c>
      <c r="K28" s="20">
        <f t="shared" si="0"/>
        <v>-42.563177840000009</v>
      </c>
      <c r="L28" s="20">
        <f t="shared" si="0"/>
        <v>12.500424840000008</v>
      </c>
    </row>
    <row r="29" spans="1:12" x14ac:dyDescent="0.25">
      <c r="A29"/>
      <c r="B29" s="359" t="s">
        <v>82</v>
      </c>
      <c r="C29" s="360">
        <v>774.60935700000005</v>
      </c>
      <c r="D29" s="360">
        <v>755.52254000000005</v>
      </c>
      <c r="E29" s="360">
        <v>705.27112799999998</v>
      </c>
      <c r="F29" s="360">
        <v>502.15794559</v>
      </c>
      <c r="G29" s="360">
        <v>564.07402999999999</v>
      </c>
      <c r="H29" s="9"/>
      <c r="I29" s="361">
        <f>+SUM(I26:I28)</f>
        <v>-18.442261999999999</v>
      </c>
      <c r="J29" s="361">
        <f>+SUM(J26:J28)</f>
        <v>-50.895966999999956</v>
      </c>
      <c r="K29" s="361">
        <f>+SUM(K26:K28)</f>
        <v>-203.11318141000004</v>
      </c>
      <c r="L29" s="361">
        <f>+SUM(L26:L28)</f>
        <v>61.916086410000005</v>
      </c>
    </row>
    <row r="30" spans="1:12" x14ac:dyDescent="0.25">
      <c r="A30" s="365" t="s">
        <v>558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87"/>
    </row>
    <row r="33" spans="1:7" x14ac:dyDescent="0.25">
      <c r="A33" s="145"/>
      <c r="B33" s="145"/>
      <c r="C33" s="145" t="s">
        <v>314</v>
      </c>
      <c r="D33" s="145" t="s">
        <v>236</v>
      </c>
      <c r="E33" s="465" t="s">
        <v>235</v>
      </c>
      <c r="F33" s="465" t="s">
        <v>476</v>
      </c>
    </row>
    <row r="34" spans="1:7" x14ac:dyDescent="0.25">
      <c r="A34" s="145">
        <f t="shared" ref="A34:A45" si="1">YEAR(B34)</f>
        <v>2017</v>
      </c>
      <c r="B34" s="441">
        <v>42736</v>
      </c>
      <c r="C34" s="442">
        <v>68.414385999999993</v>
      </c>
      <c r="D34" s="139" t="e">
        <v>#N/A</v>
      </c>
      <c r="E34" s="443"/>
      <c r="F34" s="443">
        <v>68.414385999999993</v>
      </c>
      <c r="G34" s="136"/>
    </row>
    <row r="35" spans="1:7" x14ac:dyDescent="0.25">
      <c r="A35" s="145">
        <f t="shared" si="1"/>
        <v>2017</v>
      </c>
      <c r="B35" s="441">
        <v>42767</v>
      </c>
      <c r="C35" s="442">
        <v>64.389031000000003</v>
      </c>
      <c r="D35" s="139" t="e">
        <v>#N/A</v>
      </c>
      <c r="E35" s="523">
        <f>AVERAGEIF($A$34:$A$45,A35,$F$34:$F$45)</f>
        <v>64.550779750000018</v>
      </c>
      <c r="F35" s="443">
        <v>64.389031000000003</v>
      </c>
      <c r="G35" s="136"/>
    </row>
    <row r="36" spans="1:7" x14ac:dyDescent="0.25">
      <c r="A36" s="145">
        <f t="shared" si="1"/>
        <v>2017</v>
      </c>
      <c r="B36" s="441">
        <v>42795</v>
      </c>
      <c r="C36" s="442">
        <v>64.335048</v>
      </c>
      <c r="D36" s="139" t="e">
        <v>#N/A</v>
      </c>
      <c r="E36" s="523">
        <f>AVERAGEIF($A$34:$A$45,A36,$F$34:$F$45)</f>
        <v>64.550779750000018</v>
      </c>
      <c r="F36" s="443">
        <v>64.335048</v>
      </c>
      <c r="G36" s="414"/>
    </row>
    <row r="37" spans="1:7" x14ac:dyDescent="0.25">
      <c r="A37" s="145">
        <f t="shared" si="1"/>
        <v>2017</v>
      </c>
      <c r="B37" s="441">
        <v>42826</v>
      </c>
      <c r="C37" s="442">
        <v>58.753723000000001</v>
      </c>
      <c r="D37" s="139" t="e">
        <v>#N/A</v>
      </c>
      <c r="E37" s="523">
        <f t="shared" ref="E37:E43" si="2">AVERAGEIF($A$34:$A$45,A37,$F$34:$F$45)</f>
        <v>64.550779750000018</v>
      </c>
      <c r="F37" s="443">
        <v>58.753723000000001</v>
      </c>
      <c r="G37" s="136"/>
    </row>
    <row r="38" spans="1:7" x14ac:dyDescent="0.25">
      <c r="A38" s="145">
        <f t="shared" si="1"/>
        <v>2017</v>
      </c>
      <c r="B38" s="441">
        <v>42856</v>
      </c>
      <c r="C38" s="442">
        <v>62.115414000000001</v>
      </c>
      <c r="D38" s="139" t="e">
        <v>#N/A</v>
      </c>
      <c r="E38" s="523">
        <f t="shared" si="2"/>
        <v>64.550779750000018</v>
      </c>
      <c r="F38" s="443">
        <v>62.115414000000001</v>
      </c>
      <c r="G38" s="136"/>
    </row>
    <row r="39" spans="1:7" x14ac:dyDescent="0.25">
      <c r="A39" s="145">
        <f t="shared" si="1"/>
        <v>2017</v>
      </c>
      <c r="B39" s="441">
        <v>42887</v>
      </c>
      <c r="C39" s="442">
        <v>66.228987000000004</v>
      </c>
      <c r="D39" s="139" t="e">
        <v>#N/A</v>
      </c>
      <c r="E39" s="523">
        <f t="shared" si="2"/>
        <v>64.550779750000018</v>
      </c>
      <c r="F39" s="443">
        <v>66.228987000000004</v>
      </c>
      <c r="G39" s="136"/>
    </row>
    <row r="40" spans="1:7" x14ac:dyDescent="0.25">
      <c r="A40" s="145">
        <f t="shared" si="1"/>
        <v>2017</v>
      </c>
      <c r="B40" s="441">
        <v>42917</v>
      </c>
      <c r="C40" s="442">
        <v>62.966363999999999</v>
      </c>
      <c r="D40" s="139" t="e">
        <v>#N/A</v>
      </c>
      <c r="E40" s="523">
        <f t="shared" si="2"/>
        <v>64.550779750000018</v>
      </c>
      <c r="F40" s="443">
        <v>62.966363999999999</v>
      </c>
      <c r="G40" s="136"/>
    </row>
    <row r="41" spans="1:7" x14ac:dyDescent="0.25">
      <c r="A41" s="145">
        <f t="shared" si="1"/>
        <v>2017</v>
      </c>
      <c r="B41" s="441">
        <v>42948</v>
      </c>
      <c r="C41" s="442">
        <v>70.582329999999999</v>
      </c>
      <c r="D41" s="139" t="e">
        <v>#N/A</v>
      </c>
      <c r="E41" s="523">
        <f t="shared" si="2"/>
        <v>64.550779750000018</v>
      </c>
      <c r="F41" s="443">
        <v>70.582329999999999</v>
      </c>
      <c r="G41" s="136"/>
    </row>
    <row r="42" spans="1:7" x14ac:dyDescent="0.25">
      <c r="A42" s="145">
        <f t="shared" si="1"/>
        <v>2017</v>
      </c>
      <c r="B42" s="441">
        <v>42979</v>
      </c>
      <c r="C42" s="442">
        <v>62.891468000000003</v>
      </c>
      <c r="D42" s="139" t="e">
        <v>#N/A</v>
      </c>
      <c r="E42" s="523">
        <f t="shared" si="2"/>
        <v>64.550779750000018</v>
      </c>
      <c r="F42" s="443">
        <v>62.891468000000003</v>
      </c>
      <c r="G42" s="136"/>
    </row>
    <row r="43" spans="1:7" x14ac:dyDescent="0.25">
      <c r="A43" s="145">
        <f t="shared" si="1"/>
        <v>2017</v>
      </c>
      <c r="B43" s="441">
        <v>43009</v>
      </c>
      <c r="C43" s="442">
        <v>66.367608000000004</v>
      </c>
      <c r="D43" s="139" t="e">
        <v>#N/A</v>
      </c>
      <c r="E43" s="523">
        <f t="shared" si="2"/>
        <v>64.550779750000018</v>
      </c>
      <c r="F43" s="443">
        <v>66.367608000000004</v>
      </c>
      <c r="G43" s="136"/>
    </row>
    <row r="44" spans="1:7" x14ac:dyDescent="0.25">
      <c r="A44" s="145">
        <f t="shared" si="1"/>
        <v>2017</v>
      </c>
      <c r="B44" s="441">
        <v>43040</v>
      </c>
      <c r="C44" s="442">
        <v>64.345232999999993</v>
      </c>
      <c r="D44" s="139" t="e">
        <v>#N/A</v>
      </c>
      <c r="E44" s="523">
        <f>AVERAGEIF($A$34:$A$45,A44,$F$34:$F$45)</f>
        <v>64.550779750000018</v>
      </c>
      <c r="F44" s="443">
        <v>64.345232999999993</v>
      </c>
      <c r="G44" s="136"/>
    </row>
    <row r="45" spans="1:7" x14ac:dyDescent="0.25">
      <c r="A45" s="145">
        <f t="shared" si="1"/>
        <v>2017</v>
      </c>
      <c r="B45" s="441">
        <v>43070</v>
      </c>
      <c r="C45" s="442">
        <v>63.219765000000002</v>
      </c>
      <c r="D45" s="139" t="e">
        <v>#N/A</v>
      </c>
      <c r="E45" s="443"/>
      <c r="F45" s="443">
        <v>63.219765000000002</v>
      </c>
      <c r="G45" s="136"/>
    </row>
    <row r="46" spans="1:7" x14ac:dyDescent="0.25">
      <c r="A46" s="145">
        <f t="shared" ref="A46:A93" si="3">YEAR(B46)</f>
        <v>2018</v>
      </c>
      <c r="B46" s="441">
        <v>43101</v>
      </c>
      <c r="C46" s="442">
        <v>61.936683000000002</v>
      </c>
      <c r="D46" s="139" t="e">
        <v>#N/A</v>
      </c>
      <c r="E46" s="443"/>
      <c r="F46" s="443">
        <v>61.936683000000002</v>
      </c>
      <c r="G46" s="136"/>
    </row>
    <row r="47" spans="1:7" x14ac:dyDescent="0.25">
      <c r="A47" s="145">
        <f t="shared" si="3"/>
        <v>2018</v>
      </c>
      <c r="B47" s="441">
        <v>43132</v>
      </c>
      <c r="C47" s="442">
        <v>60.235142000000003</v>
      </c>
      <c r="D47" s="139" t="e">
        <v>#N/A</v>
      </c>
      <c r="E47" s="443">
        <f t="shared" ref="E47:E56" si="4">AVERAGEIF($A$46:$A$107,A47,$F$46:$F$107)</f>
        <v>62.960211666666659</v>
      </c>
      <c r="F47" s="443">
        <v>60.235142000000003</v>
      </c>
      <c r="G47" s="136"/>
    </row>
    <row r="48" spans="1:7" x14ac:dyDescent="0.25">
      <c r="A48" s="145">
        <f t="shared" si="3"/>
        <v>2018</v>
      </c>
      <c r="B48" s="441">
        <v>43160</v>
      </c>
      <c r="C48" s="442">
        <v>65.467141999999996</v>
      </c>
      <c r="D48" s="139" t="e">
        <v>#N/A</v>
      </c>
      <c r="E48" s="443">
        <f t="shared" si="4"/>
        <v>62.960211666666659</v>
      </c>
      <c r="F48" s="443">
        <v>65.467141999999996</v>
      </c>
      <c r="G48" s="414"/>
    </row>
    <row r="49" spans="1:7" x14ac:dyDescent="0.25">
      <c r="A49" s="145">
        <f t="shared" si="3"/>
        <v>2018</v>
      </c>
      <c r="B49" s="441">
        <v>43191</v>
      </c>
      <c r="C49" s="442">
        <v>58.032114</v>
      </c>
      <c r="D49" s="139" t="e">
        <v>#N/A</v>
      </c>
      <c r="E49" s="443">
        <f t="shared" si="4"/>
        <v>62.960211666666659</v>
      </c>
      <c r="F49" s="443">
        <v>58.032114</v>
      </c>
      <c r="G49" s="136"/>
    </row>
    <row r="50" spans="1:7" x14ac:dyDescent="0.25">
      <c r="A50" s="145">
        <f t="shared" si="3"/>
        <v>2018</v>
      </c>
      <c r="B50" s="441">
        <v>43221</v>
      </c>
      <c r="C50" s="442">
        <v>61.195974999999997</v>
      </c>
      <c r="D50" s="139" t="e">
        <v>#N/A</v>
      </c>
      <c r="E50" s="443">
        <f t="shared" si="4"/>
        <v>62.960211666666659</v>
      </c>
      <c r="F50" s="443">
        <v>61.195974999999997</v>
      </c>
      <c r="G50" s="136"/>
    </row>
    <row r="51" spans="1:7" x14ac:dyDescent="0.25">
      <c r="A51" s="145">
        <f t="shared" si="3"/>
        <v>2018</v>
      </c>
      <c r="B51" s="441">
        <v>43252</v>
      </c>
      <c r="C51" s="442">
        <v>61.557372000000001</v>
      </c>
      <c r="D51" s="139" t="e">
        <v>#N/A</v>
      </c>
      <c r="E51" s="443">
        <f t="shared" si="4"/>
        <v>62.960211666666659</v>
      </c>
      <c r="F51" s="443">
        <v>61.557372000000001</v>
      </c>
      <c r="G51" s="136"/>
    </row>
    <row r="52" spans="1:7" x14ac:dyDescent="0.25">
      <c r="A52" s="145">
        <f t="shared" si="3"/>
        <v>2018</v>
      </c>
      <c r="B52" s="441">
        <v>43282</v>
      </c>
      <c r="C52" s="442">
        <v>62.945245999999997</v>
      </c>
      <c r="D52" s="139" t="e">
        <v>#N/A</v>
      </c>
      <c r="E52" s="443">
        <f t="shared" si="4"/>
        <v>62.960211666666659</v>
      </c>
      <c r="F52" s="443">
        <v>62.945245999999997</v>
      </c>
      <c r="G52" s="136"/>
    </row>
    <row r="53" spans="1:7" x14ac:dyDescent="0.25">
      <c r="A53" s="145">
        <f t="shared" si="3"/>
        <v>2018</v>
      </c>
      <c r="B53" s="441">
        <v>43313</v>
      </c>
      <c r="C53" s="442">
        <v>69.301237999999998</v>
      </c>
      <c r="D53" s="139" t="e">
        <v>#N/A</v>
      </c>
      <c r="E53" s="443">
        <f t="shared" si="4"/>
        <v>62.960211666666659</v>
      </c>
      <c r="F53" s="443">
        <v>69.301237999999998</v>
      </c>
      <c r="G53" s="136"/>
    </row>
    <row r="54" spans="1:7" x14ac:dyDescent="0.25">
      <c r="A54" s="145">
        <f t="shared" si="3"/>
        <v>2018</v>
      </c>
      <c r="B54" s="441">
        <v>43344</v>
      </c>
      <c r="C54" s="442">
        <v>62.416694</v>
      </c>
      <c r="D54" s="139" t="e">
        <v>#N/A</v>
      </c>
      <c r="E54" s="443">
        <f t="shared" si="4"/>
        <v>62.960211666666659</v>
      </c>
      <c r="F54" s="443">
        <v>62.416694</v>
      </c>
      <c r="G54" s="136"/>
    </row>
    <row r="55" spans="1:7" x14ac:dyDescent="0.25">
      <c r="A55" s="145">
        <f t="shared" si="3"/>
        <v>2018</v>
      </c>
      <c r="B55" s="441">
        <v>43374</v>
      </c>
      <c r="C55" s="442">
        <v>66.384384999999995</v>
      </c>
      <c r="D55" s="139" t="e">
        <v>#N/A</v>
      </c>
      <c r="E55" s="443">
        <f t="shared" si="4"/>
        <v>62.960211666666659</v>
      </c>
      <c r="F55" s="443">
        <v>66.384384999999995</v>
      </c>
      <c r="G55" s="136"/>
    </row>
    <row r="56" spans="1:7" x14ac:dyDescent="0.25">
      <c r="A56" s="145">
        <f t="shared" si="3"/>
        <v>2018</v>
      </c>
      <c r="B56" s="441">
        <v>43405</v>
      </c>
      <c r="C56" s="442">
        <v>62.717784999999999</v>
      </c>
      <c r="D56" s="139" t="e">
        <v>#N/A</v>
      </c>
      <c r="E56" s="443">
        <f t="shared" si="4"/>
        <v>62.960211666666659</v>
      </c>
      <c r="F56" s="443">
        <v>62.717784999999999</v>
      </c>
      <c r="G56" s="136"/>
    </row>
    <row r="57" spans="1:7" x14ac:dyDescent="0.25">
      <c r="A57" s="145">
        <f t="shared" si="3"/>
        <v>2018</v>
      </c>
      <c r="B57" s="441">
        <v>43435</v>
      </c>
      <c r="C57" s="442">
        <v>63.332763999999997</v>
      </c>
      <c r="D57" s="139" t="e">
        <v>#N/A</v>
      </c>
      <c r="E57" s="443"/>
      <c r="F57" s="443">
        <v>63.332763999999997</v>
      </c>
      <c r="G57" s="136"/>
    </row>
    <row r="58" spans="1:7" x14ac:dyDescent="0.25">
      <c r="A58" s="145">
        <f t="shared" si="3"/>
        <v>2019</v>
      </c>
      <c r="B58" s="441">
        <v>43466</v>
      </c>
      <c r="C58" s="442">
        <v>65.732791000000006</v>
      </c>
      <c r="D58" s="139" t="e">
        <v>#N/A</v>
      </c>
      <c r="E58" s="443"/>
      <c r="F58" s="443">
        <v>65.732791000000006</v>
      </c>
      <c r="G58" s="136"/>
    </row>
    <row r="59" spans="1:7" x14ac:dyDescent="0.25">
      <c r="A59" s="145">
        <f t="shared" si="3"/>
        <v>2019</v>
      </c>
      <c r="B59" s="441">
        <v>43497</v>
      </c>
      <c r="C59" s="442">
        <v>58.223570000000002</v>
      </c>
      <c r="D59" s="139" t="e">
        <v>#N/A</v>
      </c>
      <c r="E59" s="443">
        <f t="shared" ref="E59:E68" si="5">AVERAGEIF($A$46:$A$107,A59,$F$46:$F$107)</f>
        <v>58.772593999999998</v>
      </c>
      <c r="F59" s="443">
        <v>58.223570000000002</v>
      </c>
      <c r="G59" s="136"/>
    </row>
    <row r="60" spans="1:7" x14ac:dyDescent="0.25">
      <c r="A60" s="145">
        <f t="shared" si="3"/>
        <v>2019</v>
      </c>
      <c r="B60" s="441">
        <v>43525</v>
      </c>
      <c r="C60" s="442">
        <v>55.580039999999997</v>
      </c>
      <c r="D60" s="139" t="e">
        <v>#N/A</v>
      </c>
      <c r="E60" s="443">
        <f t="shared" si="5"/>
        <v>58.772593999999998</v>
      </c>
      <c r="F60" s="443">
        <v>55.580039999999997</v>
      </c>
      <c r="G60" s="414"/>
    </row>
    <row r="61" spans="1:7" x14ac:dyDescent="0.25">
      <c r="A61" s="145">
        <f t="shared" si="3"/>
        <v>2019</v>
      </c>
      <c r="B61" s="441">
        <v>43556</v>
      </c>
      <c r="C61" s="442">
        <v>61.007258999999998</v>
      </c>
      <c r="D61" s="139" t="e">
        <v>#N/A</v>
      </c>
      <c r="E61" s="443">
        <f t="shared" si="5"/>
        <v>58.772593999999998</v>
      </c>
      <c r="F61" s="443">
        <v>61.007258999999998</v>
      </c>
      <c r="G61" s="136"/>
    </row>
    <row r="62" spans="1:7" x14ac:dyDescent="0.25">
      <c r="A62" s="145">
        <f t="shared" si="3"/>
        <v>2019</v>
      </c>
      <c r="B62" s="441">
        <v>43586</v>
      </c>
      <c r="C62" s="442">
        <v>61.653404000000002</v>
      </c>
      <c r="D62" s="139" t="e">
        <v>#N/A</v>
      </c>
      <c r="E62" s="443">
        <f t="shared" si="5"/>
        <v>58.772593999999998</v>
      </c>
      <c r="F62" s="443">
        <v>61.653404000000002</v>
      </c>
      <c r="G62" s="136"/>
    </row>
    <row r="63" spans="1:7" x14ac:dyDescent="0.25">
      <c r="A63" s="145">
        <f t="shared" si="3"/>
        <v>2019</v>
      </c>
      <c r="B63" s="441">
        <v>43617</v>
      </c>
      <c r="C63" s="442">
        <v>56.515031</v>
      </c>
      <c r="D63" s="139" t="e">
        <v>#N/A</v>
      </c>
      <c r="E63" s="443">
        <f t="shared" si="5"/>
        <v>58.772593999999998</v>
      </c>
      <c r="F63" s="443">
        <v>56.515031</v>
      </c>
      <c r="G63" s="136"/>
    </row>
    <row r="64" spans="1:7" x14ac:dyDescent="0.25">
      <c r="A64" s="145">
        <f t="shared" si="3"/>
        <v>2019</v>
      </c>
      <c r="B64" s="441">
        <v>43647</v>
      </c>
      <c r="C64" s="442">
        <v>59.034596000000001</v>
      </c>
      <c r="D64" s="139" t="e">
        <v>#N/A</v>
      </c>
      <c r="E64" s="443">
        <f t="shared" si="5"/>
        <v>58.772593999999998</v>
      </c>
      <c r="F64" s="443">
        <v>59.034596000000001</v>
      </c>
      <c r="G64" s="136"/>
    </row>
    <row r="65" spans="1:7" x14ac:dyDescent="0.25">
      <c r="A65" s="145">
        <f t="shared" si="3"/>
        <v>2019</v>
      </c>
      <c r="B65" s="441">
        <v>43678</v>
      </c>
      <c r="C65" s="442">
        <v>63.757680000000001</v>
      </c>
      <c r="D65" s="139" t="e">
        <v>#N/A</v>
      </c>
      <c r="E65" s="443">
        <f t="shared" si="5"/>
        <v>58.772593999999998</v>
      </c>
      <c r="F65" s="443">
        <v>63.757680000000001</v>
      </c>
      <c r="G65" s="136"/>
    </row>
    <row r="66" spans="1:7" x14ac:dyDescent="0.25">
      <c r="A66" s="145">
        <f t="shared" si="3"/>
        <v>2019</v>
      </c>
      <c r="B66" s="441">
        <v>43709</v>
      </c>
      <c r="C66" s="442">
        <v>58.563501000000002</v>
      </c>
      <c r="D66" s="139" t="e">
        <v>#N/A</v>
      </c>
      <c r="E66" s="443">
        <f t="shared" si="5"/>
        <v>58.772593999999998</v>
      </c>
      <c r="F66" s="443">
        <v>58.563501000000002</v>
      </c>
      <c r="G66" s="136"/>
    </row>
    <row r="67" spans="1:7" x14ac:dyDescent="0.25">
      <c r="A67" s="145">
        <f t="shared" si="3"/>
        <v>2019</v>
      </c>
      <c r="B67" s="441">
        <v>43739</v>
      </c>
      <c r="C67" s="442">
        <v>57.142977999999999</v>
      </c>
      <c r="D67" s="139" t="e">
        <v>#N/A</v>
      </c>
      <c r="E67" s="443">
        <f t="shared" si="5"/>
        <v>58.772593999999998</v>
      </c>
      <c r="F67" s="443">
        <v>57.142977999999999</v>
      </c>
      <c r="G67" s="136"/>
    </row>
    <row r="68" spans="1:7" x14ac:dyDescent="0.25">
      <c r="A68" s="145">
        <f t="shared" si="3"/>
        <v>2019</v>
      </c>
      <c r="B68" s="441">
        <v>43770</v>
      </c>
      <c r="C68" s="442">
        <v>54.361009000000003</v>
      </c>
      <c r="D68" s="139" t="e">
        <v>#N/A</v>
      </c>
      <c r="E68" s="443">
        <f t="shared" si="5"/>
        <v>58.772593999999998</v>
      </c>
      <c r="F68" s="443">
        <v>54.361009000000003</v>
      </c>
      <c r="G68" s="136"/>
    </row>
    <row r="69" spans="1:7" x14ac:dyDescent="0.25">
      <c r="A69" s="145">
        <f t="shared" si="3"/>
        <v>2019</v>
      </c>
      <c r="B69" s="441">
        <v>43800</v>
      </c>
      <c r="C69" s="442">
        <v>53.699269000000001</v>
      </c>
      <c r="D69" s="139" t="e">
        <v>#N/A</v>
      </c>
      <c r="E69" s="443"/>
      <c r="F69" s="443">
        <v>53.699269000000001</v>
      </c>
      <c r="G69" s="136"/>
    </row>
    <row r="70" spans="1:7" x14ac:dyDescent="0.25">
      <c r="A70" s="145">
        <f t="shared" si="3"/>
        <v>2020</v>
      </c>
      <c r="B70" s="441">
        <v>43831</v>
      </c>
      <c r="C70" s="442">
        <v>55.612462000000001</v>
      </c>
      <c r="D70" s="139" t="e">
        <v>#N/A</v>
      </c>
      <c r="E70" s="443"/>
      <c r="F70" s="443">
        <v>55.612462000000001</v>
      </c>
      <c r="G70" s="136"/>
    </row>
    <row r="71" spans="1:7" x14ac:dyDescent="0.25">
      <c r="A71" s="145">
        <f t="shared" si="3"/>
        <v>2020</v>
      </c>
      <c r="B71" s="441">
        <v>43862</v>
      </c>
      <c r="C71" s="442">
        <v>47.378791999999997</v>
      </c>
      <c r="D71" s="139" t="e">
        <v>#N/A</v>
      </c>
      <c r="E71" s="443">
        <f t="shared" ref="E71:E80" si="6">AVERAGEIF($A$46:$A$107,A71,$F$46:$F$107)</f>
        <v>41.846495466166665</v>
      </c>
      <c r="F71" s="443">
        <v>47.378791999999997</v>
      </c>
      <c r="G71" s="136"/>
    </row>
    <row r="72" spans="1:7" x14ac:dyDescent="0.25">
      <c r="A72" s="145">
        <f t="shared" si="3"/>
        <v>2020</v>
      </c>
      <c r="B72" s="441">
        <v>43891</v>
      </c>
      <c r="C72" s="442">
        <v>46.060924999999997</v>
      </c>
      <c r="D72" s="139" t="e">
        <v>#N/A</v>
      </c>
      <c r="E72" s="443">
        <f t="shared" si="6"/>
        <v>41.846495466166665</v>
      </c>
      <c r="F72" s="443">
        <v>46.060924999999997</v>
      </c>
      <c r="G72" s="414"/>
    </row>
    <row r="73" spans="1:7" x14ac:dyDescent="0.25">
      <c r="A73" s="145">
        <f t="shared" si="3"/>
        <v>2020</v>
      </c>
      <c r="B73" s="441">
        <v>43922</v>
      </c>
      <c r="C73" s="442">
        <v>38.281796</v>
      </c>
      <c r="D73" s="139" t="e">
        <v>#N/A</v>
      </c>
      <c r="E73" s="443">
        <f t="shared" si="6"/>
        <v>41.846495466166665</v>
      </c>
      <c r="F73" s="443">
        <v>38.281796</v>
      </c>
      <c r="G73" s="136"/>
    </row>
    <row r="74" spans="1:7" x14ac:dyDescent="0.25">
      <c r="A74" s="145">
        <f t="shared" si="3"/>
        <v>2020</v>
      </c>
      <c r="B74" s="441">
        <v>43952</v>
      </c>
      <c r="C74" s="442">
        <v>36.346901000000003</v>
      </c>
      <c r="D74" s="139" t="e">
        <v>#N/A</v>
      </c>
      <c r="E74" s="443">
        <f t="shared" si="6"/>
        <v>41.846495466166665</v>
      </c>
      <c r="F74" s="443">
        <v>36.346901000000003</v>
      </c>
      <c r="G74" s="136"/>
    </row>
    <row r="75" spans="1:7" x14ac:dyDescent="0.25">
      <c r="A75" s="145">
        <f t="shared" si="3"/>
        <v>2020</v>
      </c>
      <c r="B75" s="441">
        <v>43983</v>
      </c>
      <c r="C75" s="442">
        <v>38.506180000000001</v>
      </c>
      <c r="D75" s="139" t="e">
        <v>#N/A</v>
      </c>
      <c r="E75" s="443">
        <f t="shared" si="6"/>
        <v>41.846495466166665</v>
      </c>
      <c r="F75" s="443">
        <v>38.506180000000001</v>
      </c>
      <c r="G75" s="136"/>
    </row>
    <row r="76" spans="1:7" x14ac:dyDescent="0.25">
      <c r="A76" s="145">
        <f t="shared" si="3"/>
        <v>2020</v>
      </c>
      <c r="B76" s="441">
        <v>44013</v>
      </c>
      <c r="C76" s="442">
        <v>42.145679594000001</v>
      </c>
      <c r="D76" s="139">
        <v>42.145679594000001</v>
      </c>
      <c r="E76" s="443">
        <f t="shared" si="6"/>
        <v>41.846495466166665</v>
      </c>
      <c r="F76" s="443">
        <v>42.145679594000001</v>
      </c>
      <c r="G76" s="136"/>
    </row>
    <row r="77" spans="1:7" x14ac:dyDescent="0.25">
      <c r="A77" s="145">
        <f t="shared" si="3"/>
        <v>2020</v>
      </c>
      <c r="B77" s="441">
        <v>44044</v>
      </c>
      <c r="C77" s="442" t="e">
        <v>#N/A</v>
      </c>
      <c r="D77" s="139">
        <v>47.957889999999999</v>
      </c>
      <c r="E77" s="443">
        <f t="shared" si="6"/>
        <v>41.846495466166665</v>
      </c>
      <c r="F77" s="443">
        <v>47.957889999999999</v>
      </c>
      <c r="G77" s="136"/>
    </row>
    <row r="78" spans="1:7" x14ac:dyDescent="0.25">
      <c r="A78" s="145">
        <f t="shared" si="3"/>
        <v>2020</v>
      </c>
      <c r="B78" s="441">
        <v>44075</v>
      </c>
      <c r="C78" s="442" t="e">
        <v>#N/A</v>
      </c>
      <c r="D78" s="139">
        <v>38.912990000000001</v>
      </c>
      <c r="E78" s="443">
        <f t="shared" si="6"/>
        <v>41.846495466166665</v>
      </c>
      <c r="F78" s="443">
        <v>38.912990000000001</v>
      </c>
      <c r="G78" s="136"/>
    </row>
    <row r="79" spans="1:7" x14ac:dyDescent="0.25">
      <c r="A79" s="145">
        <f t="shared" si="3"/>
        <v>2020</v>
      </c>
      <c r="B79" s="441">
        <v>44105</v>
      </c>
      <c r="C79" s="442" t="e">
        <v>#N/A</v>
      </c>
      <c r="D79" s="139">
        <v>39.912529999999997</v>
      </c>
      <c r="E79" s="443">
        <f t="shared" si="6"/>
        <v>41.846495466166665</v>
      </c>
      <c r="F79" s="443">
        <v>39.912529999999997</v>
      </c>
      <c r="G79" s="136"/>
    </row>
    <row r="80" spans="1:7" x14ac:dyDescent="0.25">
      <c r="A80" s="145">
        <f t="shared" si="3"/>
        <v>2020</v>
      </c>
      <c r="B80" s="441">
        <v>44136</v>
      </c>
      <c r="C80" s="442" t="e">
        <v>#N/A</v>
      </c>
      <c r="D80" s="139">
        <v>33.519300000000001</v>
      </c>
      <c r="E80" s="443">
        <f t="shared" si="6"/>
        <v>41.846495466166665</v>
      </c>
      <c r="F80" s="443">
        <v>33.519300000000001</v>
      </c>
      <c r="G80" s="136"/>
    </row>
    <row r="81" spans="1:7" x14ac:dyDescent="0.25">
      <c r="A81" s="145">
        <f t="shared" si="3"/>
        <v>2020</v>
      </c>
      <c r="B81" s="441">
        <v>44166</v>
      </c>
      <c r="C81" s="442" t="e">
        <v>#N/A</v>
      </c>
      <c r="D81" s="139">
        <v>37.522500000000001</v>
      </c>
      <c r="E81" s="443"/>
      <c r="F81" s="443">
        <v>37.522500000000001</v>
      </c>
      <c r="G81" s="136"/>
    </row>
    <row r="82" spans="1:7" x14ac:dyDescent="0.25">
      <c r="A82" s="145">
        <f t="shared" si="3"/>
        <v>2021</v>
      </c>
      <c r="B82" s="441">
        <v>44197</v>
      </c>
      <c r="C82" s="442" t="e">
        <v>#N/A</v>
      </c>
      <c r="D82" s="139">
        <v>47.82799</v>
      </c>
      <c r="E82" s="443"/>
      <c r="F82" s="443">
        <v>47.82799</v>
      </c>
      <c r="G82" s="136"/>
    </row>
    <row r="83" spans="1:7" x14ac:dyDescent="0.25">
      <c r="A83" s="145">
        <f t="shared" si="3"/>
        <v>2021</v>
      </c>
      <c r="B83" s="441">
        <v>44228</v>
      </c>
      <c r="C83" s="442" t="e">
        <v>#N/A</v>
      </c>
      <c r="D83" s="139">
        <v>43.506360000000001</v>
      </c>
      <c r="E83" s="443">
        <f t="shared" ref="E83:E92" si="7">AVERAGEIF($A$46:$A$107,A83,$F$46:$F$107)</f>
        <v>47.006169166666666</v>
      </c>
      <c r="F83" s="443">
        <v>43.506360000000001</v>
      </c>
      <c r="G83" s="136"/>
    </row>
    <row r="84" spans="1:7" x14ac:dyDescent="0.25">
      <c r="A84" s="145">
        <f t="shared" si="3"/>
        <v>2021</v>
      </c>
      <c r="B84" s="441">
        <v>44256</v>
      </c>
      <c r="C84" s="442" t="e">
        <v>#N/A</v>
      </c>
      <c r="D84" s="139">
        <v>48.255960000000002</v>
      </c>
      <c r="E84" s="443">
        <f t="shared" si="7"/>
        <v>47.006169166666666</v>
      </c>
      <c r="F84" s="443">
        <v>48.255960000000002</v>
      </c>
      <c r="G84" s="414"/>
    </row>
    <row r="85" spans="1:7" x14ac:dyDescent="0.25">
      <c r="A85" s="145">
        <f t="shared" si="3"/>
        <v>2021</v>
      </c>
      <c r="B85" s="441">
        <v>44287</v>
      </c>
      <c r="C85" s="442" t="e">
        <v>#N/A</v>
      </c>
      <c r="D85" s="139">
        <v>36.52843</v>
      </c>
      <c r="E85" s="443">
        <f t="shared" si="7"/>
        <v>47.006169166666666</v>
      </c>
      <c r="F85" s="443">
        <v>36.52843</v>
      </c>
      <c r="G85" s="136"/>
    </row>
    <row r="86" spans="1:7" x14ac:dyDescent="0.25">
      <c r="A86" s="145">
        <f t="shared" si="3"/>
        <v>2021</v>
      </c>
      <c r="B86" s="441">
        <v>44317</v>
      </c>
      <c r="C86" s="442" t="e">
        <v>#N/A</v>
      </c>
      <c r="D86" s="139">
        <v>42.381819999999998</v>
      </c>
      <c r="E86" s="443">
        <f t="shared" si="7"/>
        <v>47.006169166666666</v>
      </c>
      <c r="F86" s="443">
        <v>42.381819999999998</v>
      </c>
      <c r="G86" s="136"/>
    </row>
    <row r="87" spans="1:7" x14ac:dyDescent="0.25">
      <c r="A87" s="145">
        <f t="shared" si="3"/>
        <v>2021</v>
      </c>
      <c r="B87" s="441">
        <v>44348</v>
      </c>
      <c r="C87" s="442" t="e">
        <v>#N/A</v>
      </c>
      <c r="D87" s="139">
        <v>46.470849999999999</v>
      </c>
      <c r="E87" s="443">
        <f t="shared" si="7"/>
        <v>47.006169166666666</v>
      </c>
      <c r="F87" s="443">
        <v>46.470849999999999</v>
      </c>
      <c r="G87" s="136"/>
    </row>
    <row r="88" spans="1:7" x14ac:dyDescent="0.25">
      <c r="A88" s="145">
        <f t="shared" si="3"/>
        <v>2021</v>
      </c>
      <c r="B88" s="441">
        <v>44378</v>
      </c>
      <c r="C88" s="442" t="e">
        <v>#N/A</v>
      </c>
      <c r="D88" s="139">
        <v>52.853850000000001</v>
      </c>
      <c r="E88" s="443">
        <f t="shared" si="7"/>
        <v>47.006169166666666</v>
      </c>
      <c r="F88" s="443">
        <v>52.853850000000001</v>
      </c>
      <c r="G88" s="136"/>
    </row>
    <row r="89" spans="1:7" x14ac:dyDescent="0.25">
      <c r="A89" s="145">
        <f t="shared" si="3"/>
        <v>2021</v>
      </c>
      <c r="B89" s="441">
        <v>44409</v>
      </c>
      <c r="C89" s="442" t="e">
        <v>#N/A</v>
      </c>
      <c r="D89" s="139">
        <v>55.943689999999997</v>
      </c>
      <c r="E89" s="443">
        <f t="shared" si="7"/>
        <v>47.006169166666666</v>
      </c>
      <c r="F89" s="443">
        <v>55.943689999999997</v>
      </c>
      <c r="G89" s="136"/>
    </row>
    <row r="90" spans="1:7" x14ac:dyDescent="0.25">
      <c r="A90" s="145">
        <f t="shared" si="3"/>
        <v>2021</v>
      </c>
      <c r="B90" s="441">
        <v>44440</v>
      </c>
      <c r="C90" s="442" t="e">
        <v>#N/A</v>
      </c>
      <c r="D90" s="139">
        <v>44.251440000000002</v>
      </c>
      <c r="E90" s="443">
        <f t="shared" si="7"/>
        <v>47.006169166666666</v>
      </c>
      <c r="F90" s="443">
        <v>44.251440000000002</v>
      </c>
      <c r="G90" s="136"/>
    </row>
    <row r="91" spans="1:7" x14ac:dyDescent="0.25">
      <c r="A91" s="145">
        <f t="shared" si="3"/>
        <v>2021</v>
      </c>
      <c r="B91" s="441">
        <v>44470</v>
      </c>
      <c r="C91" s="442" t="e">
        <v>#N/A</v>
      </c>
      <c r="D91" s="139">
        <v>49.580179999999999</v>
      </c>
      <c r="E91" s="443">
        <f t="shared" si="7"/>
        <v>47.006169166666666</v>
      </c>
      <c r="F91" s="443">
        <v>49.580179999999999</v>
      </c>
      <c r="G91" s="136"/>
    </row>
    <row r="92" spans="1:7" x14ac:dyDescent="0.25">
      <c r="A92" s="145">
        <f t="shared" si="3"/>
        <v>2021</v>
      </c>
      <c r="B92" s="441">
        <v>44501</v>
      </c>
      <c r="C92" s="442" t="e">
        <v>#N/A</v>
      </c>
      <c r="D92" s="139">
        <v>45.265799999999999</v>
      </c>
      <c r="E92" s="443">
        <f t="shared" si="7"/>
        <v>47.006169166666666</v>
      </c>
      <c r="F92" s="443">
        <v>45.265799999999999</v>
      </c>
      <c r="G92" s="136"/>
    </row>
    <row r="93" spans="1:7" x14ac:dyDescent="0.25">
      <c r="A93" s="145">
        <f t="shared" si="3"/>
        <v>2021</v>
      </c>
      <c r="B93" s="441">
        <v>44531</v>
      </c>
      <c r="C93" s="442" t="e">
        <v>#N/A</v>
      </c>
      <c r="D93" s="139">
        <v>51.207659999999997</v>
      </c>
      <c r="E93" s="443"/>
      <c r="F93" s="443">
        <v>51.207659999999997</v>
      </c>
      <c r="G93" s="136"/>
    </row>
    <row r="94" spans="1:7" x14ac:dyDescent="0.25">
      <c r="A94" s="145"/>
      <c r="B94" s="441"/>
      <c r="C94" s="145"/>
      <c r="D94" s="145"/>
      <c r="E94" s="145"/>
      <c r="F94" s="443"/>
      <c r="G94" s="136"/>
    </row>
    <row r="95" spans="1:7" x14ac:dyDescent="0.25">
      <c r="A95" s="145"/>
      <c r="B95" s="441"/>
      <c r="C95" s="145"/>
      <c r="D95" s="145"/>
      <c r="E95" s="145"/>
      <c r="F95" s="443"/>
      <c r="G95" s="136"/>
    </row>
    <row r="96" spans="1:7" x14ac:dyDescent="0.25">
      <c r="A96" s="145"/>
      <c r="B96" s="441"/>
      <c r="C96" s="145"/>
      <c r="D96" s="145"/>
      <c r="E96" s="145"/>
      <c r="F96" s="443"/>
      <c r="G96" s="136"/>
    </row>
    <row r="97" spans="1:7" x14ac:dyDescent="0.25">
      <c r="A97" s="145"/>
      <c r="B97" s="441"/>
      <c r="C97" s="145"/>
      <c r="D97" s="145"/>
      <c r="E97" s="145"/>
      <c r="F97" s="443"/>
      <c r="G97" s="136"/>
    </row>
    <row r="98" spans="1:7" x14ac:dyDescent="0.25">
      <c r="A98" s="73"/>
      <c r="B98" s="73" t="s">
        <v>0</v>
      </c>
      <c r="C98" s="145"/>
      <c r="D98" s="145"/>
      <c r="E98" s="145"/>
      <c r="F98" s="443"/>
      <c r="G98" s="136"/>
    </row>
    <row r="99" spans="1:7" x14ac:dyDescent="0.25">
      <c r="A99" s="30">
        <v>2.5</v>
      </c>
      <c r="B99" s="29">
        <v>-200</v>
      </c>
      <c r="C99" s="145"/>
      <c r="D99" s="145"/>
      <c r="E99" s="145"/>
      <c r="F99" s="443"/>
      <c r="G99" s="136"/>
    </row>
    <row r="100" spans="1:7" x14ac:dyDescent="0.25">
      <c r="A100" s="30">
        <v>2.5</v>
      </c>
      <c r="B100" s="29">
        <v>70</v>
      </c>
      <c r="C100" s="145"/>
      <c r="D100" s="145"/>
      <c r="E100" s="145"/>
      <c r="F100" s="443"/>
      <c r="G100" s="136"/>
    </row>
    <row r="101" spans="1:7" x14ac:dyDescent="0.25">
      <c r="A101" s="145"/>
      <c r="B101" s="441"/>
      <c r="C101" s="145"/>
      <c r="D101" s="145"/>
      <c r="E101" s="145"/>
      <c r="F101" s="443"/>
      <c r="G101" s="136"/>
    </row>
    <row r="102" spans="1:7" x14ac:dyDescent="0.25">
      <c r="A102" s="145"/>
      <c r="B102" s="441"/>
      <c r="C102" s="145"/>
      <c r="D102" s="145"/>
      <c r="E102" s="145"/>
      <c r="F102" s="443"/>
      <c r="G102" s="136"/>
    </row>
    <row r="103" spans="1:7" x14ac:dyDescent="0.25">
      <c r="A103" s="145"/>
      <c r="B103" s="441"/>
      <c r="C103" s="145"/>
      <c r="D103" s="145"/>
      <c r="E103" s="145"/>
      <c r="F103" s="443"/>
      <c r="G103" s="136"/>
    </row>
    <row r="104" spans="1:7" x14ac:dyDescent="0.25">
      <c r="A104" s="145"/>
      <c r="B104" s="441"/>
      <c r="C104" s="145"/>
      <c r="D104" s="145"/>
      <c r="E104" s="145"/>
      <c r="F104" s="443"/>
      <c r="G104" s="136"/>
    </row>
    <row r="105" spans="1:7" x14ac:dyDescent="0.25">
      <c r="A105" s="145"/>
      <c r="B105" s="441"/>
      <c r="C105" s="145"/>
      <c r="D105" s="145"/>
      <c r="E105" s="145"/>
      <c r="F105" s="443"/>
      <c r="G105" s="136"/>
    </row>
    <row r="106" spans="1:7" x14ac:dyDescent="0.25">
      <c r="A106" s="145"/>
      <c r="B106" s="441"/>
      <c r="C106" s="443"/>
      <c r="D106" s="136"/>
      <c r="E106" s="145"/>
      <c r="F106" s="443"/>
      <c r="G106" s="136"/>
    </row>
    <row r="107" spans="1:7" x14ac:dyDescent="0.25">
      <c r="B107" s="132"/>
      <c r="C107" s="443"/>
      <c r="D107" s="136"/>
      <c r="F107" s="138"/>
      <c r="G107" s="136"/>
    </row>
    <row r="108" spans="1:7" x14ac:dyDescent="0.25">
      <c r="F108" s="138"/>
      <c r="G108" s="136"/>
    </row>
    <row r="109" spans="1:7" x14ac:dyDescent="0.25">
      <c r="F109" s="138"/>
      <c r="G109" s="136"/>
    </row>
    <row r="110" spans="1:7" x14ac:dyDescent="0.25">
      <c r="F110" s="138"/>
      <c r="G110" s="136"/>
    </row>
    <row r="111" spans="1:7" x14ac:dyDescent="0.25">
      <c r="F111" s="138"/>
      <c r="G111" s="136"/>
    </row>
    <row r="112" spans="1:7" x14ac:dyDescent="0.25">
      <c r="F112" s="138"/>
      <c r="G112" s="136"/>
    </row>
    <row r="113" spans="6:7" x14ac:dyDescent="0.25">
      <c r="F113" s="138"/>
      <c r="G113" s="136"/>
    </row>
    <row r="114" spans="6:7" x14ac:dyDescent="0.25">
      <c r="F114" s="138"/>
      <c r="G114" s="136"/>
    </row>
    <row r="115" spans="6:7" x14ac:dyDescent="0.25">
      <c r="F115" s="138"/>
      <c r="G115" s="136"/>
    </row>
    <row r="116" spans="6:7" x14ac:dyDescent="0.25">
      <c r="F116" s="138"/>
      <c r="G116" s="136"/>
    </row>
    <row r="117" spans="6:7" x14ac:dyDescent="0.25">
      <c r="F117" s="138"/>
    </row>
    <row r="118" spans="6:7" x14ac:dyDescent="0.25">
      <c r="F118" s="138"/>
    </row>
    <row r="119" spans="6:7" x14ac:dyDescent="0.25">
      <c r="F119" s="138"/>
    </row>
    <row r="120" spans="6:7" x14ac:dyDescent="0.25">
      <c r="F120" s="138"/>
    </row>
    <row r="121" spans="6:7" x14ac:dyDescent="0.25">
      <c r="F121" s="138"/>
    </row>
    <row r="122" spans="6:7" x14ac:dyDescent="0.25">
      <c r="F122" s="138"/>
    </row>
    <row r="123" spans="6:7" x14ac:dyDescent="0.25">
      <c r="F123" s="138"/>
    </row>
    <row r="124" spans="6:7" x14ac:dyDescent="0.25">
      <c r="F124" s="138"/>
    </row>
    <row r="125" spans="6:7" x14ac:dyDescent="0.25">
      <c r="F125" s="138"/>
    </row>
    <row r="126" spans="6:7" x14ac:dyDescent="0.25">
      <c r="F126" s="138"/>
    </row>
    <row r="127" spans="6:7" x14ac:dyDescent="0.25">
      <c r="F127" s="138"/>
    </row>
    <row r="128" spans="6:7" x14ac:dyDescent="0.25">
      <c r="F128" s="138"/>
    </row>
    <row r="129" spans="6:6" x14ac:dyDescent="0.25">
      <c r="F129" s="138"/>
    </row>
    <row r="130" spans="6:6" x14ac:dyDescent="0.25">
      <c r="F130" s="138"/>
    </row>
    <row r="131" spans="6:6" x14ac:dyDescent="0.25">
      <c r="F131" s="138"/>
    </row>
    <row r="132" spans="6:6" x14ac:dyDescent="0.25">
      <c r="F132" s="138"/>
    </row>
    <row r="133" spans="6:6" x14ac:dyDescent="0.25">
      <c r="F133" s="138"/>
    </row>
    <row r="134" spans="6:6" x14ac:dyDescent="0.25">
      <c r="F134" s="138"/>
    </row>
    <row r="135" spans="6:6" x14ac:dyDescent="0.25">
      <c r="F135" s="138"/>
    </row>
    <row r="136" spans="6:6" x14ac:dyDescent="0.25">
      <c r="F136" s="138"/>
    </row>
    <row r="137" spans="6:6" x14ac:dyDescent="0.25">
      <c r="F137" s="138"/>
    </row>
    <row r="138" spans="6:6" x14ac:dyDescent="0.25">
      <c r="F138" s="138"/>
    </row>
    <row r="139" spans="6:6" x14ac:dyDescent="0.25">
      <c r="F139" s="138"/>
    </row>
    <row r="140" spans="6:6" x14ac:dyDescent="0.25">
      <c r="F140" s="138"/>
    </row>
    <row r="141" spans="6:6" x14ac:dyDescent="0.25">
      <c r="F141" s="13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13" width="9.140625" style="129"/>
    <col min="14" max="15" width="9.140625" style="131"/>
    <col min="16" max="16" width="9.140625" style="129"/>
    <col min="17" max="17" width="15.140625" style="129" customWidth="1"/>
    <col min="18" max="18" width="16.42578125" style="129" customWidth="1"/>
    <col min="19" max="19" width="19.85546875" style="129" customWidth="1"/>
    <col min="20" max="20" width="30.85546875" style="129" customWidth="1"/>
    <col min="21" max="26" width="9.140625" style="129"/>
    <col min="27" max="28" width="9.140625" style="131"/>
    <col min="29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Q6" s="230" t="s">
        <v>266</v>
      </c>
      <c r="R6" s="348" t="s">
        <v>276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Q7" s="231" t="s">
        <v>506</v>
      </c>
      <c r="R7" s="349" t="s">
        <v>277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Q8" s="231" t="s">
        <v>274</v>
      </c>
      <c r="R8" s="364" t="s">
        <v>278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Q9" s="234" t="s">
        <v>229</v>
      </c>
      <c r="R9" s="334" t="s">
        <v>275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</row>
    <row r="17" spans="1:12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</row>
    <row r="18" spans="1:12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</row>
    <row r="19" spans="1:12" x14ac:dyDescent="0.25">
      <c r="A19" s="142"/>
      <c r="B19" s="142"/>
      <c r="C19" s="142"/>
      <c r="D19" s="142"/>
      <c r="E19" s="142"/>
      <c r="F19" s="142"/>
      <c r="G19" s="183"/>
      <c r="H19" s="183"/>
      <c r="I19" s="142"/>
      <c r="J19" s="142"/>
    </row>
    <row r="20" spans="1:12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</row>
    <row r="21" spans="1:12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</row>
    <row r="24" spans="1:12" x14ac:dyDescent="0.25">
      <c r="A24"/>
      <c r="B24"/>
      <c r="C24" s="581" t="s">
        <v>505</v>
      </c>
      <c r="D24" s="581"/>
      <c r="E24" s="581"/>
      <c r="F24" s="581"/>
      <c r="G24" s="581"/>
      <c r="H24" s="32"/>
      <c r="I24" s="581" t="s">
        <v>76</v>
      </c>
      <c r="J24" s="581"/>
      <c r="K24" s="581"/>
      <c r="L24" s="581"/>
    </row>
    <row r="25" spans="1:12" x14ac:dyDescent="0.25">
      <c r="A25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62"/>
      <c r="I25" s="80">
        <v>2018</v>
      </c>
      <c r="J25" s="80">
        <v>2019</v>
      </c>
      <c r="K25" s="80">
        <v>2020</v>
      </c>
      <c r="L25" s="80">
        <v>2021</v>
      </c>
    </row>
    <row r="26" spans="1:12" x14ac:dyDescent="0.25">
      <c r="A26"/>
      <c r="B26" s="140" t="s">
        <v>266</v>
      </c>
      <c r="C26" s="81">
        <v>664.99305284000002</v>
      </c>
      <c r="D26" s="81">
        <v>637.21686998999996</v>
      </c>
      <c r="E26" s="81">
        <v>539.41475297</v>
      </c>
      <c r="F26" s="81">
        <v>391.29712688000001</v>
      </c>
      <c r="G26" s="81">
        <v>474.96289999999999</v>
      </c>
      <c r="H26" s="140"/>
      <c r="I26" s="20">
        <f t="shared" ref="I26:L28" si="0">D26-C26</f>
        <v>-27.776182850000055</v>
      </c>
      <c r="J26" s="20">
        <f t="shared" si="0"/>
        <v>-97.802117019999969</v>
      </c>
      <c r="K26" s="20">
        <f t="shared" si="0"/>
        <v>-148.11762608999999</v>
      </c>
      <c r="L26" s="20">
        <f t="shared" si="0"/>
        <v>83.665773119999983</v>
      </c>
    </row>
    <row r="27" spans="1:12" x14ac:dyDescent="0.25">
      <c r="A27"/>
      <c r="B27" s="231" t="s">
        <v>506</v>
      </c>
      <c r="C27" s="81">
        <v>34.324967979999997</v>
      </c>
      <c r="D27" s="81">
        <v>32.551855064000002</v>
      </c>
      <c r="E27" s="81">
        <v>30.004889032000001</v>
      </c>
      <c r="F27" s="81">
        <v>27.535818038999999</v>
      </c>
      <c r="G27" s="81">
        <v>28.348375000000001</v>
      </c>
      <c r="H27" s="140"/>
      <c r="I27" s="20">
        <f t="shared" si="0"/>
        <v>-1.7731129159999952</v>
      </c>
      <c r="J27" s="20">
        <f t="shared" si="0"/>
        <v>-2.5469660320000003</v>
      </c>
      <c r="K27" s="20">
        <f t="shared" si="0"/>
        <v>-2.4690709930000025</v>
      </c>
      <c r="L27" s="20">
        <f t="shared" si="0"/>
        <v>0.81255696100000208</v>
      </c>
    </row>
    <row r="28" spans="1:12" x14ac:dyDescent="0.25">
      <c r="A28"/>
      <c r="B28" s="140" t="s">
        <v>274</v>
      </c>
      <c r="C28" s="81">
        <v>17.537663001999999</v>
      </c>
      <c r="D28" s="81">
        <v>18.336601993999999</v>
      </c>
      <c r="E28" s="81">
        <v>17.923871006999999</v>
      </c>
      <c r="F28" s="81">
        <v>16.5536949</v>
      </c>
      <c r="G28" s="81">
        <v>17.041364399999999</v>
      </c>
      <c r="H28" s="140"/>
      <c r="I28" s="20">
        <f t="shared" si="0"/>
        <v>0.79893899200000007</v>
      </c>
      <c r="J28" s="20">
        <f t="shared" si="0"/>
        <v>-0.41273098699999977</v>
      </c>
      <c r="K28" s="20">
        <f t="shared" si="0"/>
        <v>-1.3701761069999989</v>
      </c>
      <c r="L28" s="20">
        <f t="shared" si="0"/>
        <v>0.48766949999999909</v>
      </c>
    </row>
    <row r="29" spans="1:12" x14ac:dyDescent="0.25">
      <c r="A29"/>
      <c r="B29" s="363" t="s">
        <v>229</v>
      </c>
      <c r="C29" s="82">
        <v>716.85568381999997</v>
      </c>
      <c r="D29" s="82">
        <v>688.10532705000003</v>
      </c>
      <c r="E29" s="82">
        <v>587.34351301000004</v>
      </c>
      <c r="F29" s="82">
        <v>435.38665601000002</v>
      </c>
      <c r="G29" s="82">
        <v>520.35266000000001</v>
      </c>
      <c r="H29" s="15"/>
      <c r="I29" s="69">
        <f>+SUM(I26:I28)</f>
        <v>-28.75035677400005</v>
      </c>
      <c r="J29" s="69">
        <f>+SUM(J26:J28)</f>
        <v>-100.76181403899997</v>
      </c>
      <c r="K29" s="69">
        <f>+SUM(K26:K28)</f>
        <v>-151.95687318999998</v>
      </c>
      <c r="L29" s="69">
        <f>+SUM(L26:L28)</f>
        <v>84.965999580999977</v>
      </c>
    </row>
    <row r="30" spans="1:12" x14ac:dyDescent="0.25">
      <c r="B30" s="365" t="s">
        <v>558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44"/>
      <c r="D31" s="144"/>
      <c r="E31" s="144"/>
      <c r="F31" s="144"/>
      <c r="G31" s="144"/>
    </row>
    <row r="33" spans="1:8" x14ac:dyDescent="0.25">
      <c r="E33" s="187"/>
    </row>
    <row r="34" spans="1:8" x14ac:dyDescent="0.25">
      <c r="C34" s="151" t="s">
        <v>279</v>
      </c>
      <c r="D34" s="130" t="s">
        <v>236</v>
      </c>
      <c r="E34" s="143" t="s">
        <v>235</v>
      </c>
      <c r="F34" s="411" t="s">
        <v>476</v>
      </c>
    </row>
    <row r="35" spans="1:8" x14ac:dyDescent="0.25">
      <c r="A35" s="129">
        <f t="shared" ref="A35:A46" si="1">YEAR(B35)</f>
        <v>2017</v>
      </c>
      <c r="B35" s="132">
        <v>42736</v>
      </c>
      <c r="C35" s="133">
        <v>68.005594380999995</v>
      </c>
      <c r="D35" s="139" t="e">
        <v>#N/A</v>
      </c>
      <c r="E35" s="138"/>
      <c r="F35" s="138">
        <v>68.005594380999995</v>
      </c>
      <c r="G35" s="136"/>
      <c r="H35" s="138"/>
    </row>
    <row r="36" spans="1:8" x14ac:dyDescent="0.25">
      <c r="A36" s="129">
        <f t="shared" si="1"/>
        <v>2017</v>
      </c>
      <c r="B36" s="132">
        <v>42767</v>
      </c>
      <c r="C36" s="133">
        <v>52.380923840000001</v>
      </c>
      <c r="D36" s="139" t="e">
        <v>#N/A</v>
      </c>
      <c r="E36" s="138"/>
      <c r="F36" s="138">
        <v>52.380923840000001</v>
      </c>
      <c r="G36" s="136"/>
    </row>
    <row r="37" spans="1:8" x14ac:dyDescent="0.25">
      <c r="A37" s="129">
        <f t="shared" si="1"/>
        <v>2017</v>
      </c>
      <c r="B37" s="132">
        <v>42795</v>
      </c>
      <c r="C37" s="133">
        <v>53.325237356999999</v>
      </c>
      <c r="D37" s="139" t="e">
        <v>#N/A</v>
      </c>
      <c r="E37" s="188">
        <f>AVERAGEIF($A$35:$A$46,A37,$F$35:$F$46)</f>
        <v>59.737973651416674</v>
      </c>
      <c r="F37" s="138">
        <v>53.325237356999999</v>
      </c>
      <c r="G37" s="136"/>
    </row>
    <row r="38" spans="1:8" x14ac:dyDescent="0.25">
      <c r="A38" s="129">
        <f t="shared" si="1"/>
        <v>2017</v>
      </c>
      <c r="B38" s="132">
        <v>42826</v>
      </c>
      <c r="C38" s="133">
        <v>48.565446540000003</v>
      </c>
      <c r="D38" s="139" t="e">
        <v>#N/A</v>
      </c>
      <c r="E38" s="188">
        <f t="shared" ref="E38:E44" si="2">AVERAGEIF($A$35:$A$46,A38,$F$35:$F$46)</f>
        <v>59.737973651416674</v>
      </c>
      <c r="F38" s="138">
        <v>48.565446540000003</v>
      </c>
      <c r="G38" s="136"/>
    </row>
    <row r="39" spans="1:8" x14ac:dyDescent="0.25">
      <c r="A39" s="129">
        <f t="shared" si="1"/>
        <v>2017</v>
      </c>
      <c r="B39" s="132">
        <v>42856</v>
      </c>
      <c r="C39" s="133">
        <v>55.201684469</v>
      </c>
      <c r="D39" s="139" t="e">
        <v>#N/A</v>
      </c>
      <c r="E39" s="188">
        <f t="shared" si="2"/>
        <v>59.737973651416674</v>
      </c>
      <c r="F39" s="138">
        <v>55.201684469</v>
      </c>
      <c r="G39" s="136"/>
    </row>
    <row r="40" spans="1:8" x14ac:dyDescent="0.25">
      <c r="A40" s="129">
        <f t="shared" si="1"/>
        <v>2017</v>
      </c>
      <c r="B40" s="132">
        <v>42887</v>
      </c>
      <c r="C40" s="133">
        <v>63.09854739</v>
      </c>
      <c r="D40" s="139" t="e">
        <v>#N/A</v>
      </c>
      <c r="E40" s="188">
        <f t="shared" si="2"/>
        <v>59.737973651416674</v>
      </c>
      <c r="F40" s="138">
        <v>63.09854739</v>
      </c>
      <c r="G40" s="136"/>
    </row>
    <row r="41" spans="1:8" x14ac:dyDescent="0.25">
      <c r="A41" s="129">
        <f t="shared" si="1"/>
        <v>2017</v>
      </c>
      <c r="B41" s="132">
        <v>42917</v>
      </c>
      <c r="C41" s="133">
        <v>74.213783961000004</v>
      </c>
      <c r="D41" s="139" t="e">
        <v>#N/A</v>
      </c>
      <c r="E41" s="188">
        <f t="shared" si="2"/>
        <v>59.737973651416674</v>
      </c>
      <c r="F41" s="138">
        <v>74.213783961000004</v>
      </c>
      <c r="G41" s="136"/>
    </row>
    <row r="42" spans="1:8" x14ac:dyDescent="0.25">
      <c r="A42" s="129">
        <f t="shared" si="1"/>
        <v>2017</v>
      </c>
      <c r="B42" s="132">
        <v>42948</v>
      </c>
      <c r="C42" s="133">
        <v>70.229130451000003</v>
      </c>
      <c r="D42" s="139" t="e">
        <v>#N/A</v>
      </c>
      <c r="E42" s="188">
        <f t="shared" si="2"/>
        <v>59.737973651416674</v>
      </c>
      <c r="F42" s="138">
        <v>70.229130451000003</v>
      </c>
      <c r="G42" s="136"/>
    </row>
    <row r="43" spans="1:8" x14ac:dyDescent="0.25">
      <c r="A43" s="129">
        <f t="shared" si="1"/>
        <v>2017</v>
      </c>
      <c r="B43" s="132">
        <v>42979</v>
      </c>
      <c r="C43" s="133">
        <v>59.039437139999997</v>
      </c>
      <c r="D43" s="139" t="e">
        <v>#N/A</v>
      </c>
      <c r="E43" s="188">
        <f t="shared" si="2"/>
        <v>59.737973651416674</v>
      </c>
      <c r="F43" s="138">
        <v>59.039437139999997</v>
      </c>
      <c r="G43" s="136"/>
    </row>
    <row r="44" spans="1:8" x14ac:dyDescent="0.25">
      <c r="A44" s="129">
        <f t="shared" si="1"/>
        <v>2017</v>
      </c>
      <c r="B44" s="132">
        <v>43009</v>
      </c>
      <c r="C44" s="133">
        <v>54.435841869000001</v>
      </c>
      <c r="D44" s="139" t="e">
        <v>#N/A</v>
      </c>
      <c r="E44" s="188">
        <f t="shared" si="2"/>
        <v>59.737973651416674</v>
      </c>
      <c r="F44" s="138">
        <v>54.435841869000001</v>
      </c>
      <c r="G44" s="136"/>
    </row>
    <row r="45" spans="1:8" x14ac:dyDescent="0.25">
      <c r="A45" s="129">
        <f t="shared" si="1"/>
        <v>2017</v>
      </c>
      <c r="B45" s="132">
        <v>43040</v>
      </c>
      <c r="C45" s="133">
        <v>55.357275270000002</v>
      </c>
      <c r="D45" s="139" t="e">
        <v>#N/A</v>
      </c>
      <c r="E45" s="138"/>
      <c r="F45" s="138">
        <v>55.357275270000002</v>
      </c>
      <c r="G45" s="136"/>
    </row>
    <row r="46" spans="1:8" x14ac:dyDescent="0.25">
      <c r="A46" s="129">
        <f t="shared" si="1"/>
        <v>2017</v>
      </c>
      <c r="B46" s="132">
        <v>43070</v>
      </c>
      <c r="C46" s="133">
        <v>63.002781149</v>
      </c>
      <c r="D46" s="139" t="e">
        <v>#N/A</v>
      </c>
      <c r="E46" s="138"/>
      <c r="F46" s="138">
        <v>63.002781149</v>
      </c>
      <c r="G46" s="136"/>
    </row>
    <row r="47" spans="1:8" x14ac:dyDescent="0.25">
      <c r="A47" s="129">
        <f t="shared" ref="A47:A94" si="3">YEAR(B47)</f>
        <v>2018</v>
      </c>
      <c r="B47" s="132">
        <v>43101</v>
      </c>
      <c r="C47" s="133">
        <v>69.253774041</v>
      </c>
      <c r="D47" s="139" t="e">
        <v>#N/A</v>
      </c>
      <c r="E47" s="138"/>
      <c r="F47" s="138">
        <v>69.253774041</v>
      </c>
      <c r="G47" s="136"/>
      <c r="H47" s="138"/>
    </row>
    <row r="48" spans="1:8" x14ac:dyDescent="0.25">
      <c r="A48" s="129">
        <f t="shared" si="3"/>
        <v>2018</v>
      </c>
      <c r="B48" s="132">
        <v>43132</v>
      </c>
      <c r="C48" s="133">
        <v>50.024953132</v>
      </c>
      <c r="D48" s="139" t="e">
        <v>#N/A</v>
      </c>
      <c r="E48" s="138"/>
      <c r="F48" s="138">
        <v>50.024953132</v>
      </c>
      <c r="G48" s="136"/>
    </row>
    <row r="49" spans="1:7" x14ac:dyDescent="0.25">
      <c r="A49" s="129">
        <f t="shared" si="3"/>
        <v>2018</v>
      </c>
      <c r="B49" s="132">
        <v>43160</v>
      </c>
      <c r="C49" s="133">
        <v>48.869908676999998</v>
      </c>
      <c r="D49" s="139" t="e">
        <v>#N/A</v>
      </c>
      <c r="E49" s="138">
        <f t="shared" ref="E49:E56" si="4">AVERAGEIF($A$47:$A$108,A49,$F$47:$F$108)</f>
        <v>57.342110587249984</v>
      </c>
      <c r="F49" s="138">
        <v>48.869908676999998</v>
      </c>
      <c r="G49" s="136"/>
    </row>
    <row r="50" spans="1:7" x14ac:dyDescent="0.25">
      <c r="A50" s="129">
        <f t="shared" si="3"/>
        <v>2018</v>
      </c>
      <c r="B50" s="132">
        <v>43191</v>
      </c>
      <c r="C50" s="133">
        <v>44.793441719999997</v>
      </c>
      <c r="D50" s="139" t="e">
        <v>#N/A</v>
      </c>
      <c r="E50" s="138">
        <f t="shared" si="4"/>
        <v>57.342110587249984</v>
      </c>
      <c r="F50" s="138">
        <v>44.793441719999997</v>
      </c>
      <c r="G50" s="136"/>
    </row>
    <row r="51" spans="1:7" x14ac:dyDescent="0.25">
      <c r="A51" s="129">
        <f t="shared" si="3"/>
        <v>2018</v>
      </c>
      <c r="B51" s="132">
        <v>43221</v>
      </c>
      <c r="C51" s="133">
        <v>51.573590324000001</v>
      </c>
      <c r="D51" s="139" t="e">
        <v>#N/A</v>
      </c>
      <c r="E51" s="138">
        <f t="shared" si="4"/>
        <v>57.342110587249984</v>
      </c>
      <c r="F51" s="138">
        <v>51.573590324000001</v>
      </c>
      <c r="G51" s="136"/>
    </row>
    <row r="52" spans="1:7" x14ac:dyDescent="0.25">
      <c r="A52" s="129">
        <f t="shared" si="3"/>
        <v>2018</v>
      </c>
      <c r="B52" s="132">
        <v>43252</v>
      </c>
      <c r="C52" s="133">
        <v>60.239975909999998</v>
      </c>
      <c r="D52" s="139" t="e">
        <v>#N/A</v>
      </c>
      <c r="E52" s="138">
        <f t="shared" si="4"/>
        <v>57.342110587249984</v>
      </c>
      <c r="F52" s="138">
        <v>60.239975909999998</v>
      </c>
      <c r="G52" s="136"/>
    </row>
    <row r="53" spans="1:7" x14ac:dyDescent="0.25">
      <c r="A53" s="129">
        <f t="shared" si="3"/>
        <v>2018</v>
      </c>
      <c r="B53" s="132">
        <v>43282</v>
      </c>
      <c r="C53" s="133">
        <v>68.083151048999994</v>
      </c>
      <c r="D53" s="139" t="e">
        <v>#N/A</v>
      </c>
      <c r="E53" s="138">
        <f t="shared" si="4"/>
        <v>57.342110587249984</v>
      </c>
      <c r="F53" s="138">
        <v>68.083151048999994</v>
      </c>
      <c r="G53" s="136"/>
    </row>
    <row r="54" spans="1:7" x14ac:dyDescent="0.25">
      <c r="A54" s="129">
        <f t="shared" si="3"/>
        <v>2018</v>
      </c>
      <c r="B54" s="132">
        <v>43313</v>
      </c>
      <c r="C54" s="133">
        <v>67.976370340000003</v>
      </c>
      <c r="D54" s="139" t="e">
        <v>#N/A</v>
      </c>
      <c r="E54" s="138">
        <f t="shared" si="4"/>
        <v>57.342110587249984</v>
      </c>
      <c r="F54" s="138">
        <v>67.976370340000003</v>
      </c>
      <c r="G54" s="136"/>
    </row>
    <row r="55" spans="1:7" x14ac:dyDescent="0.25">
      <c r="A55" s="129">
        <f t="shared" si="3"/>
        <v>2018</v>
      </c>
      <c r="B55" s="132">
        <v>43344</v>
      </c>
      <c r="C55" s="133">
        <v>58.159414290000001</v>
      </c>
      <c r="D55" s="139" t="e">
        <v>#N/A</v>
      </c>
      <c r="E55" s="138">
        <f t="shared" si="4"/>
        <v>57.342110587249984</v>
      </c>
      <c r="F55" s="138">
        <v>58.159414290000001</v>
      </c>
      <c r="G55" s="136"/>
    </row>
    <row r="56" spans="1:7" x14ac:dyDescent="0.25">
      <c r="A56" s="129">
        <f t="shared" si="3"/>
        <v>2018</v>
      </c>
      <c r="B56" s="132">
        <v>43374</v>
      </c>
      <c r="C56" s="133">
        <v>52.811207013000001</v>
      </c>
      <c r="D56" s="139" t="e">
        <v>#N/A</v>
      </c>
      <c r="E56" s="138">
        <f t="shared" si="4"/>
        <v>57.342110587249984</v>
      </c>
      <c r="F56" s="138">
        <v>52.811207013000001</v>
      </c>
      <c r="G56" s="136"/>
    </row>
    <row r="57" spans="1:7" x14ac:dyDescent="0.25">
      <c r="A57" s="129">
        <f t="shared" si="3"/>
        <v>2018</v>
      </c>
      <c r="B57" s="132">
        <v>43405</v>
      </c>
      <c r="C57" s="133">
        <v>56.170449150000003</v>
      </c>
      <c r="D57" s="139" t="e">
        <v>#N/A</v>
      </c>
      <c r="E57" s="138"/>
      <c r="F57" s="138">
        <v>56.170449150000003</v>
      </c>
      <c r="G57" s="136"/>
    </row>
    <row r="58" spans="1:7" x14ac:dyDescent="0.25">
      <c r="A58" s="129">
        <f t="shared" si="3"/>
        <v>2018</v>
      </c>
      <c r="B58" s="132">
        <v>43435</v>
      </c>
      <c r="C58" s="133">
        <v>60.149091401</v>
      </c>
      <c r="D58" s="139" t="e">
        <v>#N/A</v>
      </c>
      <c r="E58" s="138"/>
      <c r="F58" s="138">
        <v>60.149091401</v>
      </c>
      <c r="G58" s="136"/>
    </row>
    <row r="59" spans="1:7" x14ac:dyDescent="0.25">
      <c r="A59" s="129">
        <f t="shared" si="3"/>
        <v>2019</v>
      </c>
      <c r="B59" s="132">
        <v>43466</v>
      </c>
      <c r="C59" s="133">
        <v>60.219019093</v>
      </c>
      <c r="D59" s="139" t="e">
        <v>#N/A</v>
      </c>
      <c r="E59" s="138"/>
      <c r="F59" s="138">
        <v>60.219019093</v>
      </c>
      <c r="G59" s="136"/>
    </row>
    <row r="60" spans="1:7" x14ac:dyDescent="0.25">
      <c r="A60" s="129">
        <f t="shared" si="3"/>
        <v>2019</v>
      </c>
      <c r="B60" s="132">
        <v>43497</v>
      </c>
      <c r="C60" s="133">
        <v>49.220422775999999</v>
      </c>
      <c r="D60" s="139" t="e">
        <v>#N/A</v>
      </c>
      <c r="E60" s="138"/>
      <c r="F60" s="138">
        <v>49.220422775999999</v>
      </c>
      <c r="G60" s="136"/>
    </row>
    <row r="61" spans="1:7" x14ac:dyDescent="0.25">
      <c r="A61" s="129">
        <f t="shared" si="3"/>
        <v>2019</v>
      </c>
      <c r="B61" s="132">
        <v>43525</v>
      </c>
      <c r="C61" s="133">
        <v>48.417438939</v>
      </c>
      <c r="D61" s="139" t="e">
        <v>#N/A</v>
      </c>
      <c r="E61" s="138">
        <f t="shared" ref="E61:E68" si="5">AVERAGEIF($A$47:$A$108,A61,$F$47:$F$108)</f>
        <v>48.945292750916671</v>
      </c>
      <c r="F61" s="138">
        <v>48.417438939</v>
      </c>
      <c r="G61" s="136"/>
    </row>
    <row r="62" spans="1:7" x14ac:dyDescent="0.25">
      <c r="A62" s="129">
        <f t="shared" si="3"/>
        <v>2019</v>
      </c>
      <c r="B62" s="132">
        <v>43556</v>
      </c>
      <c r="C62" s="133">
        <v>37.371611100000003</v>
      </c>
      <c r="D62" s="139" t="e">
        <v>#N/A</v>
      </c>
      <c r="E62" s="138">
        <f t="shared" si="5"/>
        <v>48.945292750916671</v>
      </c>
      <c r="F62" s="138">
        <v>37.371611100000003</v>
      </c>
      <c r="G62" s="136"/>
    </row>
    <row r="63" spans="1:7" x14ac:dyDescent="0.25">
      <c r="A63" s="129">
        <f t="shared" si="3"/>
        <v>2019</v>
      </c>
      <c r="B63" s="132">
        <v>43586</v>
      </c>
      <c r="C63" s="133">
        <v>44.129009949999997</v>
      </c>
      <c r="D63" s="139" t="e">
        <v>#N/A</v>
      </c>
      <c r="E63" s="138">
        <f t="shared" si="5"/>
        <v>48.945292750916671</v>
      </c>
      <c r="F63" s="138">
        <v>44.129009949999997</v>
      </c>
      <c r="G63" s="136"/>
    </row>
    <row r="64" spans="1:7" x14ac:dyDescent="0.25">
      <c r="A64" s="129">
        <f t="shared" si="3"/>
        <v>2019</v>
      </c>
      <c r="B64" s="132">
        <v>43617</v>
      </c>
      <c r="C64" s="133">
        <v>48.353478299999999</v>
      </c>
      <c r="D64" s="139" t="e">
        <v>#N/A</v>
      </c>
      <c r="E64" s="138">
        <f t="shared" si="5"/>
        <v>48.945292750916671</v>
      </c>
      <c r="F64" s="138">
        <v>48.353478299999999</v>
      </c>
      <c r="G64" s="136"/>
    </row>
    <row r="65" spans="1:7" x14ac:dyDescent="0.25">
      <c r="A65" s="129">
        <f t="shared" si="3"/>
        <v>2019</v>
      </c>
      <c r="B65" s="132">
        <v>43647</v>
      </c>
      <c r="C65" s="133">
        <v>59.997894047000003</v>
      </c>
      <c r="D65" s="139" t="e">
        <v>#N/A</v>
      </c>
      <c r="E65" s="138">
        <f t="shared" si="5"/>
        <v>48.945292750916671</v>
      </c>
      <c r="F65" s="138">
        <v>59.997894047000003</v>
      </c>
      <c r="G65" s="136"/>
    </row>
    <row r="66" spans="1:7" x14ac:dyDescent="0.25">
      <c r="A66" s="129">
        <f t="shared" si="3"/>
        <v>2019</v>
      </c>
      <c r="B66" s="132">
        <v>43678</v>
      </c>
      <c r="C66" s="133">
        <v>56.467564291999999</v>
      </c>
      <c r="D66" s="139" t="e">
        <v>#N/A</v>
      </c>
      <c r="E66" s="138">
        <f t="shared" si="5"/>
        <v>48.945292750916671</v>
      </c>
      <c r="F66" s="138">
        <v>56.467564291999999</v>
      </c>
      <c r="G66" s="136"/>
    </row>
    <row r="67" spans="1:7" x14ac:dyDescent="0.25">
      <c r="A67" s="129">
        <f t="shared" si="3"/>
        <v>2019</v>
      </c>
      <c r="B67" s="132">
        <v>43709</v>
      </c>
      <c r="C67" s="133">
        <v>51.326178329999998</v>
      </c>
      <c r="D67" s="139" t="e">
        <v>#N/A</v>
      </c>
      <c r="E67" s="138">
        <f t="shared" si="5"/>
        <v>48.945292750916671</v>
      </c>
      <c r="F67" s="138">
        <v>51.326178329999998</v>
      </c>
      <c r="G67" s="136"/>
    </row>
    <row r="68" spans="1:7" x14ac:dyDescent="0.25">
      <c r="A68" s="129">
        <f t="shared" si="3"/>
        <v>2019</v>
      </c>
      <c r="B68" s="132">
        <v>43739</v>
      </c>
      <c r="C68" s="133">
        <v>41.404697151999997</v>
      </c>
      <c r="D68" s="139" t="e">
        <v>#N/A</v>
      </c>
      <c r="E68" s="138">
        <f t="shared" si="5"/>
        <v>48.945292750916671</v>
      </c>
      <c r="F68" s="138">
        <v>41.404697151999997</v>
      </c>
      <c r="G68" s="136"/>
    </row>
    <row r="69" spans="1:7" x14ac:dyDescent="0.25">
      <c r="A69" s="129">
        <f t="shared" si="3"/>
        <v>2019</v>
      </c>
      <c r="B69" s="132">
        <v>43770</v>
      </c>
      <c r="C69" s="133">
        <v>45.883513260000001</v>
      </c>
      <c r="D69" s="139" t="e">
        <v>#N/A</v>
      </c>
      <c r="E69" s="138"/>
      <c r="F69" s="138">
        <v>45.883513260000001</v>
      </c>
      <c r="G69" s="136"/>
    </row>
    <row r="70" spans="1:7" x14ac:dyDescent="0.25">
      <c r="A70" s="129">
        <f t="shared" si="3"/>
        <v>2019</v>
      </c>
      <c r="B70" s="132">
        <v>43800</v>
      </c>
      <c r="C70" s="133">
        <v>44.552685771999997</v>
      </c>
      <c r="D70" s="139" t="e">
        <v>#N/A</v>
      </c>
      <c r="E70" s="138"/>
      <c r="F70" s="138">
        <v>44.552685771999997</v>
      </c>
      <c r="G70" s="136"/>
    </row>
    <row r="71" spans="1:7" x14ac:dyDescent="0.25">
      <c r="A71" s="129">
        <f t="shared" si="3"/>
        <v>2020</v>
      </c>
      <c r="B71" s="132">
        <v>43831</v>
      </c>
      <c r="C71" s="133">
        <v>40.624280181000003</v>
      </c>
      <c r="D71" s="139" t="e">
        <v>#N/A</v>
      </c>
      <c r="E71" s="138"/>
      <c r="F71" s="138">
        <v>40.624280181000003</v>
      </c>
      <c r="G71" s="136"/>
    </row>
    <row r="72" spans="1:7" x14ac:dyDescent="0.25">
      <c r="A72" s="129">
        <f t="shared" si="3"/>
        <v>2020</v>
      </c>
      <c r="B72" s="132">
        <v>43862</v>
      </c>
      <c r="C72" s="133">
        <v>35.891931171000003</v>
      </c>
      <c r="D72" s="139" t="e">
        <v>#N/A</v>
      </c>
      <c r="E72" s="138"/>
      <c r="F72" s="138">
        <v>35.891931171000003</v>
      </c>
      <c r="G72" s="136"/>
    </row>
    <row r="73" spans="1:7" x14ac:dyDescent="0.25">
      <c r="A73" s="129">
        <f t="shared" si="3"/>
        <v>2020</v>
      </c>
      <c r="B73" s="132">
        <v>43891</v>
      </c>
      <c r="C73" s="133">
        <v>32.729227522999999</v>
      </c>
      <c r="D73" s="139" t="e">
        <v>#N/A</v>
      </c>
      <c r="E73" s="138">
        <f t="shared" ref="E73:E80" si="6">AVERAGEIF($A$47:$A$108,A73,$F$47:$F$108)</f>
        <v>36.282221334583333</v>
      </c>
      <c r="F73" s="138">
        <v>32.729227522999999</v>
      </c>
      <c r="G73" s="136"/>
    </row>
    <row r="74" spans="1:7" x14ac:dyDescent="0.25">
      <c r="A74" s="129">
        <f t="shared" si="3"/>
        <v>2020</v>
      </c>
      <c r="B74" s="132">
        <v>43922</v>
      </c>
      <c r="C74" s="133">
        <v>27.429210982000001</v>
      </c>
      <c r="D74" s="139" t="e">
        <v>#N/A</v>
      </c>
      <c r="E74" s="138">
        <f t="shared" si="6"/>
        <v>36.282221334583333</v>
      </c>
      <c r="F74" s="138">
        <v>27.429210982000001</v>
      </c>
      <c r="G74" s="136"/>
    </row>
    <row r="75" spans="1:7" x14ac:dyDescent="0.25">
      <c r="A75" s="129">
        <f t="shared" si="3"/>
        <v>2020</v>
      </c>
      <c r="B75" s="132">
        <v>43952</v>
      </c>
      <c r="C75" s="133">
        <v>30.409952678</v>
      </c>
      <c r="D75" s="139" t="e">
        <v>#N/A</v>
      </c>
      <c r="E75" s="138">
        <f t="shared" si="6"/>
        <v>36.282221334583333</v>
      </c>
      <c r="F75" s="138">
        <v>30.409952678</v>
      </c>
      <c r="G75" s="136"/>
    </row>
    <row r="76" spans="1:7" x14ac:dyDescent="0.25">
      <c r="A76" s="129">
        <f t="shared" si="3"/>
        <v>2020</v>
      </c>
      <c r="B76" s="132">
        <v>43983</v>
      </c>
      <c r="C76" s="133">
        <v>36.911841000000003</v>
      </c>
      <c r="D76" s="139" t="e">
        <v>#N/A</v>
      </c>
      <c r="E76" s="138">
        <f t="shared" si="6"/>
        <v>36.282221334583333</v>
      </c>
      <c r="F76" s="138">
        <v>36.911841000000003</v>
      </c>
      <c r="G76" s="136"/>
    </row>
    <row r="77" spans="1:7" x14ac:dyDescent="0.25">
      <c r="A77" s="129">
        <f t="shared" si="3"/>
        <v>2020</v>
      </c>
      <c r="B77" s="132">
        <v>44013</v>
      </c>
      <c r="C77" s="133">
        <v>42.51836248</v>
      </c>
      <c r="D77" s="139">
        <v>42.51836248</v>
      </c>
      <c r="E77" s="138">
        <f t="shared" si="6"/>
        <v>36.282221334583333</v>
      </c>
      <c r="F77" s="138">
        <v>42.51836248</v>
      </c>
      <c r="G77" s="136"/>
    </row>
    <row r="78" spans="1:7" x14ac:dyDescent="0.25">
      <c r="A78" s="129">
        <f t="shared" si="3"/>
        <v>2020</v>
      </c>
      <c r="B78" s="132">
        <v>44044</v>
      </c>
      <c r="C78" s="133" t="e">
        <v>#N/A</v>
      </c>
      <c r="D78" s="139">
        <v>46.519620000000003</v>
      </c>
      <c r="E78" s="138">
        <f t="shared" si="6"/>
        <v>36.282221334583333</v>
      </c>
      <c r="F78" s="138">
        <v>46.519620000000003</v>
      </c>
      <c r="G78" s="136"/>
    </row>
    <row r="79" spans="1:7" x14ac:dyDescent="0.25">
      <c r="A79" s="129">
        <f t="shared" si="3"/>
        <v>2020</v>
      </c>
      <c r="B79" s="132">
        <v>44075</v>
      </c>
      <c r="C79" s="133" t="e">
        <v>#N/A</v>
      </c>
      <c r="D79" s="139">
        <v>38.271479999999997</v>
      </c>
      <c r="E79" s="138">
        <f t="shared" si="6"/>
        <v>36.282221334583333</v>
      </c>
      <c r="F79" s="138">
        <v>38.271479999999997</v>
      </c>
      <c r="G79" s="136"/>
    </row>
    <row r="80" spans="1:7" x14ac:dyDescent="0.25">
      <c r="A80" s="129">
        <f t="shared" si="3"/>
        <v>2020</v>
      </c>
      <c r="B80" s="132">
        <v>44105</v>
      </c>
      <c r="C80" s="133" t="e">
        <v>#N/A</v>
      </c>
      <c r="D80" s="139">
        <v>30.675329999999999</v>
      </c>
      <c r="E80" s="138">
        <f t="shared" si="6"/>
        <v>36.282221334583333</v>
      </c>
      <c r="F80" s="138">
        <v>30.675329999999999</v>
      </c>
      <c r="G80" s="136"/>
    </row>
    <row r="81" spans="1:7" x14ac:dyDescent="0.25">
      <c r="A81" s="129">
        <f t="shared" si="3"/>
        <v>2020</v>
      </c>
      <c r="B81" s="132">
        <v>44136</v>
      </c>
      <c r="C81" s="133" t="e">
        <v>#N/A</v>
      </c>
      <c r="D81" s="139">
        <v>32.568919999999999</v>
      </c>
      <c r="E81" s="138"/>
      <c r="F81" s="138">
        <v>32.568919999999999</v>
      </c>
      <c r="G81" s="136"/>
    </row>
    <row r="82" spans="1:7" x14ac:dyDescent="0.25">
      <c r="A82" s="129">
        <f t="shared" si="3"/>
        <v>2020</v>
      </c>
      <c r="B82" s="132">
        <v>44166</v>
      </c>
      <c r="C82" s="133" t="e">
        <v>#N/A</v>
      </c>
      <c r="D82" s="139">
        <v>40.836500000000001</v>
      </c>
      <c r="E82" s="138"/>
      <c r="F82" s="138">
        <v>40.836500000000001</v>
      </c>
      <c r="G82" s="136"/>
    </row>
    <row r="83" spans="1:7" x14ac:dyDescent="0.25">
      <c r="A83" s="129">
        <f t="shared" si="3"/>
        <v>2021</v>
      </c>
      <c r="B83" s="132">
        <v>44197</v>
      </c>
      <c r="C83" s="133" t="e">
        <v>#N/A</v>
      </c>
      <c r="D83" s="139">
        <v>44.62068</v>
      </c>
      <c r="E83" s="138"/>
      <c r="F83" s="138">
        <v>44.62068</v>
      </c>
      <c r="G83" s="136"/>
    </row>
    <row r="84" spans="1:7" x14ac:dyDescent="0.25">
      <c r="A84" s="129">
        <f t="shared" si="3"/>
        <v>2021</v>
      </c>
      <c r="B84" s="132">
        <v>44228</v>
      </c>
      <c r="C84" s="133" t="e">
        <v>#N/A</v>
      </c>
      <c r="D84" s="139">
        <v>37.845880000000001</v>
      </c>
      <c r="E84" s="138"/>
      <c r="F84" s="138">
        <v>37.845880000000001</v>
      </c>
      <c r="G84" s="136"/>
    </row>
    <row r="85" spans="1:7" x14ac:dyDescent="0.25">
      <c r="A85" s="129">
        <f t="shared" si="3"/>
        <v>2021</v>
      </c>
      <c r="B85" s="132">
        <v>44256</v>
      </c>
      <c r="C85" s="133" t="e">
        <v>#N/A</v>
      </c>
      <c r="D85" s="139">
        <v>38.006900000000002</v>
      </c>
      <c r="E85" s="138">
        <f t="shared" ref="E85:E92" si="7">AVERAGEIF($A$47:$A$108,A85,$F$47:$F$108)</f>
        <v>43.362721666666665</v>
      </c>
      <c r="F85" s="138">
        <v>38.006900000000002</v>
      </c>
      <c r="G85" s="136"/>
    </row>
    <row r="86" spans="1:7" x14ac:dyDescent="0.25">
      <c r="A86" s="129">
        <f t="shared" si="3"/>
        <v>2021</v>
      </c>
      <c r="B86" s="132">
        <v>44287</v>
      </c>
      <c r="C86" s="133" t="e">
        <v>#N/A</v>
      </c>
      <c r="D86" s="139">
        <v>34.810319999999997</v>
      </c>
      <c r="E86" s="138">
        <f t="shared" si="7"/>
        <v>43.362721666666665</v>
      </c>
      <c r="F86" s="138">
        <v>34.810319999999997</v>
      </c>
      <c r="G86" s="136"/>
    </row>
    <row r="87" spans="1:7" x14ac:dyDescent="0.25">
      <c r="A87" s="129">
        <f t="shared" si="3"/>
        <v>2021</v>
      </c>
      <c r="B87" s="132">
        <v>44317</v>
      </c>
      <c r="C87" s="133" t="e">
        <v>#N/A</v>
      </c>
      <c r="D87" s="139">
        <v>40.75273</v>
      </c>
      <c r="E87" s="138">
        <f t="shared" si="7"/>
        <v>43.362721666666665</v>
      </c>
      <c r="F87" s="138">
        <v>40.75273</v>
      </c>
      <c r="G87" s="136"/>
    </row>
    <row r="88" spans="1:7" x14ac:dyDescent="0.25">
      <c r="A88" s="129">
        <f t="shared" si="3"/>
        <v>2021</v>
      </c>
      <c r="B88" s="132">
        <v>44348</v>
      </c>
      <c r="C88" s="133" t="e">
        <v>#N/A</v>
      </c>
      <c r="D88" s="139">
        <v>52.141550000000002</v>
      </c>
      <c r="E88" s="138">
        <f t="shared" si="7"/>
        <v>43.362721666666665</v>
      </c>
      <c r="F88" s="138">
        <v>52.141550000000002</v>
      </c>
      <c r="G88" s="136"/>
    </row>
    <row r="89" spans="1:7" x14ac:dyDescent="0.25">
      <c r="A89" s="129">
        <f t="shared" si="3"/>
        <v>2021</v>
      </c>
      <c r="B89" s="132">
        <v>44378</v>
      </c>
      <c r="C89" s="133" t="e">
        <v>#N/A</v>
      </c>
      <c r="D89" s="139">
        <v>59.362659999999998</v>
      </c>
      <c r="E89" s="138">
        <f t="shared" si="7"/>
        <v>43.362721666666665</v>
      </c>
      <c r="F89" s="138">
        <v>59.362659999999998</v>
      </c>
      <c r="G89" s="136"/>
    </row>
    <row r="90" spans="1:7" x14ac:dyDescent="0.25">
      <c r="A90" s="129">
        <f t="shared" si="3"/>
        <v>2021</v>
      </c>
      <c r="B90" s="132">
        <v>44409</v>
      </c>
      <c r="C90" s="133" t="e">
        <v>#N/A</v>
      </c>
      <c r="D90" s="139">
        <v>56.11636</v>
      </c>
      <c r="E90" s="138">
        <f t="shared" si="7"/>
        <v>43.362721666666665</v>
      </c>
      <c r="F90" s="138">
        <v>56.11636</v>
      </c>
      <c r="G90" s="136"/>
    </row>
    <row r="91" spans="1:7" x14ac:dyDescent="0.25">
      <c r="A91" s="129">
        <f t="shared" si="3"/>
        <v>2021</v>
      </c>
      <c r="B91" s="132">
        <v>44440</v>
      </c>
      <c r="C91" s="133" t="e">
        <v>#N/A</v>
      </c>
      <c r="D91" s="139">
        <v>41.587060000000001</v>
      </c>
      <c r="E91" s="138">
        <f t="shared" si="7"/>
        <v>43.362721666666665</v>
      </c>
      <c r="F91" s="138">
        <v>41.587060000000001</v>
      </c>
      <c r="G91" s="136"/>
    </row>
    <row r="92" spans="1:7" x14ac:dyDescent="0.25">
      <c r="A92" s="129">
        <f t="shared" si="3"/>
        <v>2021</v>
      </c>
      <c r="B92" s="132">
        <v>44470</v>
      </c>
      <c r="C92" s="133" t="e">
        <v>#N/A</v>
      </c>
      <c r="D92" s="139">
        <v>37.494349999999997</v>
      </c>
      <c r="E92" s="138">
        <f t="shared" si="7"/>
        <v>43.362721666666665</v>
      </c>
      <c r="F92" s="138">
        <v>37.494349999999997</v>
      </c>
      <c r="G92" s="136"/>
    </row>
    <row r="93" spans="1:7" x14ac:dyDescent="0.25">
      <c r="A93" s="129">
        <f t="shared" si="3"/>
        <v>2021</v>
      </c>
      <c r="B93" s="132">
        <v>44501</v>
      </c>
      <c r="C93" s="133" t="e">
        <v>#N/A</v>
      </c>
      <c r="D93" s="139">
        <v>33.423250000000003</v>
      </c>
      <c r="E93" s="138"/>
      <c r="F93" s="138">
        <v>33.423250000000003</v>
      </c>
      <c r="G93" s="136"/>
    </row>
    <row r="94" spans="1:7" x14ac:dyDescent="0.25">
      <c r="A94" s="129">
        <f t="shared" si="3"/>
        <v>2021</v>
      </c>
      <c r="B94" s="132">
        <v>44531</v>
      </c>
      <c r="C94" s="133" t="e">
        <v>#N/A</v>
      </c>
      <c r="D94" s="139">
        <v>44.190919999999998</v>
      </c>
      <c r="E94" s="138"/>
      <c r="F94" s="138">
        <v>44.190919999999998</v>
      </c>
      <c r="G94" s="136"/>
    </row>
    <row r="95" spans="1:7" x14ac:dyDescent="0.25">
      <c r="B95" s="132"/>
    </row>
    <row r="96" spans="1:7" x14ac:dyDescent="0.25">
      <c r="B96" s="132"/>
    </row>
    <row r="97" spans="1:7" x14ac:dyDescent="0.25">
      <c r="B97" s="132"/>
    </row>
    <row r="98" spans="1:7" x14ac:dyDescent="0.25">
      <c r="B98" s="13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32"/>
    </row>
    <row r="103" spans="1:7" x14ac:dyDescent="0.25">
      <c r="B103" s="132"/>
    </row>
    <row r="104" spans="1:7" x14ac:dyDescent="0.25">
      <c r="B104" s="132"/>
    </row>
    <row r="105" spans="1:7" x14ac:dyDescent="0.25">
      <c r="B105" s="132"/>
    </row>
    <row r="106" spans="1:7" x14ac:dyDescent="0.25">
      <c r="B106" s="132"/>
    </row>
    <row r="107" spans="1:7" x14ac:dyDescent="0.25">
      <c r="B107" s="132"/>
    </row>
    <row r="108" spans="1:7" x14ac:dyDescent="0.25">
      <c r="B108" s="132"/>
    </row>
    <row r="109" spans="1:7" x14ac:dyDescent="0.25">
      <c r="F109" s="138"/>
      <c r="G109" s="136"/>
    </row>
    <row r="110" spans="1:7" x14ac:dyDescent="0.25">
      <c r="F110" s="138"/>
      <c r="G110" s="136"/>
    </row>
    <row r="111" spans="1:7" x14ac:dyDescent="0.25">
      <c r="F111" s="138"/>
      <c r="G111" s="136"/>
    </row>
    <row r="112" spans="1:7" x14ac:dyDescent="0.25">
      <c r="F112" s="138"/>
      <c r="G112" s="136"/>
    </row>
    <row r="113" spans="6:7" x14ac:dyDescent="0.25">
      <c r="F113" s="138"/>
      <c r="G113" s="136"/>
    </row>
    <row r="114" spans="6:7" x14ac:dyDescent="0.25">
      <c r="F114" s="138"/>
      <c r="G114" s="136"/>
    </row>
    <row r="115" spans="6:7" x14ac:dyDescent="0.25">
      <c r="F115" s="138"/>
      <c r="G115" s="136"/>
    </row>
    <row r="116" spans="6:7" x14ac:dyDescent="0.25">
      <c r="F116" s="138"/>
      <c r="G116" s="136"/>
    </row>
    <row r="117" spans="6:7" x14ac:dyDescent="0.25">
      <c r="F117" s="138"/>
      <c r="G117" s="136"/>
    </row>
    <row r="118" spans="6:7" x14ac:dyDescent="0.25">
      <c r="F118" s="138"/>
    </row>
    <row r="119" spans="6:7" x14ac:dyDescent="0.25">
      <c r="F119" s="138"/>
    </row>
    <row r="120" spans="6:7" x14ac:dyDescent="0.25">
      <c r="F120" s="138"/>
    </row>
    <row r="121" spans="6:7" x14ac:dyDescent="0.25">
      <c r="F121" s="138"/>
    </row>
    <row r="122" spans="6:7" x14ac:dyDescent="0.25">
      <c r="F122" s="138"/>
    </row>
    <row r="123" spans="6:7" x14ac:dyDescent="0.25">
      <c r="F123" s="138"/>
    </row>
    <row r="124" spans="6:7" x14ac:dyDescent="0.25">
      <c r="F124" s="138"/>
    </row>
    <row r="125" spans="6:7" x14ac:dyDescent="0.25">
      <c r="F125" s="138"/>
    </row>
    <row r="126" spans="6:7" x14ac:dyDescent="0.25">
      <c r="F126" s="138"/>
    </row>
    <row r="127" spans="6:7" x14ac:dyDescent="0.25">
      <c r="F127" s="138"/>
    </row>
    <row r="128" spans="6:7" x14ac:dyDescent="0.25">
      <c r="F128" s="138"/>
    </row>
    <row r="129" spans="6:6" x14ac:dyDescent="0.25">
      <c r="F129" s="138"/>
    </row>
    <row r="130" spans="6:6" x14ac:dyDescent="0.25">
      <c r="F130" s="138"/>
    </row>
    <row r="131" spans="6:6" x14ac:dyDescent="0.25">
      <c r="F131" s="138"/>
    </row>
    <row r="132" spans="6:6" x14ac:dyDescent="0.25">
      <c r="F132" s="138"/>
    </row>
    <row r="133" spans="6:6" x14ac:dyDescent="0.25">
      <c r="F133" s="138"/>
    </row>
    <row r="134" spans="6:6" x14ac:dyDescent="0.25">
      <c r="F134" s="138"/>
    </row>
    <row r="135" spans="6:6" x14ac:dyDescent="0.25">
      <c r="F135" s="138"/>
    </row>
    <row r="136" spans="6:6" x14ac:dyDescent="0.25">
      <c r="F136" s="138"/>
    </row>
    <row r="137" spans="6:6" x14ac:dyDescent="0.25">
      <c r="F137" s="138"/>
    </row>
    <row r="138" spans="6:6" x14ac:dyDescent="0.25">
      <c r="F138" s="138"/>
    </row>
    <row r="139" spans="6:6" x14ac:dyDescent="0.25">
      <c r="F139" s="138"/>
    </row>
    <row r="140" spans="6:6" x14ac:dyDescent="0.25">
      <c r="F140" s="138"/>
    </row>
    <row r="141" spans="6:6" x14ac:dyDescent="0.25">
      <c r="F141" s="138"/>
    </row>
    <row r="142" spans="6:6" x14ac:dyDescent="0.25">
      <c r="F142" s="13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556</v>
      </c>
      <c r="L2" s="30"/>
    </row>
    <row r="3" spans="1:17" x14ac:dyDescent="0.2">
      <c r="A3" s="22" t="s">
        <v>16</v>
      </c>
    </row>
    <row r="4" spans="1:17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7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P5" s="178" t="s">
        <v>358</v>
      </c>
      <c r="Q5" s="179"/>
    </row>
    <row r="6" spans="1:17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P6" s="221" t="s">
        <v>62</v>
      </c>
      <c r="Q6" s="222" t="s">
        <v>377</v>
      </c>
    </row>
    <row r="7" spans="1:17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P7" s="197"/>
    </row>
    <row r="8" spans="1:17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7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7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7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7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7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7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7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7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407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ht="12.75" customHeight="1" x14ac:dyDescent="0.2">
      <c r="B25" s="594" t="s">
        <v>62</v>
      </c>
      <c r="C25" s="594"/>
      <c r="D25" s="594"/>
      <c r="E25" s="594"/>
      <c r="F25" s="546"/>
    </row>
    <row r="26" spans="1:11" x14ac:dyDescent="0.2">
      <c r="B26" s="36"/>
      <c r="C26" s="588" t="s">
        <v>40</v>
      </c>
      <c r="D26" s="588"/>
      <c r="E26" s="588"/>
    </row>
    <row r="27" spans="1:11" x14ac:dyDescent="0.2">
      <c r="A27" s="3"/>
      <c r="B27" s="37"/>
      <c r="C27" s="589" t="s">
        <v>590</v>
      </c>
      <c r="D27" s="589"/>
      <c r="E27" s="589"/>
    </row>
    <row r="28" spans="1:11" x14ac:dyDescent="0.2">
      <c r="A28" s="5"/>
      <c r="B28" s="73" t="s">
        <v>501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42005</v>
      </c>
      <c r="B29" s="14">
        <v>154.389578</v>
      </c>
      <c r="C29" s="43">
        <f>+MIN($B$29,$B$41,$B$53,$B$65,$B$77)</f>
        <v>99.378401999999994</v>
      </c>
      <c r="D29" s="43">
        <f>+MAX($B$29,$B$41,$B$53,$B$65,$B$77)</f>
        <v>187.203047</v>
      </c>
      <c r="E29" s="17">
        <f t="shared" ref="E29:E92" si="0">D29-C29</f>
        <v>87.824645000000004</v>
      </c>
      <c r="G29" s="43"/>
      <c r="H29" s="17"/>
    </row>
    <row r="30" spans="1:11" x14ac:dyDescent="0.2">
      <c r="A30" s="1">
        <v>42036</v>
      </c>
      <c r="B30" s="12">
        <v>149.07128700000001</v>
      </c>
      <c r="C30" s="43">
        <f>+MIN($B$30,$B$42,$B$54,$B$66,$B$78)</f>
        <v>98.835352999999998</v>
      </c>
      <c r="D30" s="43">
        <f>+MAX($B$30,$B$42,$B$54,$B$66,$B$78)</f>
        <v>187.06361799999999</v>
      </c>
      <c r="E30" s="17">
        <f t="shared" si="0"/>
        <v>88.228264999999993</v>
      </c>
      <c r="G30" s="43"/>
      <c r="H30" s="17"/>
    </row>
    <row r="31" spans="1:11" x14ac:dyDescent="0.2">
      <c r="A31" s="1">
        <v>42064</v>
      </c>
      <c r="B31" s="12">
        <v>154.346698</v>
      </c>
      <c r="C31" s="43">
        <f>+MIN($B$31,$B$43,$B$55,$B$67,$B$79)</f>
        <v>97.102233999999996</v>
      </c>
      <c r="D31" s="43">
        <f>+MAX($B$31,$B$43,$B$55,$B$67,$B$79)</f>
        <v>191.55273500000001</v>
      </c>
      <c r="E31" s="17">
        <f t="shared" si="0"/>
        <v>94.450501000000017</v>
      </c>
      <c r="G31" s="43"/>
      <c r="H31" s="17"/>
    </row>
    <row r="32" spans="1:11" x14ac:dyDescent="0.2">
      <c r="A32" s="1">
        <v>42095</v>
      </c>
      <c r="B32" s="12">
        <v>167.06340900000001</v>
      </c>
      <c r="C32" s="43">
        <f>+MIN($B$32,$B$44,$B$56,$B$68,$B$80)</f>
        <v>108.85160399999999</v>
      </c>
      <c r="D32" s="43">
        <f>+MAX($B$32,$B$44,$B$56,$B$68,$B$80)</f>
        <v>193.18521200000001</v>
      </c>
      <c r="E32" s="17">
        <f t="shared" si="0"/>
        <v>84.333608000000012</v>
      </c>
      <c r="G32" s="43"/>
      <c r="H32" s="17"/>
    </row>
    <row r="33" spans="1:8" x14ac:dyDescent="0.2">
      <c r="A33" s="1">
        <v>42125</v>
      </c>
      <c r="B33" s="12">
        <v>172.809335</v>
      </c>
      <c r="C33" s="43">
        <f>+MIN($B$33,$B$45,$B$57,$B$69,$B$81)</f>
        <v>115.88784800000001</v>
      </c>
      <c r="D33" s="43">
        <f>+MAX($B$33,$B$45,$B$57,$B$69,$B$81)</f>
        <v>192.41693000000001</v>
      </c>
      <c r="E33" s="17">
        <f t="shared" si="0"/>
        <v>76.529082000000002</v>
      </c>
      <c r="G33" s="43"/>
      <c r="H33" s="17"/>
    </row>
    <row r="34" spans="1:8" x14ac:dyDescent="0.2">
      <c r="A34" s="1">
        <v>42156</v>
      </c>
      <c r="B34" s="12">
        <v>166.43659700000001</v>
      </c>
      <c r="C34" s="43">
        <f>+MIN($B$34,$B$46,$B$58,$B$70,$B$82)</f>
        <v>117.71040000000001</v>
      </c>
      <c r="D34" s="43">
        <f>+MAX($B$34,$B$46,$B$58,$B$70,$B$82)</f>
        <v>182.086476</v>
      </c>
      <c r="E34" s="17">
        <f t="shared" si="0"/>
        <v>64.376075999999998</v>
      </c>
      <c r="G34" s="43"/>
      <c r="H34" s="17"/>
    </row>
    <row r="35" spans="1:8" x14ac:dyDescent="0.2">
      <c r="A35" s="1">
        <v>42186</v>
      </c>
      <c r="B35" s="12">
        <v>157.93807699999999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42217</v>
      </c>
      <c r="B36" s="12">
        <v>155.95185499999999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42248</v>
      </c>
      <c r="B37" s="12">
        <v>162.108619</v>
      </c>
      <c r="C37" s="43">
        <f>+MIN($B$37,$B$49,$B$61,$B$73,$B$85)</f>
        <v>100.383973</v>
      </c>
      <c r="D37" s="43">
        <f>+MAX($B$37,$B$49,$B$61,$B$73,$B$85)</f>
        <v>162.108619</v>
      </c>
      <c r="E37" s="17">
        <f t="shared" si="0"/>
        <v>61.724646000000007</v>
      </c>
      <c r="G37" s="43"/>
      <c r="H37" s="17"/>
    </row>
    <row r="38" spans="1:8" x14ac:dyDescent="0.2">
      <c r="A38" s="1">
        <v>42278</v>
      </c>
      <c r="B38" s="12">
        <v>175.587987</v>
      </c>
      <c r="C38" s="43">
        <f>+MIN($B$38,$B$50,$B$62,$B$74,$B$86)</f>
        <v>104.855065</v>
      </c>
      <c r="D38" s="43">
        <f>+MAX($B$38,$B$50,$B$62,$B$74,$B$86)</f>
        <v>175.587987</v>
      </c>
      <c r="E38" s="17">
        <f t="shared" si="0"/>
        <v>70.732922000000002</v>
      </c>
      <c r="G38" s="43"/>
      <c r="H38" s="17"/>
    </row>
    <row r="39" spans="1:8" x14ac:dyDescent="0.2">
      <c r="A39" s="1">
        <v>42309</v>
      </c>
      <c r="B39" s="12">
        <v>188.594571</v>
      </c>
      <c r="C39" s="43">
        <f>+MIN($B$39,$B$51,$B$63,$B$75,$B$87)</f>
        <v>104.075187</v>
      </c>
      <c r="D39" s="43">
        <f>+MAX($B$39,$B$51,$B$63,$B$75,$B$87)</f>
        <v>188.594571</v>
      </c>
      <c r="E39" s="17">
        <f t="shared" si="0"/>
        <v>84.519384000000002</v>
      </c>
      <c r="G39" s="43"/>
      <c r="H39" s="17"/>
    </row>
    <row r="40" spans="1:8" x14ac:dyDescent="0.2">
      <c r="A40" s="1">
        <v>42339</v>
      </c>
      <c r="B40" s="12">
        <v>195.54803699999999</v>
      </c>
      <c r="C40" s="43">
        <f>+MIN($B$40,$B$52,$B$64,$B$76,$B$88)</f>
        <v>102.79285400000001</v>
      </c>
      <c r="D40" s="43">
        <f>+MAX($B$40,$B$52,$B$64,$B$76,$B$88)</f>
        <v>195.54803699999999</v>
      </c>
      <c r="E40" s="17">
        <f t="shared" si="0"/>
        <v>92.755182999999988</v>
      </c>
      <c r="G40" s="43"/>
      <c r="H40" s="17"/>
    </row>
    <row r="41" spans="1:8" x14ac:dyDescent="0.2">
      <c r="A41" s="1">
        <v>42370</v>
      </c>
      <c r="B41" s="12">
        <v>187.203047</v>
      </c>
      <c r="C41" s="43">
        <f>+MIN($B$29,$B$41,$B$53,$B$65,$B$77)</f>
        <v>99.378401999999994</v>
      </c>
      <c r="D41" s="43">
        <f>+MAX($B$29,$B$41,$B$53,$B$65,$B$77)</f>
        <v>187.203047</v>
      </c>
      <c r="E41" s="17">
        <f t="shared" si="0"/>
        <v>87.824645000000004</v>
      </c>
      <c r="G41" s="43"/>
      <c r="H41" s="17"/>
    </row>
    <row r="42" spans="1:8" x14ac:dyDescent="0.2">
      <c r="A42" s="1">
        <v>42401</v>
      </c>
      <c r="B42" s="12">
        <v>187.06361799999999</v>
      </c>
      <c r="C42" s="43">
        <f>+MIN($B$30,$B$42,$B$54,$B$66,$B$78)</f>
        <v>98.835352999999998</v>
      </c>
      <c r="D42" s="43">
        <f>+MAX($B$30,$B$42,$B$54,$B$66,$B$78)</f>
        <v>187.06361799999999</v>
      </c>
      <c r="E42" s="17">
        <f t="shared" si="0"/>
        <v>88.228264999999993</v>
      </c>
      <c r="G42" s="43"/>
      <c r="H42" s="17"/>
    </row>
    <row r="43" spans="1:8" x14ac:dyDescent="0.2">
      <c r="A43" s="1">
        <v>42430</v>
      </c>
      <c r="B43" s="12">
        <v>191.55273500000001</v>
      </c>
      <c r="C43" s="43">
        <f>+MIN($B$31,$B$43,$B$55,$B$67,$B$79)</f>
        <v>97.102233999999996</v>
      </c>
      <c r="D43" s="43">
        <f>+MAX($B$31,$B$43,$B$55,$B$67,$B$79)</f>
        <v>191.55273500000001</v>
      </c>
      <c r="E43" s="17">
        <f t="shared" si="0"/>
        <v>94.450501000000017</v>
      </c>
      <c r="G43" s="43"/>
      <c r="H43" s="17"/>
    </row>
    <row r="44" spans="1:8" x14ac:dyDescent="0.2">
      <c r="A44" s="1">
        <v>42461</v>
      </c>
      <c r="B44" s="12">
        <v>193.18521200000001</v>
      </c>
      <c r="C44" s="43">
        <f>+MIN($B$32,$B$44,$B$56,$B$68,$B$80)</f>
        <v>108.85160399999999</v>
      </c>
      <c r="D44" s="43">
        <f>+MAX($B$32,$B$44,$B$56,$B$68,$B$80)</f>
        <v>193.18521200000001</v>
      </c>
      <c r="E44" s="17">
        <f t="shared" si="0"/>
        <v>84.333608000000012</v>
      </c>
      <c r="G44" s="43"/>
      <c r="H44" s="17"/>
    </row>
    <row r="45" spans="1:8" x14ac:dyDescent="0.2">
      <c r="A45" s="1">
        <v>42491</v>
      </c>
      <c r="B45" s="12">
        <v>192.41693000000001</v>
      </c>
      <c r="C45" s="43">
        <f>+MIN($B$33,$B$45,$B$57,$B$69,$B$81)</f>
        <v>115.88784800000001</v>
      </c>
      <c r="D45" s="43">
        <f>+MAX($B$33,$B$45,$B$57,$B$69,$B$81)</f>
        <v>192.41693000000001</v>
      </c>
      <c r="E45" s="17">
        <f t="shared" si="0"/>
        <v>76.529082000000002</v>
      </c>
      <c r="G45" s="43"/>
      <c r="H45" s="17"/>
    </row>
    <row r="46" spans="1:8" x14ac:dyDescent="0.2">
      <c r="A46" s="1">
        <v>42522</v>
      </c>
      <c r="B46" s="12">
        <v>182.086476</v>
      </c>
      <c r="C46" s="43">
        <f>+MIN($B$34,$B$46,$B$58,$B$70,$B$82)</f>
        <v>117.71040000000001</v>
      </c>
      <c r="D46" s="43">
        <f>+MAX($B$34,$B$46,$B$58,$B$70,$B$82)</f>
        <v>182.086476</v>
      </c>
      <c r="E46" s="17">
        <f t="shared" si="0"/>
        <v>64.376075999999998</v>
      </c>
      <c r="G46" s="43"/>
      <c r="H46" s="17"/>
    </row>
    <row r="47" spans="1:8" x14ac:dyDescent="0.2">
      <c r="A47" s="1">
        <v>42552</v>
      </c>
      <c r="B47" s="12">
        <v>168.11860899999999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42583</v>
      </c>
      <c r="B48" s="12">
        <v>158.908174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42614</v>
      </c>
      <c r="B49" s="12">
        <v>156.56690900000001</v>
      </c>
      <c r="C49" s="43">
        <f>+MIN($B$37,$B$49,$B$61,$B$73,$B$85)</f>
        <v>100.383973</v>
      </c>
      <c r="D49" s="43">
        <f>+MAX($B$37,$B$49,$B$61,$B$73,$B$85)</f>
        <v>162.108619</v>
      </c>
      <c r="E49" s="17">
        <f t="shared" si="0"/>
        <v>61.724646000000007</v>
      </c>
      <c r="G49" s="43"/>
      <c r="H49" s="17"/>
    </row>
    <row r="50" spans="1:8" x14ac:dyDescent="0.2">
      <c r="A50" s="1">
        <v>42644</v>
      </c>
      <c r="B50" s="12">
        <v>160.93226000000001</v>
      </c>
      <c r="C50" s="43">
        <f>+MIN($B$38,$B$50,$B$62,$B$74,$B$86)</f>
        <v>104.855065</v>
      </c>
      <c r="D50" s="43">
        <f>+MAX($B$38,$B$50,$B$62,$B$74,$B$86)</f>
        <v>175.587987</v>
      </c>
      <c r="E50" s="17">
        <f t="shared" si="0"/>
        <v>70.732922000000002</v>
      </c>
      <c r="G50" s="43"/>
      <c r="H50" s="17"/>
    </row>
    <row r="51" spans="1:8" x14ac:dyDescent="0.2">
      <c r="A51" s="1">
        <v>42675</v>
      </c>
      <c r="B51" s="12">
        <v>170.27655799999999</v>
      </c>
      <c r="C51" s="43">
        <f>+MIN($B$39,$B$51,$B$63,$B$75,$B$87)</f>
        <v>104.075187</v>
      </c>
      <c r="D51" s="43">
        <f>+MAX($B$39,$B$51,$B$63,$B$75,$B$87)</f>
        <v>188.594571</v>
      </c>
      <c r="E51" s="17">
        <f t="shared" si="0"/>
        <v>84.519384000000002</v>
      </c>
      <c r="G51" s="43"/>
      <c r="H51" s="17"/>
    </row>
    <row r="52" spans="1:8" x14ac:dyDescent="0.2">
      <c r="A52" s="1">
        <v>42705</v>
      </c>
      <c r="B52" s="12">
        <v>162.00901400000001</v>
      </c>
      <c r="C52" s="43">
        <f>+MIN($B$40,$B$52,$B$64,$B$76,$B$88)</f>
        <v>102.79285400000001</v>
      </c>
      <c r="D52" s="43">
        <f>+MAX($B$40,$B$52,$B$64,$B$76,$B$88)</f>
        <v>195.54803699999999</v>
      </c>
      <c r="E52" s="17">
        <f t="shared" si="0"/>
        <v>92.755182999999988</v>
      </c>
      <c r="G52" s="43"/>
      <c r="H52" s="17"/>
    </row>
    <row r="53" spans="1:8" x14ac:dyDescent="0.2">
      <c r="A53" s="1">
        <v>42736</v>
      </c>
      <c r="B53" s="12">
        <v>156.21421000000001</v>
      </c>
      <c r="C53" s="43">
        <f>+MIN($B$29,$B$41,$B$53,$B$65,$B$77)</f>
        <v>99.378401999999994</v>
      </c>
      <c r="D53" s="43">
        <f>+MAX($B$29,$B$41,$B$53,$B$65,$B$77)</f>
        <v>187.203047</v>
      </c>
      <c r="E53" s="17">
        <f t="shared" si="0"/>
        <v>87.824645000000004</v>
      </c>
      <c r="G53" s="43"/>
      <c r="H53" s="17"/>
    </row>
    <row r="54" spans="1:8" x14ac:dyDescent="0.2">
      <c r="A54" s="1">
        <v>42767</v>
      </c>
      <c r="B54" s="12">
        <v>160.50150199999999</v>
      </c>
      <c r="C54" s="43">
        <f>+MIN($B$30,$B$42,$B$54,$B$66,$B$78)</f>
        <v>98.835352999999998</v>
      </c>
      <c r="D54" s="43">
        <f>+MAX($B$30,$B$42,$B$54,$B$66,$B$78)</f>
        <v>187.06361799999999</v>
      </c>
      <c r="E54" s="17">
        <f t="shared" si="0"/>
        <v>88.228264999999993</v>
      </c>
      <c r="G54" s="43"/>
      <c r="H54" s="17"/>
    </row>
    <row r="55" spans="1:8" x14ac:dyDescent="0.2">
      <c r="A55" s="1">
        <v>42795</v>
      </c>
      <c r="B55" s="12">
        <v>161.81549000000001</v>
      </c>
      <c r="C55" s="43">
        <f>+MIN($B$31,$B$43,$B$55,$B$67,$B$79)</f>
        <v>97.102233999999996</v>
      </c>
      <c r="D55" s="43">
        <f>+MAX($B$31,$B$43,$B$55,$B$67,$B$79)</f>
        <v>191.55273500000001</v>
      </c>
      <c r="E55" s="17">
        <f t="shared" si="0"/>
        <v>94.450501000000017</v>
      </c>
      <c r="G55" s="43"/>
      <c r="H55" s="17"/>
    </row>
    <row r="56" spans="1:8" x14ac:dyDescent="0.2">
      <c r="A56" s="1">
        <v>42826</v>
      </c>
      <c r="B56" s="12">
        <v>163.93691200000001</v>
      </c>
      <c r="C56" s="43">
        <f>+MIN($B$32,$B$44,$B$56,$B$68,$B$80)</f>
        <v>108.85160399999999</v>
      </c>
      <c r="D56" s="43">
        <f>+MAX($B$32,$B$44,$B$56,$B$68,$B$80)</f>
        <v>193.18521200000001</v>
      </c>
      <c r="E56" s="17">
        <f t="shared" si="0"/>
        <v>84.333608000000012</v>
      </c>
      <c r="G56" s="43"/>
      <c r="H56" s="17"/>
    </row>
    <row r="57" spans="1:8" x14ac:dyDescent="0.2">
      <c r="A57" s="1">
        <v>42856</v>
      </c>
      <c r="B57" s="12">
        <v>162.54224199999999</v>
      </c>
      <c r="C57" s="43">
        <f>+MIN($B$33,$B$45,$B$57,$B$69,$B$81)</f>
        <v>115.88784800000001</v>
      </c>
      <c r="D57" s="43">
        <f>+MAX($B$33,$B$45,$B$57,$B$69,$B$81)</f>
        <v>192.41693000000001</v>
      </c>
      <c r="E57" s="17">
        <f t="shared" si="0"/>
        <v>76.529082000000002</v>
      </c>
      <c r="G57" s="43"/>
      <c r="H57" s="17"/>
    </row>
    <row r="58" spans="1:8" x14ac:dyDescent="0.2">
      <c r="A58" s="1">
        <v>42887</v>
      </c>
      <c r="B58" s="12">
        <v>158.013959</v>
      </c>
      <c r="C58" s="43">
        <f>+MIN($B$34,$B$46,$B$58,$B$70,$B$82)</f>
        <v>117.71040000000001</v>
      </c>
      <c r="D58" s="43">
        <f>+MAX($B$34,$B$46,$B$58,$B$70,$B$82)</f>
        <v>182.086476</v>
      </c>
      <c r="E58" s="17">
        <f t="shared" si="0"/>
        <v>64.376075999999998</v>
      </c>
      <c r="G58" s="43"/>
      <c r="H58" s="17"/>
    </row>
    <row r="59" spans="1:8" x14ac:dyDescent="0.2">
      <c r="A59" s="1">
        <v>42917</v>
      </c>
      <c r="B59" s="12">
        <v>145.81148300000001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42948</v>
      </c>
      <c r="B60" s="12">
        <v>141.204061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42979</v>
      </c>
      <c r="B61" s="12">
        <v>139.5712</v>
      </c>
      <c r="C61" s="43">
        <f>+MIN($B$37,$B$49,$B$61,$B$73,$B$85)</f>
        <v>100.383973</v>
      </c>
      <c r="D61" s="43">
        <f>+MAX($B$37,$B$49,$B$61,$B$73,$B$85)</f>
        <v>162.108619</v>
      </c>
      <c r="E61" s="17">
        <f t="shared" si="0"/>
        <v>61.724646000000007</v>
      </c>
      <c r="G61" s="43"/>
      <c r="H61" s="17"/>
    </row>
    <row r="62" spans="1:8" x14ac:dyDescent="0.2">
      <c r="A62" s="1">
        <v>43009</v>
      </c>
      <c r="B62" s="12">
        <v>141.46251899999999</v>
      </c>
      <c r="C62" s="43">
        <f>+MIN($B$38,$B$50,$B$62,$B$74,$B$86)</f>
        <v>104.855065</v>
      </c>
      <c r="D62" s="43">
        <f>+MAX($B$38,$B$50,$B$62,$B$74,$B$86)</f>
        <v>175.587987</v>
      </c>
      <c r="E62" s="17">
        <f t="shared" si="0"/>
        <v>70.732922000000002</v>
      </c>
      <c r="G62" s="43"/>
      <c r="H62" s="17"/>
    </row>
    <row r="63" spans="1:8" x14ac:dyDescent="0.2">
      <c r="A63" s="1">
        <v>43040</v>
      </c>
      <c r="B63" s="12">
        <v>143.424037</v>
      </c>
      <c r="C63" s="43">
        <f>+MIN($B$39,$B$51,$B$63,$B$75,$B$87)</f>
        <v>104.075187</v>
      </c>
      <c r="D63" s="43">
        <f>+MAX($B$39,$B$51,$B$63,$B$75,$B$87)</f>
        <v>188.594571</v>
      </c>
      <c r="E63" s="17">
        <f t="shared" si="0"/>
        <v>84.519384000000002</v>
      </c>
      <c r="G63" s="43"/>
      <c r="H63" s="17"/>
    </row>
    <row r="64" spans="1:8" x14ac:dyDescent="0.2">
      <c r="A64" s="1">
        <v>43070</v>
      </c>
      <c r="B64" s="12">
        <v>137.68714800000001</v>
      </c>
      <c r="C64" s="43">
        <f>+MIN($B$40,$B$52,$B$64,$B$76,$B$88)</f>
        <v>102.79285400000001</v>
      </c>
      <c r="D64" s="43">
        <f>+MAX($B$40,$B$52,$B$64,$B$76,$B$88)</f>
        <v>195.54803699999999</v>
      </c>
      <c r="E64" s="17">
        <f t="shared" si="0"/>
        <v>92.755182999999988</v>
      </c>
      <c r="G64" s="43"/>
      <c r="H64" s="17"/>
    </row>
    <row r="65" spans="1:8" x14ac:dyDescent="0.2">
      <c r="A65" s="1">
        <v>43101</v>
      </c>
      <c r="B65" s="12">
        <v>123.234514</v>
      </c>
      <c r="C65" s="43">
        <f>+MIN($B$29,$B$41,$B$53,$B$65,$B$77)</f>
        <v>99.378401999999994</v>
      </c>
      <c r="D65" s="43">
        <f>+MAX($B$29,$B$41,$B$53,$B$65,$B$77)</f>
        <v>187.203047</v>
      </c>
      <c r="E65" s="17">
        <f t="shared" si="0"/>
        <v>87.824645000000004</v>
      </c>
      <c r="G65" s="43"/>
      <c r="H65" s="17"/>
    </row>
    <row r="66" spans="1:8" x14ac:dyDescent="0.2">
      <c r="A66" s="1">
        <v>43132</v>
      </c>
      <c r="B66" s="12">
        <v>120.52585999999999</v>
      </c>
      <c r="C66" s="43">
        <f>+MIN($B$30,$B$42,$B$54,$B$66,$B$78)</f>
        <v>98.835352999999998</v>
      </c>
      <c r="D66" s="43">
        <f>+MAX($B$30,$B$42,$B$54,$B$66,$B$78)</f>
        <v>187.06361799999999</v>
      </c>
      <c r="E66" s="17">
        <f t="shared" si="0"/>
        <v>88.228264999999993</v>
      </c>
      <c r="G66" s="43"/>
      <c r="H66" s="17"/>
    </row>
    <row r="67" spans="1:8" x14ac:dyDescent="0.2">
      <c r="A67" s="1">
        <v>43160</v>
      </c>
      <c r="B67" s="12">
        <v>126.007914</v>
      </c>
      <c r="C67" s="43">
        <f>+MIN($B$31,$B$43,$B$55,$B$67,$B$79)</f>
        <v>97.102233999999996</v>
      </c>
      <c r="D67" s="43">
        <f>+MAX($B$31,$B$43,$B$55,$B$67,$B$79)</f>
        <v>191.55273500000001</v>
      </c>
      <c r="E67" s="17">
        <f t="shared" si="0"/>
        <v>94.450501000000017</v>
      </c>
      <c r="G67" s="43"/>
      <c r="H67" s="17"/>
    </row>
    <row r="68" spans="1:8" x14ac:dyDescent="0.2">
      <c r="A68" s="1">
        <v>43191</v>
      </c>
      <c r="B68" s="12">
        <v>128.57078799999999</v>
      </c>
      <c r="C68" s="43">
        <f>+MIN($B$32,$B$44,$B$56,$B$68,$B$80)</f>
        <v>108.85160399999999</v>
      </c>
      <c r="D68" s="43">
        <f>+MAX($B$32,$B$44,$B$56,$B$68,$B$80)</f>
        <v>193.18521200000001</v>
      </c>
      <c r="E68" s="17">
        <f t="shared" si="0"/>
        <v>84.333608000000012</v>
      </c>
      <c r="G68" s="43"/>
      <c r="H68" s="17"/>
    </row>
    <row r="69" spans="1:8" x14ac:dyDescent="0.2">
      <c r="A69" s="1">
        <v>43221</v>
      </c>
      <c r="B69" s="12">
        <v>127.982</v>
      </c>
      <c r="C69" s="43">
        <f>+MIN($B$33,$B$45,$B$57,$B$69,$B$81)</f>
        <v>115.88784800000001</v>
      </c>
      <c r="D69" s="43">
        <f>+MAX($B$33,$B$45,$B$57,$B$69,$B$81)</f>
        <v>192.41693000000001</v>
      </c>
      <c r="E69" s="17">
        <f t="shared" si="0"/>
        <v>76.529082000000002</v>
      </c>
      <c r="G69" s="43"/>
      <c r="H69" s="17"/>
    </row>
    <row r="70" spans="1:8" x14ac:dyDescent="0.2">
      <c r="A70" s="1">
        <v>43252</v>
      </c>
      <c r="B70" s="12">
        <v>121.04136200000001</v>
      </c>
      <c r="C70" s="43">
        <f>+MIN($B$34,$B$46,$B$58,$B$70,$B$82)</f>
        <v>117.71040000000001</v>
      </c>
      <c r="D70" s="43">
        <f>+MAX($B$34,$B$46,$B$58,$B$70,$B$82)</f>
        <v>182.086476</v>
      </c>
      <c r="E70" s="17">
        <f t="shared" si="0"/>
        <v>64.376075999999998</v>
      </c>
      <c r="G70" s="43"/>
      <c r="H70" s="17"/>
    </row>
    <row r="71" spans="1:8" x14ac:dyDescent="0.2">
      <c r="A71" s="1">
        <v>43282</v>
      </c>
      <c r="B71" s="12">
        <v>110.348409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43313</v>
      </c>
      <c r="B72" s="12">
        <v>103.744169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43344</v>
      </c>
      <c r="B73" s="12">
        <v>100.383973</v>
      </c>
      <c r="C73" s="43">
        <f>+MIN($B$37,$B$49,$B$61,$B$73,$B$85)</f>
        <v>100.383973</v>
      </c>
      <c r="D73" s="43">
        <f>+MAX($B$37,$B$49,$B$61,$B$73,$B$85)</f>
        <v>162.108619</v>
      </c>
      <c r="E73" s="17">
        <f t="shared" si="0"/>
        <v>61.724646000000007</v>
      </c>
      <c r="G73" s="43"/>
      <c r="H73" s="17"/>
    </row>
    <row r="74" spans="1:8" x14ac:dyDescent="0.2">
      <c r="A74" s="1">
        <v>43374</v>
      </c>
      <c r="B74" s="12">
        <v>104.855065</v>
      </c>
      <c r="C74" s="43">
        <f>+MIN($B$38,$B$50,$B$62,$B$74,$B$86)</f>
        <v>104.855065</v>
      </c>
      <c r="D74" s="43">
        <f>+MAX($B$38,$B$50,$B$62,$B$74,$B$86)</f>
        <v>175.587987</v>
      </c>
      <c r="E74" s="17">
        <f t="shared" si="0"/>
        <v>70.732922000000002</v>
      </c>
      <c r="G74" s="43"/>
      <c r="H74" s="17"/>
    </row>
    <row r="75" spans="1:8" x14ac:dyDescent="0.2">
      <c r="A75" s="1">
        <v>43405</v>
      </c>
      <c r="B75" s="12">
        <v>104.075187</v>
      </c>
      <c r="C75" s="43">
        <f>+MIN($B$39,$B$51,$B$63,$B$75,$B$87)</f>
        <v>104.075187</v>
      </c>
      <c r="D75" s="43">
        <f>+MAX($B$39,$B$51,$B$63,$B$75,$B$87)</f>
        <v>188.594571</v>
      </c>
      <c r="E75" s="17">
        <f t="shared" si="0"/>
        <v>84.519384000000002</v>
      </c>
      <c r="G75" s="43"/>
      <c r="H75" s="17"/>
    </row>
    <row r="76" spans="1:8" x14ac:dyDescent="0.2">
      <c r="A76" s="1">
        <v>43435</v>
      </c>
      <c r="B76" s="12">
        <v>102.79285400000001</v>
      </c>
      <c r="C76" s="43">
        <f>+MIN($B$40,$B$52,$B$64,$B$76,$B$88)</f>
        <v>102.79285400000001</v>
      </c>
      <c r="D76" s="43">
        <f>+MAX($B$40,$B$52,$B$64,$B$76,$B$88)</f>
        <v>195.54803699999999</v>
      </c>
      <c r="E76" s="17">
        <f t="shared" si="0"/>
        <v>92.755182999999988</v>
      </c>
      <c r="G76" s="43"/>
      <c r="H76" s="17"/>
    </row>
    <row r="77" spans="1:8" x14ac:dyDescent="0.2">
      <c r="A77" s="1">
        <v>43466</v>
      </c>
      <c r="B77" s="12">
        <v>99.378401999999994</v>
      </c>
      <c r="C77" s="43">
        <f>+MIN($B$29,$B$41,$B$53,$B$65,$B$77)</f>
        <v>99.378401999999994</v>
      </c>
      <c r="D77" s="43">
        <f>+MAX($B$29,$B$41,$B$53,$B$65,$B$77)</f>
        <v>187.203047</v>
      </c>
      <c r="E77" s="17">
        <f t="shared" si="0"/>
        <v>87.824645000000004</v>
      </c>
      <c r="G77" s="43"/>
      <c r="H77" s="17"/>
    </row>
    <row r="78" spans="1:8" x14ac:dyDescent="0.2">
      <c r="A78" s="1">
        <v>43497</v>
      </c>
      <c r="B78" s="12">
        <v>98.835352999999998</v>
      </c>
      <c r="C78" s="43">
        <f>+MIN($B$30,$B$42,$B$54,$B$66,$B$78)</f>
        <v>98.835352999999998</v>
      </c>
      <c r="D78" s="43">
        <f>+MAX($B$30,$B$42,$B$54,$B$66,$B$78)</f>
        <v>187.06361799999999</v>
      </c>
      <c r="E78" s="17">
        <f t="shared" si="0"/>
        <v>88.228264999999993</v>
      </c>
      <c r="G78" s="43"/>
      <c r="H78" s="17"/>
    </row>
    <row r="79" spans="1:8" x14ac:dyDescent="0.2">
      <c r="A79" s="1">
        <v>43525</v>
      </c>
      <c r="B79" s="12">
        <v>97.102233999999996</v>
      </c>
      <c r="C79" s="43">
        <f>+MIN($B$31,$B$43,$B$55,$B$67,$B$79)</f>
        <v>97.102233999999996</v>
      </c>
      <c r="D79" s="43">
        <f>+MAX($B$31,$B$43,$B$55,$B$67,$B$79)</f>
        <v>191.55273500000001</v>
      </c>
      <c r="E79" s="17">
        <f t="shared" si="0"/>
        <v>94.450501000000017</v>
      </c>
      <c r="G79" s="43"/>
      <c r="H79" s="17"/>
    </row>
    <row r="80" spans="1:8" x14ac:dyDescent="0.2">
      <c r="A80" s="1">
        <v>43556</v>
      </c>
      <c r="B80" s="12">
        <v>108.85160399999999</v>
      </c>
      <c r="C80" s="43">
        <f>+MIN($B$32,$B$44,$B$56,$B$68,$B$80)</f>
        <v>108.85160399999999</v>
      </c>
      <c r="D80" s="43">
        <f>+MAX($B$32,$B$44,$B$56,$B$68,$B$80)</f>
        <v>193.18521200000001</v>
      </c>
      <c r="E80" s="17">
        <f t="shared" si="0"/>
        <v>84.333608000000012</v>
      </c>
      <c r="G80" s="43"/>
      <c r="H80" s="17"/>
    </row>
    <row r="81" spans="1:8" x14ac:dyDescent="0.2">
      <c r="A81" s="1">
        <v>43586</v>
      </c>
      <c r="B81" s="12">
        <v>115.88784800000001</v>
      </c>
      <c r="C81" s="43">
        <f>+MIN($B$33,$B$45,$B$57,$B$69,$B$81)</f>
        <v>115.88784800000001</v>
      </c>
      <c r="D81" s="43">
        <f>+MAX($B$33,$B$45,$B$57,$B$69,$B$81)</f>
        <v>192.41693000000001</v>
      </c>
      <c r="E81" s="17">
        <f t="shared" si="0"/>
        <v>76.529082000000002</v>
      </c>
      <c r="G81" s="43"/>
      <c r="H81" s="17"/>
    </row>
    <row r="82" spans="1:8" x14ac:dyDescent="0.2">
      <c r="A82" s="1">
        <v>43617</v>
      </c>
      <c r="B82" s="12">
        <v>117.71040000000001</v>
      </c>
      <c r="C82" s="43">
        <f>+MIN($B$34,$B$46,$B$58,$B$70,$B$82)</f>
        <v>117.71040000000001</v>
      </c>
      <c r="D82" s="43">
        <f>+MAX($B$34,$B$46,$B$58,$B$70,$B$82)</f>
        <v>182.086476</v>
      </c>
      <c r="E82" s="17">
        <f t="shared" si="0"/>
        <v>64.376075999999998</v>
      </c>
      <c r="G82" s="43"/>
      <c r="H82" s="17"/>
    </row>
    <row r="83" spans="1:8" x14ac:dyDescent="0.2">
      <c r="A83" s="1">
        <v>43647</v>
      </c>
      <c r="B83" s="12">
        <v>110.932793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43678</v>
      </c>
      <c r="B84" s="12">
        <v>110.55964400000001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43709</v>
      </c>
      <c r="B85" s="12">
        <v>110.95185499999999</v>
      </c>
      <c r="C85" s="43">
        <f>+MIN($B$37,$B$49,$B$61,$B$73,$B$85)</f>
        <v>100.383973</v>
      </c>
      <c r="D85" s="43">
        <f>+MAX($B$37,$B$49,$B$61,$B$73,$B$85)</f>
        <v>162.108619</v>
      </c>
      <c r="E85" s="17">
        <f t="shared" si="0"/>
        <v>61.724646000000007</v>
      </c>
      <c r="G85" s="43"/>
      <c r="H85" s="17"/>
    </row>
    <row r="86" spans="1:8" x14ac:dyDescent="0.2">
      <c r="A86" s="1">
        <v>43739</v>
      </c>
      <c r="B86" s="12">
        <v>119.044652</v>
      </c>
      <c r="C86" s="43">
        <f>+MIN($B$38,$B$50,$B$62,$B$74,$B$86)</f>
        <v>104.855065</v>
      </c>
      <c r="D86" s="43">
        <f>+MAX($B$38,$B$50,$B$62,$B$74,$B$86)</f>
        <v>175.587987</v>
      </c>
      <c r="E86" s="17">
        <f t="shared" si="0"/>
        <v>70.732922000000002</v>
      </c>
      <c r="G86" s="43"/>
      <c r="H86" s="17"/>
    </row>
    <row r="87" spans="1:8" x14ac:dyDescent="0.2">
      <c r="A87" s="1">
        <v>43770</v>
      </c>
      <c r="B87" s="12">
        <v>123.033491</v>
      </c>
      <c r="C87" s="43">
        <f>+MIN($B$39,$B$51,$B$63,$B$75,$B$87)</f>
        <v>104.075187</v>
      </c>
      <c r="D87" s="43">
        <f>+MAX($B$39,$B$51,$B$63,$B$75,$B$87)</f>
        <v>188.594571</v>
      </c>
      <c r="E87" s="17">
        <f t="shared" si="0"/>
        <v>84.519384000000002</v>
      </c>
      <c r="G87" s="43"/>
      <c r="H87" s="17"/>
    </row>
    <row r="88" spans="1:8" x14ac:dyDescent="0.2">
      <c r="A88" s="1">
        <v>43800</v>
      </c>
      <c r="B88" s="12">
        <v>128.49669900000001</v>
      </c>
      <c r="C88" s="43">
        <f>+MIN($B$40,$B$52,$B$64,$B$76,$B$88)</f>
        <v>102.79285400000001</v>
      </c>
      <c r="D88" s="43">
        <f>+MAX($B$40,$B$52,$B$64,$B$76,$B$88)</f>
        <v>195.54803699999999</v>
      </c>
      <c r="E88" s="17">
        <f t="shared" si="0"/>
        <v>92.755182999999988</v>
      </c>
      <c r="G88" s="43"/>
      <c r="H88" s="17"/>
    </row>
    <row r="89" spans="1:8" x14ac:dyDescent="0.2">
      <c r="A89" s="1">
        <v>43831</v>
      </c>
      <c r="B89" s="12">
        <v>134.40232599999999</v>
      </c>
      <c r="C89" s="43">
        <f>+MIN($B$29,$B$41,$B$53,$B$65,$B$77)</f>
        <v>99.378401999999994</v>
      </c>
      <c r="D89" s="43">
        <f>+MAX($B$29,$B$41,$B$53,$B$65,$B$77)</f>
        <v>187.203047</v>
      </c>
      <c r="E89" s="17">
        <f t="shared" si="0"/>
        <v>87.824645000000004</v>
      </c>
      <c r="G89" s="43"/>
      <c r="H89" s="17"/>
    </row>
    <row r="90" spans="1:8" x14ac:dyDescent="0.2">
      <c r="A90" s="1">
        <v>43862</v>
      </c>
      <c r="B90" s="12">
        <v>139.55793700000001</v>
      </c>
      <c r="C90" s="43">
        <f>+MIN($B$30,$B$42,$B$54,$B$66,$B$78)</f>
        <v>98.835352999999998</v>
      </c>
      <c r="D90" s="43">
        <f>+MAX($B$30,$B$42,$B$54,$B$66,$B$78)</f>
        <v>187.06361799999999</v>
      </c>
      <c r="E90" s="17">
        <f t="shared" si="0"/>
        <v>88.228264999999993</v>
      </c>
      <c r="G90" s="43"/>
      <c r="H90" s="17"/>
    </row>
    <row r="91" spans="1:8" x14ac:dyDescent="0.2">
      <c r="A91" s="1">
        <v>43891</v>
      </c>
      <c r="B91" s="12">
        <v>145.45147399999999</v>
      </c>
      <c r="C91" s="43">
        <f>+MIN($B$31,$B$43,$B$55,$B$67,$B$79)</f>
        <v>97.102233999999996</v>
      </c>
      <c r="D91" s="43">
        <f>+MAX($B$31,$B$43,$B$55,$B$67,$B$79)</f>
        <v>191.55273500000001</v>
      </c>
      <c r="E91" s="17">
        <f t="shared" si="0"/>
        <v>94.450501000000017</v>
      </c>
      <c r="G91" s="43"/>
      <c r="H91" s="17"/>
    </row>
    <row r="92" spans="1:8" x14ac:dyDescent="0.2">
      <c r="A92" s="1">
        <v>43922</v>
      </c>
      <c r="B92" s="12">
        <v>151.99820800000001</v>
      </c>
      <c r="C92" s="43">
        <f>+MIN($B$32,$B$44,$B$56,$B$68,$B$80)</f>
        <v>108.85160399999999</v>
      </c>
      <c r="D92" s="43">
        <f>+MAX($B$32,$B$44,$B$56,$B$68,$B$80)</f>
        <v>193.18521200000001</v>
      </c>
      <c r="E92" s="17">
        <f t="shared" si="0"/>
        <v>84.333608000000012</v>
      </c>
      <c r="G92" s="43"/>
      <c r="H92" s="17"/>
    </row>
    <row r="93" spans="1:8" x14ac:dyDescent="0.2">
      <c r="A93" s="1">
        <v>43952</v>
      </c>
      <c r="B93" s="12">
        <v>154.339629</v>
      </c>
      <c r="C93" s="43">
        <f>+MIN($B$33,$B$45,$B$57,$B$69,$B$81)</f>
        <v>115.88784800000001</v>
      </c>
      <c r="D93" s="43">
        <f>+MAX($B$33,$B$45,$B$57,$B$69,$B$81)</f>
        <v>192.41693000000001</v>
      </c>
      <c r="E93" s="17">
        <f t="shared" ref="E93:E112" si="1">D93-C93</f>
        <v>76.529082000000002</v>
      </c>
      <c r="G93" s="43"/>
      <c r="H93" s="17"/>
    </row>
    <row r="94" spans="1:8" x14ac:dyDescent="0.2">
      <c r="A94" s="1">
        <v>43983</v>
      </c>
      <c r="B94" s="12">
        <v>148.48660000000001</v>
      </c>
      <c r="C94" s="43">
        <f>+MIN($B$34,$B$46,$B$58,$B$70,$B$82)</f>
        <v>117.71040000000001</v>
      </c>
      <c r="D94" s="43">
        <f>+MAX($B$34,$B$46,$B$58,$B$70,$B$82)</f>
        <v>182.086476</v>
      </c>
      <c r="E94" s="17">
        <f t="shared" si="1"/>
        <v>64.376075999999998</v>
      </c>
      <c r="G94" s="43"/>
      <c r="H94" s="17"/>
    </row>
    <row r="95" spans="1:8" x14ac:dyDescent="0.2">
      <c r="A95" s="1">
        <v>44013</v>
      </c>
      <c r="B95" s="12">
        <v>143.1156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44044</v>
      </c>
      <c r="B96" s="12">
        <v>139.5617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44075</v>
      </c>
      <c r="B97" s="12">
        <v>137.6936</v>
      </c>
      <c r="C97" s="43">
        <f>+MIN($B$37,$B$49,$B$61,$B$73,$B$85)</f>
        <v>100.383973</v>
      </c>
      <c r="D97" s="43">
        <f>+MAX($B$37,$B$49,$B$61,$B$73,$B$85)</f>
        <v>162.108619</v>
      </c>
      <c r="E97" s="17">
        <f t="shared" si="1"/>
        <v>61.724646000000007</v>
      </c>
      <c r="G97" s="43"/>
      <c r="H97" s="17"/>
    </row>
    <row r="98" spans="1:8" x14ac:dyDescent="0.2">
      <c r="A98" s="1">
        <v>44105</v>
      </c>
      <c r="B98" s="12">
        <v>142.2628</v>
      </c>
      <c r="C98" s="43">
        <f>+MIN($B$38,$B$50,$B$62,$B$74,$B$86)</f>
        <v>104.855065</v>
      </c>
      <c r="D98" s="43">
        <f>+MAX($B$38,$B$50,$B$62,$B$74,$B$86)</f>
        <v>175.587987</v>
      </c>
      <c r="E98" s="17">
        <f t="shared" si="1"/>
        <v>70.732922000000002</v>
      </c>
      <c r="G98" s="43"/>
      <c r="H98" s="17"/>
    </row>
    <row r="99" spans="1:8" x14ac:dyDescent="0.2">
      <c r="A99" s="1">
        <v>44136</v>
      </c>
      <c r="B99" s="12">
        <v>147.1559</v>
      </c>
      <c r="C99" s="43">
        <f>+MIN($B$39,$B$51,$B$63,$B$75,$B$87)</f>
        <v>104.075187</v>
      </c>
      <c r="D99" s="43">
        <f>+MAX($B$39,$B$51,$B$63,$B$75,$B$87)</f>
        <v>188.594571</v>
      </c>
      <c r="E99" s="17">
        <f t="shared" si="1"/>
        <v>84.519384000000002</v>
      </c>
      <c r="G99" s="43"/>
      <c r="H99" s="17"/>
    </row>
    <row r="100" spans="1:8" x14ac:dyDescent="0.2">
      <c r="A100" s="1">
        <v>44166</v>
      </c>
      <c r="B100" s="12">
        <v>145.0831</v>
      </c>
      <c r="C100" s="43">
        <f>+MIN($B$40,$B$52,$B$64,$B$76,$B$88)</f>
        <v>102.79285400000001</v>
      </c>
      <c r="D100" s="43">
        <f>+MAX($B$40,$B$52,$B$64,$B$76,$B$88)</f>
        <v>195.54803699999999</v>
      </c>
      <c r="E100" s="17">
        <f t="shared" si="1"/>
        <v>92.755182999999988</v>
      </c>
      <c r="G100" s="43"/>
      <c r="H100" s="17"/>
    </row>
    <row r="101" spans="1:8" x14ac:dyDescent="0.2">
      <c r="A101" s="1">
        <v>44197</v>
      </c>
      <c r="B101" s="12">
        <v>139.91470000000001</v>
      </c>
      <c r="C101" s="43">
        <f>+MIN($B$29,$B$41,$B$53,$B$65,$B$77)</f>
        <v>99.378401999999994</v>
      </c>
      <c r="D101" s="17">
        <f>+MAX($B$29,$B$41,$B$53,$B$65,$B$77)</f>
        <v>187.203047</v>
      </c>
      <c r="E101" s="17">
        <f t="shared" si="1"/>
        <v>87.824645000000004</v>
      </c>
      <c r="G101" s="43"/>
      <c r="H101" s="17"/>
    </row>
    <row r="102" spans="1:8" x14ac:dyDescent="0.2">
      <c r="A102" s="1">
        <v>44228</v>
      </c>
      <c r="B102" s="12">
        <v>137.81890000000001</v>
      </c>
      <c r="C102" s="43">
        <f>+MIN($B$30,$B$42,$B$54,$B$66,$B$78)</f>
        <v>98.835352999999998</v>
      </c>
      <c r="D102" s="17">
        <f>+MAX($B$30,$B$42,$B$54,$B$66,$B$78)</f>
        <v>187.06361799999999</v>
      </c>
      <c r="E102" s="17">
        <f t="shared" si="1"/>
        <v>88.228264999999993</v>
      </c>
      <c r="G102" s="43"/>
      <c r="H102" s="17"/>
    </row>
    <row r="103" spans="1:8" x14ac:dyDescent="0.2">
      <c r="A103" s="1">
        <v>44256</v>
      </c>
      <c r="B103" s="12">
        <v>145.7011</v>
      </c>
      <c r="C103" s="43">
        <f>+MIN($B$31,$B$43,$B$55,$B$67,$B$79)</f>
        <v>97.102233999999996</v>
      </c>
      <c r="D103" s="17">
        <f>+MAX($B$31,$B$43,$B$55,$B$67,$B$79)</f>
        <v>191.55273500000001</v>
      </c>
      <c r="E103" s="17">
        <f t="shared" si="1"/>
        <v>94.450501000000017</v>
      </c>
      <c r="G103" s="43"/>
      <c r="H103" s="17"/>
    </row>
    <row r="104" spans="1:8" x14ac:dyDescent="0.2">
      <c r="A104" s="1">
        <v>44287</v>
      </c>
      <c r="B104" s="12">
        <v>145.65289999999999</v>
      </c>
      <c r="C104" s="43">
        <f>+MIN($B$32,$B$44,$B$56,$B$68,$B$80)</f>
        <v>108.85160399999999</v>
      </c>
      <c r="D104" s="17">
        <f>+MAX($B$32,$B$44,$B$56,$B$68,$B$80)</f>
        <v>193.18521200000001</v>
      </c>
      <c r="E104" s="17">
        <f t="shared" si="1"/>
        <v>84.333608000000012</v>
      </c>
      <c r="G104" s="43"/>
      <c r="H104" s="17"/>
    </row>
    <row r="105" spans="1:8" x14ac:dyDescent="0.2">
      <c r="A105" s="1">
        <v>44317</v>
      </c>
      <c r="B105" s="12">
        <v>146.571</v>
      </c>
      <c r="C105" s="43">
        <f>+MIN($B$33,$B$45,$B$57,$B$69,$B$81)</f>
        <v>115.88784800000001</v>
      </c>
      <c r="D105" s="17">
        <f>+MAX($B$33,$B$45,$B$57,$B$69,$B$81)</f>
        <v>192.41693000000001</v>
      </c>
      <c r="E105" s="17">
        <f t="shared" si="1"/>
        <v>76.529082000000002</v>
      </c>
      <c r="G105" s="43"/>
      <c r="H105" s="17"/>
    </row>
    <row r="106" spans="1:8" x14ac:dyDescent="0.2">
      <c r="A106" s="1">
        <v>44348</v>
      </c>
      <c r="B106" s="12">
        <v>140.9922</v>
      </c>
      <c r="C106" s="43">
        <f>+MIN($B$34,$B$46,$B$58,$B$70,$B$82)</f>
        <v>117.71040000000001</v>
      </c>
      <c r="D106" s="17">
        <f>+MAX($B$34,$B$46,$B$58,$B$70,$B$82)</f>
        <v>182.086476</v>
      </c>
      <c r="E106" s="17">
        <f t="shared" si="1"/>
        <v>64.376075999999998</v>
      </c>
      <c r="G106" s="43"/>
      <c r="H106" s="17"/>
    </row>
    <row r="107" spans="1:8" x14ac:dyDescent="0.2">
      <c r="A107" s="1">
        <v>44378</v>
      </c>
      <c r="B107" s="12">
        <v>137.66409999999999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44409</v>
      </c>
      <c r="B108" s="12">
        <v>134.102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44440</v>
      </c>
      <c r="B109" s="12">
        <v>132.1574</v>
      </c>
      <c r="C109" s="43">
        <f>+MIN($B$37,$B$49,$B$61,$B$73,$B$85)</f>
        <v>100.383973</v>
      </c>
      <c r="D109" s="17">
        <f>+MAX($B$37,$B$49,$B$61,$B$73,$B$85)</f>
        <v>162.108619</v>
      </c>
      <c r="E109" s="17">
        <f t="shared" si="1"/>
        <v>61.724646000000007</v>
      </c>
      <c r="G109" s="43"/>
      <c r="H109" s="17"/>
    </row>
    <row r="110" spans="1:8" x14ac:dyDescent="0.2">
      <c r="A110" s="1">
        <v>44470</v>
      </c>
      <c r="B110" s="12">
        <v>136.91220000000001</v>
      </c>
      <c r="C110" s="43">
        <f>+MIN($B$38,$B$50,$B$62,$B$74,$B$86)</f>
        <v>104.855065</v>
      </c>
      <c r="D110" s="17">
        <f>+MAX($B$38,$B$50,$B$62,$B$74,$B$86)</f>
        <v>175.587987</v>
      </c>
      <c r="E110" s="17">
        <f t="shared" si="1"/>
        <v>70.732922000000002</v>
      </c>
      <c r="G110" s="43"/>
      <c r="H110" s="17"/>
    </row>
    <row r="111" spans="1:8" x14ac:dyDescent="0.2">
      <c r="A111" s="1">
        <v>44501</v>
      </c>
      <c r="B111" s="12">
        <v>141.87039999999999</v>
      </c>
      <c r="C111" s="43">
        <f>+MIN($B$39,$B$51,$B$63,$B$75,$B$87)</f>
        <v>104.075187</v>
      </c>
      <c r="D111" s="17">
        <f>+MAX($B$39,$B$51,$B$63,$B$75,$B$87)</f>
        <v>188.594571</v>
      </c>
      <c r="E111" s="17">
        <f t="shared" si="1"/>
        <v>84.519384000000002</v>
      </c>
      <c r="G111" s="43"/>
      <c r="H111" s="17"/>
    </row>
    <row r="112" spans="1:8" x14ac:dyDescent="0.2">
      <c r="A112" s="63">
        <v>44531</v>
      </c>
      <c r="B112" s="69">
        <v>139.86199999999999</v>
      </c>
      <c r="C112" s="68">
        <f>+MIN($B$40,$B$52,$B$64,$B$76,$B$88)</f>
        <v>102.79285400000001</v>
      </c>
      <c r="D112" s="67">
        <f>+MAX($B$40,$B$52,$B$64,$B$76,$B$88)</f>
        <v>195.54803699999999</v>
      </c>
      <c r="E112" s="67">
        <f t="shared" si="1"/>
        <v>92.755182999999988</v>
      </c>
      <c r="G112" s="43"/>
      <c r="H112" s="17"/>
    </row>
    <row r="113" spans="1:2" x14ac:dyDescent="0.2">
      <c r="A113" s="365" t="s">
        <v>558</v>
      </c>
    </row>
    <row r="114" spans="1:2" x14ac:dyDescent="0.2">
      <c r="A114" t="s">
        <v>596</v>
      </c>
    </row>
    <row r="115" spans="1:2" x14ac:dyDescent="0.2">
      <c r="A115" s="378" t="s">
        <v>592</v>
      </c>
    </row>
    <row r="116" spans="1:2" x14ac:dyDescent="0.2">
      <c r="A116" s="4"/>
      <c r="B116" s="73" t="s">
        <v>357</v>
      </c>
    </row>
    <row r="117" spans="1:2" x14ac:dyDescent="0.2">
      <c r="A117" s="17">
        <v>67</v>
      </c>
      <c r="B117">
        <v>0</v>
      </c>
    </row>
    <row r="118" spans="1:2" x14ac:dyDescent="0.2">
      <c r="A118" s="17">
        <v>67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140625" defaultRowHeight="15" x14ac:dyDescent="0.25"/>
  <cols>
    <col min="1" max="1" width="9.140625" style="129"/>
    <col min="2" max="2" width="14.85546875" style="129" customWidth="1"/>
    <col min="3" max="3" width="10.140625" style="129" bestFit="1" customWidth="1"/>
    <col min="4" max="4" width="9.140625" style="129"/>
    <col min="5" max="6" width="9.5703125" style="129" bestFit="1" customWidth="1"/>
    <col min="7" max="13" width="9.140625" style="129"/>
    <col min="14" max="15" width="9.140625" style="131"/>
    <col min="16" max="16" width="9.140625" style="129"/>
    <col min="17" max="17" width="25.42578125" style="129" customWidth="1"/>
    <col min="18" max="18" width="11.140625" style="129" customWidth="1"/>
    <col min="19" max="26" width="9.140625" style="129"/>
    <col min="27" max="28" width="9.140625" style="131"/>
    <col min="29" max="16384" width="9.140625" style="129"/>
  </cols>
  <sheetData>
    <row r="2" spans="1:18" ht="15.75" x14ac:dyDescent="0.25">
      <c r="A2" s="44" t="s">
        <v>556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Q3" s="135"/>
    </row>
    <row r="4" spans="1:18" x14ac:dyDescent="0.25">
      <c r="A4" s="142"/>
      <c r="B4" s="142"/>
      <c r="C4" s="142"/>
      <c r="D4" s="142"/>
      <c r="E4" s="142"/>
      <c r="F4" s="142"/>
      <c r="G4" s="142"/>
      <c r="H4" s="142"/>
      <c r="I4" s="142"/>
      <c r="J4" s="142"/>
      <c r="Q4" s="135"/>
    </row>
    <row r="5" spans="1:18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Q5" s="178" t="s">
        <v>358</v>
      </c>
      <c r="R5" s="179"/>
    </row>
    <row r="6" spans="1:18" x14ac:dyDescent="0.25">
      <c r="A6" s="142"/>
      <c r="B6" s="142"/>
      <c r="C6" s="142"/>
      <c r="D6" s="142"/>
      <c r="E6" s="142"/>
      <c r="F6" s="142"/>
      <c r="G6" s="142"/>
      <c r="H6" s="142"/>
      <c r="I6" s="142"/>
      <c r="J6" s="142"/>
      <c r="Q6" s="230" t="s">
        <v>280</v>
      </c>
      <c r="R6" s="232" t="s">
        <v>524</v>
      </c>
    </row>
    <row r="7" spans="1:18" x14ac:dyDescent="0.25">
      <c r="A7" s="142"/>
      <c r="B7" s="142"/>
      <c r="C7" s="142"/>
      <c r="D7" s="142"/>
      <c r="E7" s="142"/>
      <c r="F7" s="142"/>
      <c r="G7" s="142"/>
      <c r="H7" s="142"/>
      <c r="I7" s="142"/>
      <c r="J7" s="142"/>
      <c r="Q7" s="231" t="s">
        <v>281</v>
      </c>
      <c r="R7" s="233" t="s">
        <v>525</v>
      </c>
    </row>
    <row r="8" spans="1:18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42"/>
      <c r="Q8" s="231" t="s">
        <v>460</v>
      </c>
      <c r="R8" s="233" t="s">
        <v>526</v>
      </c>
    </row>
    <row r="9" spans="1:18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  <c r="Q9" s="231" t="s">
        <v>463</v>
      </c>
      <c r="R9" s="233" t="s">
        <v>527</v>
      </c>
    </row>
    <row r="10" spans="1:18" x14ac:dyDescent="0.25">
      <c r="A10" s="142"/>
      <c r="B10" s="142"/>
      <c r="C10" s="142"/>
      <c r="D10" s="142"/>
      <c r="E10" s="142"/>
      <c r="F10" s="142"/>
      <c r="G10" s="142"/>
      <c r="H10" s="142"/>
      <c r="I10" s="142"/>
      <c r="J10" s="142"/>
      <c r="Q10" s="231" t="s">
        <v>283</v>
      </c>
      <c r="R10" s="233" t="s">
        <v>528</v>
      </c>
    </row>
    <row r="11" spans="1:18" x14ac:dyDescent="0.25">
      <c r="A11" s="142"/>
      <c r="B11" s="142"/>
      <c r="C11" s="142"/>
      <c r="D11" s="142"/>
      <c r="E11" s="142"/>
      <c r="F11" s="142"/>
      <c r="G11" s="142"/>
      <c r="H11" s="142"/>
      <c r="I11" s="142"/>
      <c r="J11" s="142"/>
      <c r="Q11" s="527" t="s">
        <v>502</v>
      </c>
      <c r="R11" s="214" t="s">
        <v>529</v>
      </c>
    </row>
    <row r="12" spans="1:18" x14ac:dyDescent="0.25">
      <c r="A12" s="142"/>
      <c r="B12" s="142"/>
      <c r="C12" s="142"/>
      <c r="D12" s="142"/>
      <c r="E12" s="142"/>
      <c r="F12" s="142"/>
      <c r="G12" s="142"/>
      <c r="H12" s="142"/>
      <c r="I12" s="142"/>
      <c r="J12" s="142"/>
    </row>
    <row r="13" spans="1:18" x14ac:dyDescent="0.25">
      <c r="A13" s="142"/>
      <c r="B13" s="142"/>
      <c r="C13" s="142"/>
      <c r="D13" s="142"/>
      <c r="E13" s="142"/>
      <c r="F13" s="142"/>
      <c r="G13" s="142"/>
      <c r="H13" s="142"/>
      <c r="I13" s="142"/>
      <c r="J13" s="142"/>
    </row>
    <row r="14" spans="1:18" x14ac:dyDescent="0.25">
      <c r="A14" s="142"/>
      <c r="B14" s="142"/>
      <c r="C14" s="142"/>
      <c r="D14" s="142"/>
      <c r="E14" s="142"/>
      <c r="F14" s="142"/>
      <c r="G14" s="142"/>
      <c r="H14" s="142"/>
      <c r="I14" s="142"/>
      <c r="J14" s="142"/>
    </row>
    <row r="15" spans="1:18" x14ac:dyDescent="0.25">
      <c r="A15" s="142"/>
      <c r="B15" s="142"/>
      <c r="C15" s="142"/>
      <c r="D15" s="142"/>
      <c r="E15" s="142"/>
      <c r="F15" s="142"/>
      <c r="G15" s="142"/>
      <c r="H15" s="142"/>
      <c r="I15" s="142"/>
      <c r="J15" s="142"/>
    </row>
    <row r="16" spans="1:18" x14ac:dyDescent="0.25">
      <c r="A16" s="142"/>
      <c r="B16" s="142"/>
      <c r="C16" s="142"/>
      <c r="D16" s="142"/>
      <c r="E16" s="142"/>
      <c r="F16" s="142"/>
      <c r="G16" s="142"/>
      <c r="H16" s="142"/>
      <c r="I16" s="142"/>
      <c r="J16" s="142"/>
    </row>
    <row r="17" spans="1:12" x14ac:dyDescent="0.25">
      <c r="A17" s="142"/>
      <c r="B17" s="142"/>
      <c r="C17" s="142"/>
      <c r="D17" s="142"/>
      <c r="E17" s="142"/>
      <c r="F17" s="142"/>
      <c r="G17" s="142"/>
      <c r="H17" s="142"/>
      <c r="I17" s="142"/>
      <c r="J17" s="142"/>
    </row>
    <row r="18" spans="1:12" x14ac:dyDescent="0.25">
      <c r="A18" s="142"/>
      <c r="B18" s="142"/>
      <c r="C18" s="142"/>
      <c r="D18" s="142"/>
      <c r="E18" s="142"/>
      <c r="F18" s="142"/>
      <c r="G18" s="142"/>
      <c r="H18" s="142"/>
      <c r="I18" s="142"/>
      <c r="J18" s="142"/>
    </row>
    <row r="19" spans="1:12" x14ac:dyDescent="0.25">
      <c r="A19" s="142"/>
      <c r="B19" s="142"/>
      <c r="C19" s="142"/>
      <c r="D19" s="142"/>
      <c r="E19" s="142"/>
      <c r="F19" s="142"/>
      <c r="G19" s="142"/>
      <c r="H19" s="142"/>
      <c r="I19" s="142"/>
      <c r="J19" s="142"/>
    </row>
    <row r="20" spans="1:12" x14ac:dyDescent="0.25">
      <c r="A20" s="142"/>
      <c r="B20" s="142"/>
      <c r="C20" s="142"/>
      <c r="D20" s="142"/>
      <c r="E20" s="142"/>
      <c r="F20" s="142"/>
      <c r="G20" s="142"/>
      <c r="H20" s="142"/>
      <c r="I20" s="142"/>
      <c r="J20" s="142"/>
    </row>
    <row r="21" spans="1:12" x14ac:dyDescent="0.25">
      <c r="A21" s="142"/>
      <c r="B21" s="142"/>
      <c r="C21" s="142"/>
      <c r="D21" s="142"/>
      <c r="E21" s="142"/>
      <c r="F21" s="142"/>
      <c r="G21" s="142"/>
      <c r="H21" s="142"/>
      <c r="I21" s="142"/>
      <c r="J21" s="142"/>
    </row>
    <row r="24" spans="1:12" x14ac:dyDescent="0.25">
      <c r="A24"/>
      <c r="B24"/>
      <c r="C24" s="581" t="s">
        <v>530</v>
      </c>
      <c r="D24" s="581"/>
      <c r="E24" s="581"/>
      <c r="F24" s="581"/>
      <c r="G24" s="581"/>
      <c r="H24" s="32"/>
      <c r="I24" s="581" t="s">
        <v>531</v>
      </c>
      <c r="J24" s="581"/>
      <c r="K24" s="581"/>
      <c r="L24" s="581"/>
    </row>
    <row r="25" spans="1:12" x14ac:dyDescent="0.25">
      <c r="A25" s="9"/>
      <c r="B25" s="9"/>
      <c r="C25" s="80">
        <v>2017</v>
      </c>
      <c r="D25" s="80">
        <v>2018</v>
      </c>
      <c r="E25" s="80">
        <v>2019</v>
      </c>
      <c r="F25" s="80">
        <v>2020</v>
      </c>
      <c r="G25" s="80">
        <v>2021</v>
      </c>
      <c r="H25" s="35"/>
      <c r="I25" s="80">
        <v>2018</v>
      </c>
      <c r="J25" s="80">
        <v>2019</v>
      </c>
      <c r="K25" s="80">
        <v>2020</v>
      </c>
      <c r="L25" s="80">
        <v>2021</v>
      </c>
    </row>
    <row r="26" spans="1:12" x14ac:dyDescent="0.25">
      <c r="B26" s="140" t="s">
        <v>280</v>
      </c>
      <c r="C26" s="559">
        <v>1378.6477424</v>
      </c>
      <c r="D26" s="559">
        <v>1469.0930592</v>
      </c>
      <c r="E26" s="559">
        <v>1435.1471965000001</v>
      </c>
      <c r="F26" s="559">
        <v>1464.3961393</v>
      </c>
      <c r="G26" s="559">
        <v>1468.4418900000001</v>
      </c>
      <c r="H26" s="11"/>
      <c r="I26" s="17">
        <f t="shared" ref="I26:L29" si="0">D26-C26</f>
        <v>90.445316800000001</v>
      </c>
      <c r="J26" s="17">
        <f t="shared" si="0"/>
        <v>-33.945862699999907</v>
      </c>
      <c r="K26" s="17">
        <f t="shared" si="0"/>
        <v>29.248942799999895</v>
      </c>
      <c r="L26" s="17">
        <f t="shared" si="0"/>
        <v>4.0457507000000987</v>
      </c>
    </row>
    <row r="27" spans="1:12" x14ac:dyDescent="0.25">
      <c r="B27" s="140" t="s">
        <v>281</v>
      </c>
      <c r="C27" s="11">
        <v>984.29794534999996</v>
      </c>
      <c r="D27" s="11">
        <v>1000.6725532</v>
      </c>
      <c r="E27" s="11">
        <v>952.14857487999996</v>
      </c>
      <c r="F27" s="11">
        <v>896.95265469000003</v>
      </c>
      <c r="G27" s="11">
        <v>895.21328000000005</v>
      </c>
      <c r="H27" s="11"/>
      <c r="I27" s="17">
        <f t="shared" si="0"/>
        <v>16.374607850000075</v>
      </c>
      <c r="J27" s="17">
        <f t="shared" si="0"/>
        <v>-48.523978320000083</v>
      </c>
      <c r="K27" s="17">
        <f t="shared" si="0"/>
        <v>-55.195920189999924</v>
      </c>
      <c r="L27" s="17">
        <f t="shared" si="0"/>
        <v>-1.7393746899999769</v>
      </c>
    </row>
    <row r="28" spans="1:12" x14ac:dyDescent="0.25">
      <c r="A28"/>
      <c r="B28" s="140" t="s">
        <v>282</v>
      </c>
      <c r="C28" s="11">
        <v>1360.4102922</v>
      </c>
      <c r="D28" s="11">
        <v>1389.4196552999999</v>
      </c>
      <c r="E28" s="11">
        <v>1362.2419539999999</v>
      </c>
      <c r="F28" s="11">
        <v>1261.9324067973998</v>
      </c>
      <c r="G28" s="11">
        <v>1291.0424260000002</v>
      </c>
      <c r="H28" s="11"/>
      <c r="I28" s="17">
        <f t="shared" si="0"/>
        <v>29.009363099999973</v>
      </c>
      <c r="J28" s="17">
        <f t="shared" si="0"/>
        <v>-27.177701300000081</v>
      </c>
      <c r="K28" s="17">
        <f t="shared" si="0"/>
        <v>-100.30954720260002</v>
      </c>
      <c r="L28" s="17">
        <f t="shared" si="0"/>
        <v>29.11001920260037</v>
      </c>
    </row>
    <row r="29" spans="1:12" x14ac:dyDescent="0.25">
      <c r="B29" s="140" t="s">
        <v>283</v>
      </c>
      <c r="C29" s="67">
        <v>141.11424721</v>
      </c>
      <c r="D29" s="67">
        <v>144.11380237</v>
      </c>
      <c r="E29" s="67">
        <v>146.05687560000001</v>
      </c>
      <c r="F29" s="67">
        <v>135.87785109999999</v>
      </c>
      <c r="G29" s="67">
        <v>133.97439</v>
      </c>
      <c r="H29" s="70"/>
      <c r="I29" s="67">
        <f t="shared" si="0"/>
        <v>2.9995551599999999</v>
      </c>
      <c r="J29" s="67">
        <f t="shared" si="0"/>
        <v>1.9430732300000102</v>
      </c>
      <c r="K29" s="67">
        <f t="shared" si="0"/>
        <v>-10.179024500000025</v>
      </c>
      <c r="L29" s="67">
        <f t="shared" si="0"/>
        <v>-1.903461099999987</v>
      </c>
    </row>
    <row r="30" spans="1:12" x14ac:dyDescent="0.25">
      <c r="B30" s="528" t="s">
        <v>502</v>
      </c>
      <c r="C30" s="11">
        <v>3864.4702272</v>
      </c>
      <c r="D30" s="11">
        <v>4003.2990700999999</v>
      </c>
      <c r="E30" s="11">
        <v>3895.5946008999999</v>
      </c>
      <c r="F30" s="11">
        <v>3756.9171037999999</v>
      </c>
      <c r="G30" s="11">
        <v>3788.672</v>
      </c>
      <c r="H30" s="529" t="s">
        <v>437</v>
      </c>
      <c r="I30" s="17">
        <f t="shared" ref="I30" si="1">D30-C30</f>
        <v>138.82884289999993</v>
      </c>
      <c r="J30" s="17">
        <f t="shared" ref="J30" si="2">E30-D30</f>
        <v>-107.70446919999995</v>
      </c>
      <c r="K30" s="17">
        <f t="shared" ref="K30" si="3">F30-E30</f>
        <v>-138.67749709999998</v>
      </c>
      <c r="L30" s="17">
        <f t="shared" ref="L30" si="4">G30-F30</f>
        <v>31.754896200000076</v>
      </c>
    </row>
    <row r="31" spans="1:12" x14ac:dyDescent="0.25">
      <c r="A31" s="365" t="s">
        <v>558</v>
      </c>
      <c r="B31"/>
      <c r="C31"/>
      <c r="D31" s="10"/>
      <c r="E31"/>
      <c r="F31"/>
      <c r="G31"/>
      <c r="H31"/>
      <c r="I31" s="560"/>
      <c r="J31" s="560"/>
      <c r="K31" s="560"/>
      <c r="L31" s="560"/>
    </row>
    <row r="34" spans="1:7" x14ac:dyDescent="0.25">
      <c r="A34" s="145"/>
      <c r="B34" s="145"/>
      <c r="C34" s="145" t="s">
        <v>279</v>
      </c>
      <c r="D34" s="145" t="s">
        <v>236</v>
      </c>
      <c r="E34" s="465" t="s">
        <v>235</v>
      </c>
      <c r="F34" s="465" t="s">
        <v>476</v>
      </c>
    </row>
    <row r="35" spans="1:7" x14ac:dyDescent="0.25">
      <c r="A35" s="145">
        <f t="shared" ref="A35:A46" si="5">YEAR(B35)</f>
        <v>2017</v>
      </c>
      <c r="B35" s="441">
        <v>42736</v>
      </c>
      <c r="C35" s="525">
        <v>330.30133611000002</v>
      </c>
      <c r="D35" s="389" t="e">
        <v>#N/A</v>
      </c>
      <c r="E35" s="477"/>
      <c r="F35" s="477">
        <v>330.30133611000002</v>
      </c>
      <c r="G35" s="136"/>
    </row>
    <row r="36" spans="1:7" x14ac:dyDescent="0.25">
      <c r="A36" s="145">
        <f t="shared" si="5"/>
        <v>2017</v>
      </c>
      <c r="B36" s="441">
        <v>42767</v>
      </c>
      <c r="C36" s="525">
        <v>286.70627495999997</v>
      </c>
      <c r="D36" s="389" t="e">
        <v>#N/A</v>
      </c>
      <c r="E36" s="526">
        <f t="shared" ref="E36:E45" si="6">AVERAGEIF($A$35:$A$46,A36,$F$35:$F$46)</f>
        <v>322.03918559833335</v>
      </c>
      <c r="F36" s="477">
        <v>286.70627495999997</v>
      </c>
      <c r="G36" s="136"/>
    </row>
    <row r="37" spans="1:7" x14ac:dyDescent="0.25">
      <c r="A37" s="145">
        <f t="shared" si="5"/>
        <v>2017</v>
      </c>
      <c r="B37" s="441">
        <v>42795</v>
      </c>
      <c r="C37" s="525">
        <v>303.10037724</v>
      </c>
      <c r="D37" s="389" t="e">
        <v>#N/A</v>
      </c>
      <c r="E37" s="526">
        <f t="shared" si="6"/>
        <v>322.03918559833335</v>
      </c>
      <c r="F37" s="477">
        <v>303.10037724</v>
      </c>
      <c r="G37" s="136"/>
    </row>
    <row r="38" spans="1:7" x14ac:dyDescent="0.25">
      <c r="A38" s="145">
        <f t="shared" si="5"/>
        <v>2017</v>
      </c>
      <c r="B38" s="441">
        <v>42826</v>
      </c>
      <c r="C38" s="525">
        <v>284.01519252000003</v>
      </c>
      <c r="D38" s="389" t="e">
        <v>#N/A</v>
      </c>
      <c r="E38" s="526">
        <f t="shared" si="6"/>
        <v>322.03918559833335</v>
      </c>
      <c r="F38" s="477">
        <v>284.01519252000003</v>
      </c>
      <c r="G38" s="136"/>
    </row>
    <row r="39" spans="1:7" x14ac:dyDescent="0.25">
      <c r="A39" s="145">
        <f t="shared" si="5"/>
        <v>2017</v>
      </c>
      <c r="B39" s="441">
        <v>42856</v>
      </c>
      <c r="C39" s="525">
        <v>303.33792385999999</v>
      </c>
      <c r="D39" s="389" t="e">
        <v>#N/A</v>
      </c>
      <c r="E39" s="526">
        <f t="shared" si="6"/>
        <v>322.03918559833335</v>
      </c>
      <c r="F39" s="477">
        <v>303.33792385999999</v>
      </c>
      <c r="G39" s="136"/>
    </row>
    <row r="40" spans="1:7" x14ac:dyDescent="0.25">
      <c r="A40" s="145">
        <f t="shared" si="5"/>
        <v>2017</v>
      </c>
      <c r="B40" s="441">
        <v>42887</v>
      </c>
      <c r="C40" s="525">
        <v>340.53408089999999</v>
      </c>
      <c r="D40" s="389" t="e">
        <v>#N/A</v>
      </c>
      <c r="E40" s="526">
        <f t="shared" si="6"/>
        <v>322.03918559833335</v>
      </c>
      <c r="F40" s="477">
        <v>340.53408089999999</v>
      </c>
      <c r="G40" s="136"/>
    </row>
    <row r="41" spans="1:7" x14ac:dyDescent="0.25">
      <c r="A41" s="145">
        <f t="shared" si="5"/>
        <v>2017</v>
      </c>
      <c r="B41" s="441">
        <v>42917</v>
      </c>
      <c r="C41" s="525">
        <v>380.33567835000002</v>
      </c>
      <c r="D41" s="389" t="e">
        <v>#N/A</v>
      </c>
      <c r="E41" s="526">
        <f t="shared" si="6"/>
        <v>322.03918559833335</v>
      </c>
      <c r="F41" s="477">
        <v>380.33567835000002</v>
      </c>
      <c r="G41" s="136"/>
    </row>
    <row r="42" spans="1:7" x14ac:dyDescent="0.25">
      <c r="A42" s="145">
        <f t="shared" si="5"/>
        <v>2017</v>
      </c>
      <c r="B42" s="441">
        <v>42948</v>
      </c>
      <c r="C42" s="525">
        <v>372.81042245999998</v>
      </c>
      <c r="D42" s="389" t="e">
        <v>#N/A</v>
      </c>
      <c r="E42" s="526">
        <f t="shared" si="6"/>
        <v>322.03918559833335</v>
      </c>
      <c r="F42" s="477">
        <v>372.81042245999998</v>
      </c>
      <c r="G42" s="136"/>
    </row>
    <row r="43" spans="1:7" x14ac:dyDescent="0.25">
      <c r="A43" s="145">
        <f t="shared" si="5"/>
        <v>2017</v>
      </c>
      <c r="B43" s="441">
        <v>42979</v>
      </c>
      <c r="C43" s="525">
        <v>332.9225313</v>
      </c>
      <c r="D43" s="389" t="e">
        <v>#N/A</v>
      </c>
      <c r="E43" s="526">
        <f t="shared" si="6"/>
        <v>322.03918559833335</v>
      </c>
      <c r="F43" s="477">
        <v>332.9225313</v>
      </c>
      <c r="G43" s="136"/>
    </row>
    <row r="44" spans="1:7" x14ac:dyDescent="0.25">
      <c r="A44" s="145">
        <f t="shared" si="5"/>
        <v>2017</v>
      </c>
      <c r="B44" s="441">
        <v>43009</v>
      </c>
      <c r="C44" s="525">
        <v>310.86397496000001</v>
      </c>
      <c r="D44" s="389" t="e">
        <v>#N/A</v>
      </c>
      <c r="E44" s="526">
        <f t="shared" si="6"/>
        <v>322.03918559833335</v>
      </c>
      <c r="F44" s="477">
        <v>310.86397496000001</v>
      </c>
      <c r="G44" s="136"/>
    </row>
    <row r="45" spans="1:7" x14ac:dyDescent="0.25">
      <c r="A45" s="145">
        <f t="shared" si="5"/>
        <v>2017</v>
      </c>
      <c r="B45" s="441">
        <v>43040</v>
      </c>
      <c r="C45" s="525">
        <v>294.80914325999998</v>
      </c>
      <c r="D45" s="389" t="e">
        <v>#N/A</v>
      </c>
      <c r="E45" s="526">
        <f t="shared" si="6"/>
        <v>322.03918559833335</v>
      </c>
      <c r="F45" s="477">
        <v>294.80914325999998</v>
      </c>
      <c r="G45" s="136"/>
    </row>
    <row r="46" spans="1:7" x14ac:dyDescent="0.25">
      <c r="A46" s="145">
        <f t="shared" si="5"/>
        <v>2017</v>
      </c>
      <c r="B46" s="441">
        <v>43070</v>
      </c>
      <c r="C46" s="525">
        <v>324.73329125999999</v>
      </c>
      <c r="D46" s="389" t="e">
        <v>#N/A</v>
      </c>
      <c r="E46" s="477"/>
      <c r="F46" s="477">
        <v>324.73329125999999</v>
      </c>
      <c r="G46" s="136"/>
    </row>
    <row r="47" spans="1:7" x14ac:dyDescent="0.25">
      <c r="A47" s="145">
        <f t="shared" ref="A47:A94" si="7">YEAR(B47)</f>
        <v>2018</v>
      </c>
      <c r="B47" s="441">
        <v>43101</v>
      </c>
      <c r="C47" s="525">
        <v>356.88225697000001</v>
      </c>
      <c r="D47" s="389" t="e">
        <v>#N/A</v>
      </c>
      <c r="E47" s="477"/>
      <c r="F47" s="477">
        <v>356.88225697000001</v>
      </c>
      <c r="G47" s="136"/>
    </row>
    <row r="48" spans="1:7" x14ac:dyDescent="0.25">
      <c r="A48" s="145">
        <f t="shared" si="7"/>
        <v>2018</v>
      </c>
      <c r="B48" s="441">
        <v>43132</v>
      </c>
      <c r="C48" s="525">
        <v>303.76812927999998</v>
      </c>
      <c r="D48" s="389" t="e">
        <v>#N/A</v>
      </c>
      <c r="E48" s="477">
        <f t="shared" ref="E48:E57" si="8">AVERAGEIF($A$47:$A$108,A48,$F$47:$F$108)</f>
        <v>333.60825584500003</v>
      </c>
      <c r="F48" s="477">
        <v>303.76812927999998</v>
      </c>
      <c r="G48" s="136"/>
    </row>
    <row r="49" spans="1:7" x14ac:dyDescent="0.25">
      <c r="A49" s="145">
        <f t="shared" si="7"/>
        <v>2018</v>
      </c>
      <c r="B49" s="441">
        <v>43160</v>
      </c>
      <c r="C49" s="525">
        <v>308.52071013</v>
      </c>
      <c r="D49" s="389" t="e">
        <v>#N/A</v>
      </c>
      <c r="E49" s="477">
        <f t="shared" si="8"/>
        <v>333.60825584500003</v>
      </c>
      <c r="F49" s="477">
        <v>308.52071013</v>
      </c>
      <c r="G49" s="136"/>
    </row>
    <row r="50" spans="1:7" x14ac:dyDescent="0.25">
      <c r="A50" s="145">
        <f t="shared" si="7"/>
        <v>2018</v>
      </c>
      <c r="B50" s="441">
        <v>43191</v>
      </c>
      <c r="C50" s="525">
        <v>289.49132487000003</v>
      </c>
      <c r="D50" s="389" t="e">
        <v>#N/A</v>
      </c>
      <c r="E50" s="477">
        <f t="shared" si="8"/>
        <v>333.60825584500003</v>
      </c>
      <c r="F50" s="477">
        <v>289.49132487000003</v>
      </c>
      <c r="G50" s="136"/>
    </row>
    <row r="51" spans="1:7" x14ac:dyDescent="0.25">
      <c r="A51" s="145">
        <f t="shared" si="7"/>
        <v>2018</v>
      </c>
      <c r="B51" s="441">
        <v>43221</v>
      </c>
      <c r="C51" s="525">
        <v>314.98784296000002</v>
      </c>
      <c r="D51" s="389" t="e">
        <v>#N/A</v>
      </c>
      <c r="E51" s="477">
        <f t="shared" si="8"/>
        <v>333.60825584500003</v>
      </c>
      <c r="F51" s="477">
        <v>314.98784296000002</v>
      </c>
      <c r="G51" s="136"/>
    </row>
    <row r="52" spans="1:7" x14ac:dyDescent="0.25">
      <c r="A52" s="145">
        <f t="shared" si="7"/>
        <v>2018</v>
      </c>
      <c r="B52" s="441">
        <v>43252</v>
      </c>
      <c r="C52" s="525">
        <v>350.11040880000002</v>
      </c>
      <c r="D52" s="389" t="e">
        <v>#N/A</v>
      </c>
      <c r="E52" s="477">
        <f t="shared" si="8"/>
        <v>333.60825584500003</v>
      </c>
      <c r="F52" s="477">
        <v>350.11040880000002</v>
      </c>
      <c r="G52" s="136"/>
    </row>
    <row r="53" spans="1:7" x14ac:dyDescent="0.25">
      <c r="A53" s="145">
        <f t="shared" si="7"/>
        <v>2018</v>
      </c>
      <c r="B53" s="441">
        <v>43282</v>
      </c>
      <c r="C53" s="525">
        <v>388.01737294999998</v>
      </c>
      <c r="D53" s="389" t="e">
        <v>#N/A</v>
      </c>
      <c r="E53" s="477">
        <f t="shared" si="8"/>
        <v>333.60825584500003</v>
      </c>
      <c r="F53" s="477">
        <v>388.01737294999998</v>
      </c>
      <c r="G53" s="136"/>
    </row>
    <row r="54" spans="1:7" x14ac:dyDescent="0.25">
      <c r="A54" s="145">
        <f t="shared" si="7"/>
        <v>2018</v>
      </c>
      <c r="B54" s="441">
        <v>43313</v>
      </c>
      <c r="C54" s="525">
        <v>394.20936875000001</v>
      </c>
      <c r="D54" s="389" t="e">
        <v>#N/A</v>
      </c>
      <c r="E54" s="477">
        <f t="shared" si="8"/>
        <v>333.60825584500003</v>
      </c>
      <c r="F54" s="477">
        <v>394.20936875000001</v>
      </c>
      <c r="G54" s="136"/>
    </row>
    <row r="55" spans="1:7" x14ac:dyDescent="0.25">
      <c r="A55" s="145">
        <f t="shared" si="7"/>
        <v>2018</v>
      </c>
      <c r="B55" s="441">
        <v>43344</v>
      </c>
      <c r="C55" s="525">
        <v>349.27097520000001</v>
      </c>
      <c r="D55" s="389" t="e">
        <v>#N/A</v>
      </c>
      <c r="E55" s="477">
        <f t="shared" si="8"/>
        <v>333.60825584500003</v>
      </c>
      <c r="F55" s="477">
        <v>349.27097520000001</v>
      </c>
      <c r="G55" s="136"/>
    </row>
    <row r="56" spans="1:7" x14ac:dyDescent="0.25">
      <c r="A56" s="145">
        <f t="shared" si="7"/>
        <v>2018</v>
      </c>
      <c r="B56" s="441">
        <v>43374</v>
      </c>
      <c r="C56" s="525">
        <v>320.97873835000001</v>
      </c>
      <c r="D56" s="389" t="e">
        <v>#N/A</v>
      </c>
      <c r="E56" s="477">
        <f t="shared" si="8"/>
        <v>333.60825584500003</v>
      </c>
      <c r="F56" s="477">
        <v>320.97873835000001</v>
      </c>
      <c r="G56" s="136"/>
    </row>
    <row r="57" spans="1:7" x14ac:dyDescent="0.25">
      <c r="A57" s="145">
        <f t="shared" si="7"/>
        <v>2018</v>
      </c>
      <c r="B57" s="441">
        <v>43405</v>
      </c>
      <c r="C57" s="525">
        <v>302.48385150000001</v>
      </c>
      <c r="D57" s="389" t="e">
        <v>#N/A</v>
      </c>
      <c r="E57" s="477">
        <f t="shared" si="8"/>
        <v>333.60825584500003</v>
      </c>
      <c r="F57" s="477">
        <v>302.48385150000001</v>
      </c>
      <c r="G57" s="136"/>
    </row>
    <row r="58" spans="1:7" x14ac:dyDescent="0.25">
      <c r="A58" s="145">
        <f t="shared" si="7"/>
        <v>2018</v>
      </c>
      <c r="B58" s="441">
        <v>43435</v>
      </c>
      <c r="C58" s="525">
        <v>324.57809037999999</v>
      </c>
      <c r="D58" s="389" t="e">
        <v>#N/A</v>
      </c>
      <c r="E58" s="477"/>
      <c r="F58" s="477">
        <v>324.57809037999999</v>
      </c>
      <c r="G58" s="136"/>
    </row>
    <row r="59" spans="1:7" x14ac:dyDescent="0.25">
      <c r="A59" s="145">
        <f t="shared" si="7"/>
        <v>2019</v>
      </c>
      <c r="B59" s="441">
        <v>43466</v>
      </c>
      <c r="C59" s="525">
        <v>336.27925676000001</v>
      </c>
      <c r="D59" s="389" t="e">
        <v>#N/A</v>
      </c>
      <c r="E59" s="477"/>
      <c r="F59" s="477">
        <v>336.27925676000001</v>
      </c>
      <c r="G59" s="136"/>
    </row>
    <row r="60" spans="1:7" x14ac:dyDescent="0.25">
      <c r="A60" s="145">
        <f t="shared" si="7"/>
        <v>2019</v>
      </c>
      <c r="B60" s="441">
        <v>43497</v>
      </c>
      <c r="C60" s="525">
        <v>302.32349112000003</v>
      </c>
      <c r="D60" s="389" t="e">
        <v>#N/A</v>
      </c>
      <c r="E60" s="477">
        <f t="shared" ref="E60:E69" si="9">AVERAGEIF($A$47:$A$108,A60,$F$47:$F$108)</f>
        <v>324.6328834108333</v>
      </c>
      <c r="F60" s="477">
        <v>302.32349112000003</v>
      </c>
      <c r="G60" s="136"/>
    </row>
    <row r="61" spans="1:7" x14ac:dyDescent="0.25">
      <c r="A61" s="145">
        <f t="shared" si="7"/>
        <v>2019</v>
      </c>
      <c r="B61" s="441">
        <v>43525</v>
      </c>
      <c r="C61" s="525">
        <v>308.94247498999999</v>
      </c>
      <c r="D61" s="389" t="e">
        <v>#N/A</v>
      </c>
      <c r="E61" s="477">
        <f t="shared" si="9"/>
        <v>324.6328834108333</v>
      </c>
      <c r="F61" s="477">
        <v>308.94247498999999</v>
      </c>
      <c r="G61" s="136"/>
    </row>
    <row r="62" spans="1:7" x14ac:dyDescent="0.25">
      <c r="A62" s="145">
        <f t="shared" si="7"/>
        <v>2019</v>
      </c>
      <c r="B62" s="441">
        <v>43556</v>
      </c>
      <c r="C62" s="525">
        <v>280.27353840000001</v>
      </c>
      <c r="D62" s="389" t="e">
        <v>#N/A</v>
      </c>
      <c r="E62" s="477">
        <f t="shared" si="9"/>
        <v>324.6328834108333</v>
      </c>
      <c r="F62" s="477">
        <v>280.27353840000001</v>
      </c>
      <c r="G62" s="136"/>
    </row>
    <row r="63" spans="1:7" x14ac:dyDescent="0.25">
      <c r="A63" s="145">
        <f t="shared" si="7"/>
        <v>2019</v>
      </c>
      <c r="B63" s="441">
        <v>43586</v>
      </c>
      <c r="C63" s="525">
        <v>303.63094432000003</v>
      </c>
      <c r="D63" s="389" t="e">
        <v>#N/A</v>
      </c>
      <c r="E63" s="477">
        <f t="shared" si="9"/>
        <v>324.6328834108333</v>
      </c>
      <c r="F63" s="477">
        <v>303.63094432000003</v>
      </c>
      <c r="G63" s="136"/>
    </row>
    <row r="64" spans="1:7" x14ac:dyDescent="0.25">
      <c r="A64" s="145">
        <f t="shared" si="7"/>
        <v>2019</v>
      </c>
      <c r="B64" s="441">
        <v>43617</v>
      </c>
      <c r="C64" s="525">
        <v>327.86994629999998</v>
      </c>
      <c r="D64" s="389" t="e">
        <v>#N/A</v>
      </c>
      <c r="E64" s="477">
        <f t="shared" si="9"/>
        <v>324.6328834108333</v>
      </c>
      <c r="F64" s="477">
        <v>327.86994629999998</v>
      </c>
      <c r="G64" s="136"/>
    </row>
    <row r="65" spans="1:7" x14ac:dyDescent="0.25">
      <c r="A65" s="145">
        <f t="shared" si="7"/>
        <v>2019</v>
      </c>
      <c r="B65" s="441">
        <v>43647</v>
      </c>
      <c r="C65" s="525">
        <v>383.15744529</v>
      </c>
      <c r="D65" s="389" t="e">
        <v>#N/A</v>
      </c>
      <c r="E65" s="477">
        <f t="shared" si="9"/>
        <v>324.6328834108333</v>
      </c>
      <c r="F65" s="477">
        <v>383.15744529</v>
      </c>
      <c r="G65" s="136"/>
    </row>
    <row r="66" spans="1:7" x14ac:dyDescent="0.25">
      <c r="A66" s="145">
        <f t="shared" si="7"/>
        <v>2019</v>
      </c>
      <c r="B66" s="441">
        <v>43678</v>
      </c>
      <c r="C66" s="525">
        <v>379.56741836999998</v>
      </c>
      <c r="D66" s="389" t="e">
        <v>#N/A</v>
      </c>
      <c r="E66" s="477">
        <f t="shared" si="9"/>
        <v>324.6328834108333</v>
      </c>
      <c r="F66" s="477">
        <v>379.56741836999998</v>
      </c>
      <c r="G66" s="136"/>
    </row>
    <row r="67" spans="1:7" x14ac:dyDescent="0.25">
      <c r="A67" s="145">
        <f t="shared" si="7"/>
        <v>2019</v>
      </c>
      <c r="B67" s="441">
        <v>43709</v>
      </c>
      <c r="C67" s="525">
        <v>346.99921499999999</v>
      </c>
      <c r="D67" s="389" t="e">
        <v>#N/A</v>
      </c>
      <c r="E67" s="477">
        <f t="shared" si="9"/>
        <v>324.6328834108333</v>
      </c>
      <c r="F67" s="477">
        <v>346.99921499999999</v>
      </c>
      <c r="G67" s="136"/>
    </row>
    <row r="68" spans="1:7" x14ac:dyDescent="0.25">
      <c r="A68" s="145">
        <f t="shared" si="7"/>
        <v>2019</v>
      </c>
      <c r="B68" s="441">
        <v>43739</v>
      </c>
      <c r="C68" s="525">
        <v>314.44213817999997</v>
      </c>
      <c r="D68" s="389" t="e">
        <v>#N/A</v>
      </c>
      <c r="E68" s="477">
        <f t="shared" si="9"/>
        <v>324.6328834108333</v>
      </c>
      <c r="F68" s="477">
        <v>314.44213817999997</v>
      </c>
      <c r="G68" s="136"/>
    </row>
    <row r="69" spans="1:7" x14ac:dyDescent="0.25">
      <c r="A69" s="145">
        <f t="shared" si="7"/>
        <v>2019</v>
      </c>
      <c r="B69" s="441">
        <v>43770</v>
      </c>
      <c r="C69" s="525">
        <v>293.90890701000001</v>
      </c>
      <c r="D69" s="389" t="e">
        <v>#N/A</v>
      </c>
      <c r="E69" s="477">
        <f t="shared" si="9"/>
        <v>324.6328834108333</v>
      </c>
      <c r="F69" s="477">
        <v>293.90890701000001</v>
      </c>
      <c r="G69" s="136"/>
    </row>
    <row r="70" spans="1:7" x14ac:dyDescent="0.25">
      <c r="A70" s="145">
        <f t="shared" si="7"/>
        <v>2019</v>
      </c>
      <c r="B70" s="441">
        <v>43800</v>
      </c>
      <c r="C70" s="525">
        <v>318.19982519000001</v>
      </c>
      <c r="D70" s="389" t="e">
        <v>#N/A</v>
      </c>
      <c r="E70" s="477"/>
      <c r="F70" s="477">
        <v>318.19982519000001</v>
      </c>
      <c r="G70" s="136"/>
    </row>
    <row r="71" spans="1:7" x14ac:dyDescent="0.25">
      <c r="A71" s="145">
        <f t="shared" si="7"/>
        <v>2020</v>
      </c>
      <c r="B71" s="441">
        <v>43831</v>
      </c>
      <c r="C71" s="525">
        <v>322.57823232999999</v>
      </c>
      <c r="D71" s="389" t="e">
        <v>#N/A</v>
      </c>
      <c r="E71" s="477"/>
      <c r="F71" s="477">
        <v>322.57823232999999</v>
      </c>
      <c r="G71" s="136"/>
    </row>
    <row r="72" spans="1:7" x14ac:dyDescent="0.25">
      <c r="A72" s="145">
        <f t="shared" si="7"/>
        <v>2020</v>
      </c>
      <c r="B72" s="441">
        <v>43862</v>
      </c>
      <c r="C72" s="525">
        <v>302.21276535999999</v>
      </c>
      <c r="D72" s="389" t="e">
        <v>#N/A</v>
      </c>
      <c r="E72" s="477">
        <f t="shared" ref="E72:E81" si="10">AVERAGEIF($A$47:$A$108,A72,$F$47:$F$108)</f>
        <v>313.07642531416667</v>
      </c>
      <c r="F72" s="477">
        <v>302.21276535999999</v>
      </c>
      <c r="G72" s="136"/>
    </row>
    <row r="73" spans="1:7" x14ac:dyDescent="0.25">
      <c r="A73" s="145">
        <f t="shared" si="7"/>
        <v>2020</v>
      </c>
      <c r="B73" s="441">
        <v>43891</v>
      </c>
      <c r="C73" s="525">
        <v>297.06267395999998</v>
      </c>
      <c r="D73" s="389" t="e">
        <v>#N/A</v>
      </c>
      <c r="E73" s="477">
        <f t="shared" si="10"/>
        <v>313.07642531416667</v>
      </c>
      <c r="F73" s="477">
        <v>297.06267395999998</v>
      </c>
      <c r="G73" s="136"/>
    </row>
    <row r="74" spans="1:7" x14ac:dyDescent="0.25">
      <c r="A74" s="145">
        <f t="shared" si="7"/>
        <v>2020</v>
      </c>
      <c r="B74" s="441">
        <v>43922</v>
      </c>
      <c r="C74" s="525">
        <v>268.91170990000001</v>
      </c>
      <c r="D74" s="389" t="e">
        <v>#N/A</v>
      </c>
      <c r="E74" s="477">
        <f t="shared" si="10"/>
        <v>313.07642531416667</v>
      </c>
      <c r="F74" s="477">
        <v>268.91170990000001</v>
      </c>
      <c r="G74" s="136"/>
    </row>
    <row r="75" spans="1:7" x14ac:dyDescent="0.25">
      <c r="A75" s="145">
        <f t="shared" si="7"/>
        <v>2020</v>
      </c>
      <c r="B75" s="441">
        <v>43952</v>
      </c>
      <c r="C75" s="525">
        <v>281.46182221999999</v>
      </c>
      <c r="D75" s="389" t="e">
        <v>#N/A</v>
      </c>
      <c r="E75" s="477">
        <f t="shared" si="10"/>
        <v>313.07642531416667</v>
      </c>
      <c r="F75" s="477">
        <v>281.46182221999999</v>
      </c>
      <c r="G75" s="136"/>
    </row>
    <row r="76" spans="1:7" x14ac:dyDescent="0.25">
      <c r="A76" s="145">
        <f t="shared" si="7"/>
        <v>2020</v>
      </c>
      <c r="B76" s="441">
        <v>43983</v>
      </c>
      <c r="C76" s="525">
        <v>319.536</v>
      </c>
      <c r="D76" s="389" t="e">
        <v>#N/A</v>
      </c>
      <c r="E76" s="477">
        <f t="shared" si="10"/>
        <v>313.07642531416667</v>
      </c>
      <c r="F76" s="477">
        <v>319.536</v>
      </c>
      <c r="G76" s="136"/>
    </row>
    <row r="77" spans="1:7" x14ac:dyDescent="0.25">
      <c r="A77" s="145">
        <f t="shared" si="7"/>
        <v>2020</v>
      </c>
      <c r="B77" s="441">
        <v>44013</v>
      </c>
      <c r="C77" s="525">
        <v>383.4357</v>
      </c>
      <c r="D77" s="389">
        <v>383.4357</v>
      </c>
      <c r="E77" s="477">
        <f t="shared" si="10"/>
        <v>313.07642531416667</v>
      </c>
      <c r="F77" s="477">
        <v>383.4357</v>
      </c>
      <c r="G77" s="136"/>
    </row>
    <row r="78" spans="1:7" x14ac:dyDescent="0.25">
      <c r="A78" s="145">
        <f t="shared" si="7"/>
        <v>2020</v>
      </c>
      <c r="B78" s="441">
        <v>44044</v>
      </c>
      <c r="C78" s="525" t="e">
        <v>#N/A</v>
      </c>
      <c r="D78" s="389">
        <v>372.14980000000003</v>
      </c>
      <c r="E78" s="477">
        <f t="shared" si="10"/>
        <v>313.07642531416667</v>
      </c>
      <c r="F78" s="477">
        <v>372.14980000000003</v>
      </c>
      <c r="G78" s="136"/>
    </row>
    <row r="79" spans="1:7" x14ac:dyDescent="0.25">
      <c r="A79" s="145">
        <f t="shared" si="7"/>
        <v>2020</v>
      </c>
      <c r="B79" s="441">
        <v>44075</v>
      </c>
      <c r="C79" s="525" t="e">
        <v>#N/A</v>
      </c>
      <c r="D79" s="389">
        <v>323.11720000000003</v>
      </c>
      <c r="E79" s="477">
        <f t="shared" si="10"/>
        <v>313.07642531416667</v>
      </c>
      <c r="F79" s="477">
        <v>323.11720000000003</v>
      </c>
      <c r="G79" s="136"/>
    </row>
    <row r="80" spans="1:7" x14ac:dyDescent="0.25">
      <c r="A80" s="145">
        <f t="shared" si="7"/>
        <v>2020</v>
      </c>
      <c r="B80" s="441">
        <v>44105</v>
      </c>
      <c r="C80" s="525" t="e">
        <v>#N/A</v>
      </c>
      <c r="D80" s="389">
        <v>296.61770000000001</v>
      </c>
      <c r="E80" s="477">
        <f t="shared" si="10"/>
        <v>313.07642531416667</v>
      </c>
      <c r="F80" s="477">
        <v>296.61770000000001</v>
      </c>
      <c r="G80" s="136"/>
    </row>
    <row r="81" spans="1:7" x14ac:dyDescent="0.25">
      <c r="A81" s="145">
        <f t="shared" si="7"/>
        <v>2020</v>
      </c>
      <c r="B81" s="441">
        <v>44136</v>
      </c>
      <c r="C81" s="525" t="e">
        <v>#N/A</v>
      </c>
      <c r="D81" s="389">
        <v>279.04750000000001</v>
      </c>
      <c r="E81" s="477">
        <f t="shared" si="10"/>
        <v>313.07642531416667</v>
      </c>
      <c r="F81" s="477">
        <v>279.04750000000001</v>
      </c>
      <c r="G81" s="136"/>
    </row>
    <row r="82" spans="1:7" x14ac:dyDescent="0.25">
      <c r="A82" s="145">
        <f t="shared" si="7"/>
        <v>2020</v>
      </c>
      <c r="B82" s="441">
        <v>44166</v>
      </c>
      <c r="C82" s="525" t="e">
        <v>#N/A</v>
      </c>
      <c r="D82" s="389">
        <v>310.786</v>
      </c>
      <c r="E82" s="477"/>
      <c r="F82" s="477">
        <v>310.786</v>
      </c>
      <c r="G82" s="136"/>
    </row>
    <row r="83" spans="1:7" x14ac:dyDescent="0.25">
      <c r="A83" s="145">
        <f t="shared" si="7"/>
        <v>2021</v>
      </c>
      <c r="B83" s="441">
        <v>44197</v>
      </c>
      <c r="C83" s="525" t="e">
        <v>#N/A</v>
      </c>
      <c r="D83" s="389">
        <v>323.05470000000003</v>
      </c>
      <c r="E83" s="477"/>
      <c r="F83" s="477">
        <v>323.05470000000003</v>
      </c>
      <c r="G83" s="136"/>
    </row>
    <row r="84" spans="1:7" x14ac:dyDescent="0.25">
      <c r="A84" s="145">
        <f t="shared" si="7"/>
        <v>2021</v>
      </c>
      <c r="B84" s="441">
        <v>44228</v>
      </c>
      <c r="C84" s="525" t="e">
        <v>#N/A</v>
      </c>
      <c r="D84" s="389">
        <v>290.28149999999999</v>
      </c>
      <c r="E84" s="477">
        <f t="shared" ref="E84:E93" si="11">AVERAGEIF($A$47:$A$108,A84,$F$47:$F$108)</f>
        <v>315.72266666666673</v>
      </c>
      <c r="F84" s="477">
        <v>290.28149999999999</v>
      </c>
      <c r="G84" s="136"/>
    </row>
    <row r="85" spans="1:7" x14ac:dyDescent="0.25">
      <c r="A85" s="145">
        <f t="shared" si="7"/>
        <v>2021</v>
      </c>
      <c r="B85" s="441">
        <v>44256</v>
      </c>
      <c r="C85" s="525" t="e">
        <v>#N/A</v>
      </c>
      <c r="D85" s="389">
        <v>296.97980000000001</v>
      </c>
      <c r="E85" s="477">
        <f t="shared" si="11"/>
        <v>315.72266666666673</v>
      </c>
      <c r="F85" s="477">
        <v>296.97980000000001</v>
      </c>
      <c r="G85" s="136"/>
    </row>
    <row r="86" spans="1:7" x14ac:dyDescent="0.25">
      <c r="A86" s="145">
        <f t="shared" si="7"/>
        <v>2021</v>
      </c>
      <c r="B86" s="441">
        <v>44287</v>
      </c>
      <c r="C86" s="525" t="e">
        <v>#N/A</v>
      </c>
      <c r="D86" s="389">
        <v>275.5204</v>
      </c>
      <c r="E86" s="477">
        <f t="shared" si="11"/>
        <v>315.72266666666673</v>
      </c>
      <c r="F86" s="477">
        <v>275.5204</v>
      </c>
      <c r="G86" s="136"/>
    </row>
    <row r="87" spans="1:7" x14ac:dyDescent="0.25">
      <c r="A87" s="145">
        <f t="shared" si="7"/>
        <v>2021</v>
      </c>
      <c r="B87" s="441">
        <v>44317</v>
      </c>
      <c r="C87" s="525" t="e">
        <v>#N/A</v>
      </c>
      <c r="D87" s="389">
        <v>292.18040000000002</v>
      </c>
      <c r="E87" s="477">
        <f t="shared" si="11"/>
        <v>315.72266666666673</v>
      </c>
      <c r="F87" s="477">
        <v>292.18040000000002</v>
      </c>
      <c r="G87" s="136"/>
    </row>
    <row r="88" spans="1:7" x14ac:dyDescent="0.25">
      <c r="A88" s="145">
        <f t="shared" si="7"/>
        <v>2021</v>
      </c>
      <c r="B88" s="441">
        <v>44348</v>
      </c>
      <c r="C88" s="525" t="e">
        <v>#N/A</v>
      </c>
      <c r="D88" s="389">
        <v>331.18650000000002</v>
      </c>
      <c r="E88" s="477">
        <f t="shared" si="11"/>
        <v>315.72266666666673</v>
      </c>
      <c r="F88" s="477">
        <v>331.18650000000002</v>
      </c>
      <c r="G88" s="136"/>
    </row>
    <row r="89" spans="1:7" x14ac:dyDescent="0.25">
      <c r="A89" s="145">
        <f t="shared" si="7"/>
        <v>2021</v>
      </c>
      <c r="B89" s="441">
        <v>44378</v>
      </c>
      <c r="C89" s="525" t="e">
        <v>#N/A</v>
      </c>
      <c r="D89" s="389">
        <v>379.22309999999999</v>
      </c>
      <c r="E89" s="477">
        <f t="shared" si="11"/>
        <v>315.72266666666673</v>
      </c>
      <c r="F89" s="477">
        <v>379.22309999999999</v>
      </c>
      <c r="G89" s="136"/>
    </row>
    <row r="90" spans="1:7" x14ac:dyDescent="0.25">
      <c r="A90" s="145">
        <f t="shared" si="7"/>
        <v>2021</v>
      </c>
      <c r="B90" s="441">
        <v>44409</v>
      </c>
      <c r="C90" s="525" t="e">
        <v>#N/A</v>
      </c>
      <c r="D90" s="389">
        <v>373.41050000000001</v>
      </c>
      <c r="E90" s="477">
        <f t="shared" si="11"/>
        <v>315.72266666666673</v>
      </c>
      <c r="F90" s="477">
        <v>373.41050000000001</v>
      </c>
      <c r="G90" s="136"/>
    </row>
    <row r="91" spans="1:7" x14ac:dyDescent="0.25">
      <c r="A91" s="145">
        <f t="shared" si="7"/>
        <v>2021</v>
      </c>
      <c r="B91" s="441">
        <v>44440</v>
      </c>
      <c r="C91" s="525" t="e">
        <v>#N/A</v>
      </c>
      <c r="D91" s="389">
        <v>328.2885</v>
      </c>
      <c r="E91" s="477">
        <f t="shared" si="11"/>
        <v>315.72266666666673</v>
      </c>
      <c r="F91" s="477">
        <v>328.2885</v>
      </c>
      <c r="G91" s="136"/>
    </row>
    <row r="92" spans="1:7" x14ac:dyDescent="0.25">
      <c r="A92" s="145">
        <f t="shared" si="7"/>
        <v>2021</v>
      </c>
      <c r="B92" s="441">
        <v>44470</v>
      </c>
      <c r="C92" s="525" t="e">
        <v>#N/A</v>
      </c>
      <c r="D92" s="389">
        <v>301.4067</v>
      </c>
      <c r="E92" s="477">
        <f t="shared" si="11"/>
        <v>315.72266666666673</v>
      </c>
      <c r="F92" s="477">
        <v>301.4067</v>
      </c>
      <c r="G92" s="136"/>
    </row>
    <row r="93" spans="1:7" x14ac:dyDescent="0.25">
      <c r="A93" s="145">
        <f t="shared" si="7"/>
        <v>2021</v>
      </c>
      <c r="B93" s="441">
        <v>44501</v>
      </c>
      <c r="C93" s="525" t="e">
        <v>#N/A</v>
      </c>
      <c r="D93" s="389">
        <v>282.83089999999999</v>
      </c>
      <c r="E93" s="477">
        <f t="shared" si="11"/>
        <v>315.72266666666673</v>
      </c>
      <c r="F93" s="477">
        <v>282.83089999999999</v>
      </c>
      <c r="G93" s="136"/>
    </row>
    <row r="94" spans="1:7" x14ac:dyDescent="0.25">
      <c r="A94" s="145">
        <f t="shared" si="7"/>
        <v>2021</v>
      </c>
      <c r="B94" s="441">
        <v>44531</v>
      </c>
      <c r="C94" s="525" t="e">
        <v>#N/A</v>
      </c>
      <c r="D94" s="389">
        <v>314.30900000000003</v>
      </c>
      <c r="E94" s="477"/>
      <c r="F94" s="477">
        <v>314.30900000000003</v>
      </c>
      <c r="G94" s="136"/>
    </row>
    <row r="95" spans="1:7" x14ac:dyDescent="0.25">
      <c r="A95" s="145"/>
      <c r="B95" s="441"/>
      <c r="C95" s="145"/>
      <c r="D95" s="443"/>
      <c r="E95" s="145"/>
      <c r="F95" s="443"/>
      <c r="G95" s="136"/>
    </row>
    <row r="96" spans="1:7" x14ac:dyDescent="0.25">
      <c r="A96" s="145"/>
      <c r="B96" s="441"/>
      <c r="C96" s="145"/>
      <c r="D96" s="443"/>
      <c r="E96" s="145"/>
      <c r="F96" s="443"/>
      <c r="G96" s="136"/>
    </row>
    <row r="97" spans="1:7" x14ac:dyDescent="0.25">
      <c r="A97" s="145"/>
      <c r="B97" s="441"/>
      <c r="C97" s="145"/>
      <c r="D97" s="443"/>
      <c r="E97" s="145"/>
      <c r="F97" s="443"/>
      <c r="G97" s="136"/>
    </row>
    <row r="98" spans="1:7" x14ac:dyDescent="0.25">
      <c r="A98" s="145"/>
      <c r="B98" s="441"/>
      <c r="C98" s="145"/>
      <c r="D98" s="443"/>
      <c r="E98" s="145"/>
      <c r="F98" s="443"/>
      <c r="G98" s="136"/>
    </row>
    <row r="99" spans="1:7" x14ac:dyDescent="0.25">
      <c r="A99" s="73"/>
      <c r="B99" s="73" t="s">
        <v>0</v>
      </c>
      <c r="C99" s="145"/>
      <c r="D99" s="443"/>
      <c r="E99" s="145"/>
      <c r="F99" s="443"/>
      <c r="G99" s="136"/>
    </row>
    <row r="100" spans="1:7" x14ac:dyDescent="0.25">
      <c r="A100" s="30">
        <v>2.5</v>
      </c>
      <c r="B100" s="29">
        <v>-0.3</v>
      </c>
      <c r="C100" s="145"/>
      <c r="D100" s="443"/>
      <c r="E100" s="145"/>
      <c r="F100" s="443"/>
      <c r="G100" s="136"/>
    </row>
    <row r="101" spans="1:7" x14ac:dyDescent="0.25">
      <c r="A101" s="30">
        <v>2.5</v>
      </c>
      <c r="B101" s="29">
        <v>0.3</v>
      </c>
      <c r="C101" s="145"/>
      <c r="D101" s="443"/>
      <c r="E101" s="145"/>
      <c r="F101" s="443"/>
      <c r="G101" s="136"/>
    </row>
    <row r="102" spans="1:7" x14ac:dyDescent="0.25">
      <c r="B102" s="132"/>
      <c r="D102" s="138"/>
      <c r="F102" s="138"/>
      <c r="G102" s="136"/>
    </row>
    <row r="103" spans="1:7" x14ac:dyDescent="0.25">
      <c r="B103" s="132"/>
      <c r="D103" s="138"/>
      <c r="F103" s="138"/>
      <c r="G103" s="136"/>
    </row>
    <row r="104" spans="1:7" x14ac:dyDescent="0.25">
      <c r="B104" s="132"/>
      <c r="D104" s="138"/>
      <c r="F104" s="138"/>
      <c r="G104" s="136"/>
    </row>
    <row r="105" spans="1:7" x14ac:dyDescent="0.25">
      <c r="B105" s="132"/>
      <c r="D105" s="138"/>
      <c r="F105" s="138"/>
      <c r="G105" s="136"/>
    </row>
    <row r="106" spans="1:7" x14ac:dyDescent="0.25">
      <c r="B106" s="132"/>
      <c r="D106" s="138"/>
      <c r="F106" s="138"/>
      <c r="G106" s="136"/>
    </row>
    <row r="107" spans="1:7" x14ac:dyDescent="0.25">
      <c r="B107" s="132"/>
      <c r="D107" s="138"/>
      <c r="F107" s="138"/>
      <c r="G107" s="136"/>
    </row>
    <row r="108" spans="1:7" x14ac:dyDescent="0.25">
      <c r="B108" s="132"/>
      <c r="D108" s="138"/>
      <c r="F108" s="138"/>
      <c r="G108" s="136"/>
    </row>
    <row r="109" spans="1:7" x14ac:dyDescent="0.25">
      <c r="D109" s="138"/>
      <c r="F109" s="138"/>
      <c r="G109" s="136"/>
    </row>
    <row r="110" spans="1:7" x14ac:dyDescent="0.25">
      <c r="D110" s="138"/>
      <c r="F110" s="138"/>
      <c r="G110" s="136"/>
    </row>
    <row r="111" spans="1:7" x14ac:dyDescent="0.25">
      <c r="F111" s="138"/>
      <c r="G111" s="136"/>
    </row>
    <row r="112" spans="1:7" x14ac:dyDescent="0.25">
      <c r="F112" s="138"/>
      <c r="G112" s="136"/>
    </row>
    <row r="113" spans="6:7" x14ac:dyDescent="0.25">
      <c r="F113" s="138"/>
      <c r="G113" s="136"/>
    </row>
    <row r="114" spans="6:7" x14ac:dyDescent="0.25">
      <c r="F114" s="138"/>
      <c r="G114" s="136"/>
    </row>
    <row r="115" spans="6:7" x14ac:dyDescent="0.25">
      <c r="F115" s="138"/>
      <c r="G115" s="136"/>
    </row>
    <row r="116" spans="6:7" x14ac:dyDescent="0.25">
      <c r="F116" s="138"/>
      <c r="G116" s="136"/>
    </row>
    <row r="117" spans="6:7" x14ac:dyDescent="0.25">
      <c r="F117" s="138"/>
      <c r="G117" s="136"/>
    </row>
    <row r="118" spans="6:7" x14ac:dyDescent="0.25">
      <c r="F118" s="138"/>
    </row>
    <row r="119" spans="6:7" x14ac:dyDescent="0.25">
      <c r="F119" s="138"/>
    </row>
    <row r="120" spans="6:7" x14ac:dyDescent="0.25">
      <c r="F120" s="138"/>
    </row>
    <row r="121" spans="6:7" x14ac:dyDescent="0.25">
      <c r="F121" s="138"/>
    </row>
    <row r="122" spans="6:7" x14ac:dyDescent="0.25">
      <c r="F122" s="138"/>
    </row>
    <row r="123" spans="6:7" x14ac:dyDescent="0.25">
      <c r="F123" s="138"/>
    </row>
    <row r="124" spans="6:7" x14ac:dyDescent="0.25">
      <c r="F124" s="138"/>
    </row>
    <row r="125" spans="6:7" x14ac:dyDescent="0.25">
      <c r="F125" s="138"/>
    </row>
    <row r="126" spans="6:7" x14ac:dyDescent="0.25">
      <c r="F126" s="138"/>
    </row>
    <row r="127" spans="6:7" x14ac:dyDescent="0.25">
      <c r="F127" s="138"/>
    </row>
    <row r="128" spans="6:7" x14ac:dyDescent="0.25">
      <c r="F128" s="138"/>
    </row>
    <row r="129" spans="6:6" x14ac:dyDescent="0.25">
      <c r="F129" s="138"/>
    </row>
    <row r="130" spans="6:6" x14ac:dyDescent="0.25">
      <c r="F130" s="138"/>
    </row>
    <row r="131" spans="6:6" x14ac:dyDescent="0.25">
      <c r="F131" s="138"/>
    </row>
    <row r="132" spans="6:6" x14ac:dyDescent="0.25">
      <c r="F132" s="138"/>
    </row>
    <row r="133" spans="6:6" x14ac:dyDescent="0.25">
      <c r="F133" s="138"/>
    </row>
    <row r="134" spans="6:6" x14ac:dyDescent="0.25">
      <c r="F134" s="138"/>
    </row>
    <row r="135" spans="6:6" x14ac:dyDescent="0.25">
      <c r="F135" s="138"/>
    </row>
    <row r="136" spans="6:6" x14ac:dyDescent="0.25">
      <c r="F136" s="138"/>
    </row>
    <row r="137" spans="6:6" x14ac:dyDescent="0.25">
      <c r="F137" s="138"/>
    </row>
    <row r="138" spans="6:6" x14ac:dyDescent="0.25">
      <c r="F138" s="138"/>
    </row>
    <row r="139" spans="6:6" x14ac:dyDescent="0.25">
      <c r="F139" s="138"/>
    </row>
    <row r="140" spans="6:6" x14ac:dyDescent="0.25">
      <c r="F140" s="138"/>
    </row>
    <row r="141" spans="6:6" x14ac:dyDescent="0.25">
      <c r="F141" s="138"/>
    </row>
    <row r="142" spans="6:6" x14ac:dyDescent="0.25">
      <c r="F142" s="13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556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</row>
    <row r="5" spans="1:23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K5" s="309"/>
      <c r="Q5" s="178" t="s">
        <v>358</v>
      </c>
      <c r="R5" s="179"/>
    </row>
    <row r="6" spans="1:23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K6" s="309"/>
      <c r="Q6" s="240" t="s">
        <v>409</v>
      </c>
      <c r="R6" s="290" t="s">
        <v>315</v>
      </c>
    </row>
    <row r="7" spans="1:23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K7" s="309"/>
    </row>
    <row r="8" spans="1:23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K8" s="309"/>
    </row>
    <row r="9" spans="1:23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K9" s="309"/>
    </row>
    <row r="10" spans="1:23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K10" s="309"/>
    </row>
    <row r="11" spans="1:23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K11" s="309"/>
    </row>
    <row r="12" spans="1:23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K12" s="309"/>
    </row>
    <row r="13" spans="1:23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K13" s="309"/>
    </row>
    <row r="14" spans="1:23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K14" s="309"/>
    </row>
    <row r="15" spans="1:23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K15" s="309"/>
    </row>
    <row r="16" spans="1:23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K16" s="309"/>
    </row>
    <row r="17" spans="1:12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K17" s="309"/>
    </row>
    <row r="18" spans="1:12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K18" s="309"/>
    </row>
    <row r="19" spans="1:12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K19" s="309"/>
    </row>
    <row r="20" spans="1:12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K20" s="309"/>
    </row>
    <row r="21" spans="1:12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K21" s="309"/>
    </row>
    <row r="22" spans="1:12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K22" s="309"/>
    </row>
    <row r="23" spans="1:12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  <c r="K23" s="309"/>
    </row>
    <row r="24" spans="1:12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  <c r="K24" s="309"/>
    </row>
    <row r="25" spans="1:12" x14ac:dyDescent="0.2">
      <c r="A25" s="37"/>
      <c r="B25" s="588" t="s">
        <v>288</v>
      </c>
      <c r="C25" s="588"/>
      <c r="D25" s="37"/>
      <c r="E25" s="32"/>
      <c r="F25" s="37"/>
      <c r="G25" s="36" t="s">
        <v>316</v>
      </c>
      <c r="H25" s="32"/>
      <c r="I25" s="3"/>
      <c r="J25" s="3"/>
      <c r="K25" s="3"/>
      <c r="L25" s="3"/>
    </row>
    <row r="26" spans="1:12" x14ac:dyDescent="0.2">
      <c r="A26" s="37"/>
      <c r="B26" s="588" t="s">
        <v>189</v>
      </c>
      <c r="C26" s="588"/>
      <c r="D26" s="37"/>
      <c r="E26" s="32"/>
      <c r="F26" s="37"/>
      <c r="G26" s="588" t="s">
        <v>189</v>
      </c>
      <c r="H26" s="588"/>
      <c r="I26" s="3"/>
      <c r="J26" s="3"/>
      <c r="K26" s="3"/>
      <c r="L26" s="3"/>
    </row>
    <row r="27" spans="1:12" x14ac:dyDescent="0.2">
      <c r="A27" s="38" t="s">
        <v>1</v>
      </c>
      <c r="B27" s="38" t="s">
        <v>450</v>
      </c>
      <c r="C27" s="38" t="s">
        <v>0</v>
      </c>
      <c r="D27" s="37"/>
      <c r="E27" s="32"/>
      <c r="F27" s="38" t="s">
        <v>12</v>
      </c>
      <c r="G27" s="38" t="s">
        <v>315</v>
      </c>
      <c r="H27" s="38" t="s">
        <v>10</v>
      </c>
      <c r="I27" s="3"/>
      <c r="J27" s="3"/>
      <c r="K27" s="3"/>
      <c r="L27" s="3"/>
    </row>
    <row r="28" spans="1:12" x14ac:dyDescent="0.2">
      <c r="A28" s="1">
        <v>41640</v>
      </c>
      <c r="B28" s="84">
        <v>11.65</v>
      </c>
      <c r="C28" s="84" t="e">
        <v>#N/A</v>
      </c>
      <c r="E28" s="6"/>
      <c r="F28">
        <v>2013</v>
      </c>
      <c r="G28" s="6">
        <v>12.126361611</v>
      </c>
      <c r="H28" s="28"/>
    </row>
    <row r="29" spans="1:12" x14ac:dyDescent="0.2">
      <c r="A29" s="1">
        <v>41671</v>
      </c>
      <c r="B29" s="84">
        <v>11.94</v>
      </c>
      <c r="C29" s="84" t="e">
        <v>#N/A</v>
      </c>
      <c r="E29" s="6"/>
      <c r="F29">
        <v>2014</v>
      </c>
      <c r="G29" s="6">
        <v>12.517944941</v>
      </c>
      <c r="H29" s="31">
        <f>G29/G28-1</f>
        <v>3.2291906060659459E-2</v>
      </c>
    </row>
    <row r="30" spans="1:12" x14ac:dyDescent="0.2">
      <c r="A30" s="1">
        <v>41699</v>
      </c>
      <c r="B30" s="84">
        <v>12.25</v>
      </c>
      <c r="C30" s="84" t="e">
        <v>#N/A</v>
      </c>
      <c r="E30" s="6"/>
      <c r="F30">
        <v>2015</v>
      </c>
      <c r="G30" s="6">
        <v>12.651297210999999</v>
      </c>
      <c r="H30" s="31">
        <f t="shared" ref="H30:H36" si="0">G30/G29-1</f>
        <v>1.0652888363746671E-2</v>
      </c>
    </row>
    <row r="31" spans="1:12" x14ac:dyDescent="0.2">
      <c r="A31" s="1">
        <v>41730</v>
      </c>
      <c r="B31" s="84">
        <v>12.31</v>
      </c>
      <c r="C31" s="84" t="e">
        <v>#N/A</v>
      </c>
      <c r="E31" s="6"/>
      <c r="F31">
        <v>2016</v>
      </c>
      <c r="G31" s="6">
        <v>12.548915124000001</v>
      </c>
      <c r="H31" s="31">
        <f t="shared" si="0"/>
        <v>-8.0926157446510327E-3</v>
      </c>
    </row>
    <row r="32" spans="1:12" x14ac:dyDescent="0.2">
      <c r="A32" s="1">
        <v>41760</v>
      </c>
      <c r="B32" s="84">
        <v>12.85</v>
      </c>
      <c r="C32" s="84" t="e">
        <v>#N/A</v>
      </c>
      <c r="E32" s="6"/>
      <c r="F32">
        <v>2017</v>
      </c>
      <c r="G32" s="6">
        <v>12.887100192</v>
      </c>
      <c r="H32" s="31">
        <f t="shared" si="0"/>
        <v>2.6949346988028866E-2</v>
      </c>
    </row>
    <row r="33" spans="1:8" x14ac:dyDescent="0.2">
      <c r="A33" s="1">
        <v>41791</v>
      </c>
      <c r="B33" s="84">
        <v>12.99</v>
      </c>
      <c r="C33" s="84" t="e">
        <v>#N/A</v>
      </c>
      <c r="E33" s="6"/>
      <c r="F33">
        <v>2018</v>
      </c>
      <c r="G33" s="6">
        <v>12.86927803</v>
      </c>
      <c r="H33" s="31">
        <f t="shared" si="0"/>
        <v>-1.382945871024055E-3</v>
      </c>
    </row>
    <row r="34" spans="1:8" x14ac:dyDescent="0.2">
      <c r="A34" s="1">
        <v>41821</v>
      </c>
      <c r="B34" s="84">
        <v>13.09</v>
      </c>
      <c r="C34" s="84" t="e">
        <v>#N/A</v>
      </c>
      <c r="E34" s="6"/>
      <c r="F34">
        <v>2019</v>
      </c>
      <c r="G34" s="6">
        <v>13.037284262</v>
      </c>
      <c r="H34" s="31">
        <f t="shared" si="0"/>
        <v>1.3054829618907471E-2</v>
      </c>
    </row>
    <row r="35" spans="1:8" x14ac:dyDescent="0.2">
      <c r="A35" s="1">
        <v>41852</v>
      </c>
      <c r="B35" s="84">
        <v>13.04</v>
      </c>
      <c r="C35" s="84" t="e">
        <v>#N/A</v>
      </c>
      <c r="E35" s="6"/>
      <c r="F35">
        <v>2020</v>
      </c>
      <c r="G35" s="6">
        <v>13.044343602</v>
      </c>
      <c r="H35" s="31">
        <f t="shared" si="0"/>
        <v>5.4147319780195602E-4</v>
      </c>
    </row>
    <row r="36" spans="1:8" x14ac:dyDescent="0.2">
      <c r="A36" s="1">
        <v>41883</v>
      </c>
      <c r="B36" s="84">
        <v>12.95</v>
      </c>
      <c r="C36" s="84" t="e">
        <v>#N/A</v>
      </c>
      <c r="E36" s="6"/>
      <c r="F36">
        <v>2021</v>
      </c>
      <c r="G36" s="6">
        <v>13.391862772</v>
      </c>
      <c r="H36" s="31">
        <f t="shared" si="0"/>
        <v>2.6641368903125073E-2</v>
      </c>
    </row>
    <row r="37" spans="1:8" x14ac:dyDescent="0.2">
      <c r="A37" s="1">
        <v>41913</v>
      </c>
      <c r="B37" s="84">
        <v>12.6</v>
      </c>
      <c r="C37" s="84" t="e">
        <v>#N/A</v>
      </c>
      <c r="E37" s="6"/>
      <c r="G37" s="6"/>
      <c r="H37" s="31"/>
    </row>
    <row r="38" spans="1:8" x14ac:dyDescent="0.2">
      <c r="A38" s="1">
        <v>41944</v>
      </c>
      <c r="B38" s="84">
        <v>12.48</v>
      </c>
      <c r="C38" s="84" t="e">
        <v>#N/A</v>
      </c>
      <c r="E38" s="6"/>
      <c r="G38" s="6"/>
      <c r="H38" s="31"/>
    </row>
    <row r="39" spans="1:8" x14ac:dyDescent="0.2">
      <c r="A39" s="1">
        <v>41974</v>
      </c>
      <c r="B39" s="84">
        <v>12.17</v>
      </c>
      <c r="C39" s="84" t="e">
        <v>#N/A</v>
      </c>
      <c r="E39" s="6"/>
      <c r="G39" s="6"/>
      <c r="H39" s="31"/>
    </row>
    <row r="40" spans="1:8" x14ac:dyDescent="0.2">
      <c r="A40" s="1">
        <v>42005</v>
      </c>
      <c r="B40" s="84">
        <v>12.1</v>
      </c>
      <c r="C40" s="84" t="e">
        <v>#N/A</v>
      </c>
      <c r="E40" s="6"/>
      <c r="G40" s="6"/>
      <c r="H40" s="31"/>
    </row>
    <row r="41" spans="1:8" x14ac:dyDescent="0.2">
      <c r="A41" s="1">
        <v>42036</v>
      </c>
      <c r="B41" s="84">
        <v>12.29</v>
      </c>
      <c r="C41" s="84" t="e">
        <v>#N/A</v>
      </c>
      <c r="E41" s="6"/>
      <c r="G41" s="6"/>
      <c r="H41" s="31"/>
    </row>
    <row r="42" spans="1:8" x14ac:dyDescent="0.2">
      <c r="A42" s="1">
        <v>42064</v>
      </c>
      <c r="B42" s="84">
        <v>12.33</v>
      </c>
      <c r="C42" s="84" t="e">
        <v>#N/A</v>
      </c>
      <c r="E42" s="6"/>
    </row>
    <row r="43" spans="1:8" x14ac:dyDescent="0.2">
      <c r="A43" s="1">
        <v>42095</v>
      </c>
      <c r="B43" s="84">
        <v>12.62</v>
      </c>
      <c r="C43" s="84" t="e">
        <v>#N/A</v>
      </c>
      <c r="E43" s="6"/>
    </row>
    <row r="44" spans="1:8" x14ac:dyDescent="0.2">
      <c r="A44" s="1">
        <v>42125</v>
      </c>
      <c r="B44" s="84">
        <v>12.93</v>
      </c>
      <c r="C44" s="84" t="e">
        <v>#N/A</v>
      </c>
      <c r="E44" s="6"/>
    </row>
    <row r="45" spans="1:8" x14ac:dyDescent="0.2">
      <c r="A45" s="1">
        <v>42156</v>
      </c>
      <c r="B45" s="84">
        <v>12.92</v>
      </c>
      <c r="C45" s="84" t="e">
        <v>#N/A</v>
      </c>
      <c r="E45" s="6"/>
    </row>
    <row r="46" spans="1:8" x14ac:dyDescent="0.2">
      <c r="A46" s="1">
        <v>42186</v>
      </c>
      <c r="B46" s="84">
        <v>12.94</v>
      </c>
      <c r="C46" s="84" t="e">
        <v>#N/A</v>
      </c>
      <c r="E46" s="6"/>
    </row>
    <row r="47" spans="1:8" x14ac:dyDescent="0.2">
      <c r="A47" s="1">
        <v>42217</v>
      </c>
      <c r="B47" s="84">
        <v>12.91</v>
      </c>
      <c r="C47" s="84" t="e">
        <v>#N/A</v>
      </c>
      <c r="E47" s="6"/>
    </row>
    <row r="48" spans="1:8" x14ac:dyDescent="0.2">
      <c r="A48" s="1">
        <v>42248</v>
      </c>
      <c r="B48" s="84">
        <v>13.03</v>
      </c>
      <c r="C48" s="84" t="e">
        <v>#N/A</v>
      </c>
      <c r="E48" s="6"/>
    </row>
    <row r="49" spans="1:5" x14ac:dyDescent="0.2">
      <c r="A49" s="1">
        <v>42278</v>
      </c>
      <c r="B49" s="84">
        <v>12.72</v>
      </c>
      <c r="C49" s="84" t="e">
        <v>#N/A</v>
      </c>
      <c r="E49" s="6"/>
    </row>
    <row r="50" spans="1:5" x14ac:dyDescent="0.2">
      <c r="A50" s="1">
        <v>42309</v>
      </c>
      <c r="B50" s="84">
        <v>12.71</v>
      </c>
      <c r="C50" s="84" t="e">
        <v>#N/A</v>
      </c>
      <c r="E50" s="6"/>
    </row>
    <row r="51" spans="1:5" x14ac:dyDescent="0.2">
      <c r="A51" s="1">
        <v>42339</v>
      </c>
      <c r="B51" s="84">
        <v>12.32</v>
      </c>
      <c r="C51" s="84" t="e">
        <v>#N/A</v>
      </c>
      <c r="E51" s="6"/>
    </row>
    <row r="52" spans="1:5" x14ac:dyDescent="0.2">
      <c r="A52" s="1">
        <v>42370</v>
      </c>
      <c r="B52" s="84">
        <v>11.99</v>
      </c>
      <c r="C52" s="84" t="e">
        <v>#N/A</v>
      </c>
      <c r="E52" s="6"/>
    </row>
    <row r="53" spans="1:5" x14ac:dyDescent="0.2">
      <c r="A53" s="1">
        <v>42401</v>
      </c>
      <c r="B53" s="84">
        <v>12.14</v>
      </c>
      <c r="C53" s="84" t="e">
        <v>#N/A</v>
      </c>
      <c r="E53" s="6"/>
    </row>
    <row r="54" spans="1:5" x14ac:dyDescent="0.2">
      <c r="A54" s="1">
        <v>42430</v>
      </c>
      <c r="B54" s="84">
        <v>12.56</v>
      </c>
      <c r="C54" s="84" t="e">
        <v>#N/A</v>
      </c>
      <c r="E54" s="6"/>
    </row>
    <row r="55" spans="1:5" x14ac:dyDescent="0.2">
      <c r="A55" s="1">
        <v>42461</v>
      </c>
      <c r="B55" s="84">
        <v>12.43</v>
      </c>
      <c r="C55" s="84" t="e">
        <v>#N/A</v>
      </c>
      <c r="E55" s="6"/>
    </row>
    <row r="56" spans="1:5" x14ac:dyDescent="0.2">
      <c r="A56" s="1">
        <v>42491</v>
      </c>
      <c r="B56" s="84">
        <v>12.79</v>
      </c>
      <c r="C56" s="84" t="e">
        <v>#N/A</v>
      </c>
      <c r="E56" s="6"/>
    </row>
    <row r="57" spans="1:5" x14ac:dyDescent="0.2">
      <c r="A57" s="1">
        <v>42522</v>
      </c>
      <c r="B57" s="84">
        <v>12.73</v>
      </c>
      <c r="C57" s="84" t="e">
        <v>#N/A</v>
      </c>
      <c r="E57" s="6"/>
    </row>
    <row r="58" spans="1:5" x14ac:dyDescent="0.2">
      <c r="A58" s="1">
        <v>42552</v>
      </c>
      <c r="B58" s="84">
        <v>12.68</v>
      </c>
      <c r="C58" s="84" t="e">
        <v>#N/A</v>
      </c>
      <c r="E58" s="6"/>
    </row>
    <row r="59" spans="1:5" x14ac:dyDescent="0.2">
      <c r="A59" s="1">
        <v>42583</v>
      </c>
      <c r="B59" s="84">
        <v>12.88</v>
      </c>
      <c r="C59" s="84" t="e">
        <v>#N/A</v>
      </c>
      <c r="E59" s="6"/>
    </row>
    <row r="60" spans="1:5" x14ac:dyDescent="0.2">
      <c r="A60" s="1">
        <v>42614</v>
      </c>
      <c r="B60" s="84">
        <v>12.87</v>
      </c>
      <c r="C60" s="84" t="e">
        <v>#N/A</v>
      </c>
      <c r="E60" s="6"/>
    </row>
    <row r="61" spans="1:5" x14ac:dyDescent="0.2">
      <c r="A61" s="1">
        <v>42644</v>
      </c>
      <c r="B61" s="84">
        <v>12.46</v>
      </c>
      <c r="C61" s="84" t="e">
        <v>#N/A</v>
      </c>
      <c r="E61" s="6"/>
    </row>
    <row r="62" spans="1:5" x14ac:dyDescent="0.2">
      <c r="A62" s="1">
        <v>42675</v>
      </c>
      <c r="B62" s="84">
        <v>12.75</v>
      </c>
      <c r="C62" s="84" t="e">
        <v>#N/A</v>
      </c>
      <c r="E62" s="6"/>
    </row>
    <row r="63" spans="1:5" x14ac:dyDescent="0.2">
      <c r="A63" s="1">
        <v>42705</v>
      </c>
      <c r="B63" s="84">
        <v>12.23</v>
      </c>
      <c r="C63" s="84" t="e">
        <v>#N/A</v>
      </c>
      <c r="E63" s="6"/>
    </row>
    <row r="64" spans="1:5" x14ac:dyDescent="0.2">
      <c r="A64" s="1">
        <v>42736</v>
      </c>
      <c r="B64" s="84">
        <v>12.21</v>
      </c>
      <c r="C64" s="84" t="e">
        <v>#N/A</v>
      </c>
      <c r="E64" s="6"/>
    </row>
    <row r="65" spans="1:5" x14ac:dyDescent="0.2">
      <c r="A65" s="1">
        <v>42767</v>
      </c>
      <c r="B65" s="84">
        <v>12.79</v>
      </c>
      <c r="C65" s="84" t="e">
        <v>#N/A</v>
      </c>
      <c r="E65" s="6"/>
    </row>
    <row r="66" spans="1:5" x14ac:dyDescent="0.2">
      <c r="A66" s="1">
        <v>42795</v>
      </c>
      <c r="B66" s="84">
        <v>12.89</v>
      </c>
      <c r="C66" s="84" t="e">
        <v>#N/A</v>
      </c>
      <c r="E66" s="6"/>
    </row>
    <row r="67" spans="1:5" x14ac:dyDescent="0.2">
      <c r="A67" s="1">
        <v>42826</v>
      </c>
      <c r="B67" s="84">
        <v>12.72</v>
      </c>
      <c r="C67" s="84" t="e">
        <v>#N/A</v>
      </c>
      <c r="E67" s="6"/>
    </row>
    <row r="68" spans="1:5" x14ac:dyDescent="0.2">
      <c r="A68" s="1">
        <v>42856</v>
      </c>
      <c r="B68" s="84">
        <v>13.07</v>
      </c>
      <c r="C68" s="84" t="e">
        <v>#N/A</v>
      </c>
      <c r="E68" s="6"/>
    </row>
    <row r="69" spans="1:5" x14ac:dyDescent="0.2">
      <c r="A69" s="1">
        <v>42887</v>
      </c>
      <c r="B69" s="84">
        <v>13.2</v>
      </c>
      <c r="C69" s="84" t="e">
        <v>#N/A</v>
      </c>
      <c r="E69" s="6"/>
    </row>
    <row r="70" spans="1:5" x14ac:dyDescent="0.2">
      <c r="A70" s="1">
        <v>42917</v>
      </c>
      <c r="B70" s="84">
        <v>13.08</v>
      </c>
      <c r="C70" s="84" t="e">
        <v>#N/A</v>
      </c>
      <c r="E70" s="6"/>
    </row>
    <row r="71" spans="1:5" x14ac:dyDescent="0.2">
      <c r="A71" s="1">
        <v>42948</v>
      </c>
      <c r="B71" s="84">
        <v>13.15</v>
      </c>
      <c r="C71" s="84" t="e">
        <v>#N/A</v>
      </c>
      <c r="E71" s="6"/>
    </row>
    <row r="72" spans="1:5" x14ac:dyDescent="0.2">
      <c r="A72" s="1">
        <v>42979</v>
      </c>
      <c r="B72" s="84">
        <v>13.28</v>
      </c>
      <c r="C72" s="84" t="e">
        <v>#N/A</v>
      </c>
      <c r="E72" s="6"/>
    </row>
    <row r="73" spans="1:5" x14ac:dyDescent="0.2">
      <c r="A73" s="1">
        <v>43009</v>
      </c>
      <c r="B73" s="84">
        <v>12.8</v>
      </c>
      <c r="C73" s="84" t="e">
        <v>#N/A</v>
      </c>
      <c r="E73" s="6"/>
    </row>
    <row r="74" spans="1:5" x14ac:dyDescent="0.2">
      <c r="A74" s="1">
        <v>43040</v>
      </c>
      <c r="B74" s="84">
        <v>12.94</v>
      </c>
      <c r="C74" s="84" t="e">
        <v>#N/A</v>
      </c>
      <c r="E74" s="6"/>
    </row>
    <row r="75" spans="1:5" x14ac:dyDescent="0.2">
      <c r="A75" s="1">
        <v>43070</v>
      </c>
      <c r="B75" s="84">
        <v>12.45</v>
      </c>
      <c r="C75" s="84" t="e">
        <v>#N/A</v>
      </c>
      <c r="E75" s="6"/>
    </row>
    <row r="76" spans="1:5" x14ac:dyDescent="0.2">
      <c r="A76" s="1">
        <v>43101</v>
      </c>
      <c r="B76" s="84">
        <v>12.22</v>
      </c>
      <c r="C76" s="84" t="e">
        <v>#N/A</v>
      </c>
      <c r="E76" s="6"/>
    </row>
    <row r="77" spans="1:5" x14ac:dyDescent="0.2">
      <c r="A77" s="1">
        <v>43132</v>
      </c>
      <c r="B77" s="84">
        <v>12.63</v>
      </c>
      <c r="C77" s="84" t="e">
        <v>#N/A</v>
      </c>
      <c r="E77" s="6"/>
    </row>
    <row r="78" spans="1:5" x14ac:dyDescent="0.2">
      <c r="A78" s="1">
        <v>43160</v>
      </c>
      <c r="B78" s="84">
        <v>12.97</v>
      </c>
      <c r="C78" s="84" t="e">
        <v>#N/A</v>
      </c>
      <c r="E78" s="6"/>
    </row>
    <row r="79" spans="1:5" x14ac:dyDescent="0.2">
      <c r="A79" s="1">
        <v>43191</v>
      </c>
      <c r="B79" s="84">
        <v>12.88</v>
      </c>
      <c r="C79" s="84" t="e">
        <v>#N/A</v>
      </c>
      <c r="E79" s="6"/>
    </row>
    <row r="80" spans="1:5" x14ac:dyDescent="0.2">
      <c r="A80" s="1">
        <v>43221</v>
      </c>
      <c r="B80" s="84">
        <v>13.12</v>
      </c>
      <c r="C80" s="84" t="e">
        <v>#N/A</v>
      </c>
      <c r="E80" s="6"/>
    </row>
    <row r="81" spans="1:5" x14ac:dyDescent="0.2">
      <c r="A81" s="1">
        <v>43252</v>
      </c>
      <c r="B81" s="84">
        <v>13.03</v>
      </c>
      <c r="C81" s="84" t="e">
        <v>#N/A</v>
      </c>
      <c r="E81" s="6"/>
    </row>
    <row r="82" spans="1:5" x14ac:dyDescent="0.2">
      <c r="A82" s="1">
        <v>43282</v>
      </c>
      <c r="B82" s="84">
        <v>13.13</v>
      </c>
      <c r="C82" s="84" t="e">
        <v>#N/A</v>
      </c>
      <c r="E82" s="6"/>
    </row>
    <row r="83" spans="1:5" x14ac:dyDescent="0.2">
      <c r="A83" s="1">
        <v>43313</v>
      </c>
      <c r="B83" s="84">
        <v>13.26</v>
      </c>
      <c r="C83" s="84" t="e">
        <v>#N/A</v>
      </c>
      <c r="E83" s="6"/>
    </row>
    <row r="84" spans="1:5" x14ac:dyDescent="0.2">
      <c r="A84" s="1">
        <v>43344</v>
      </c>
      <c r="B84" s="84">
        <v>13.01</v>
      </c>
      <c r="C84" s="84" t="e">
        <v>#N/A</v>
      </c>
      <c r="E84" s="6"/>
    </row>
    <row r="85" spans="1:5" x14ac:dyDescent="0.2">
      <c r="A85" s="1">
        <v>43374</v>
      </c>
      <c r="B85" s="84">
        <v>12.85</v>
      </c>
      <c r="C85" s="84" t="e">
        <v>#N/A</v>
      </c>
      <c r="E85" s="6"/>
    </row>
    <row r="86" spans="1:5" x14ac:dyDescent="0.2">
      <c r="A86" s="1">
        <v>43405</v>
      </c>
      <c r="B86" s="84">
        <v>12.9</v>
      </c>
      <c r="C86" s="84" t="e">
        <v>#N/A</v>
      </c>
      <c r="E86" s="6"/>
    </row>
    <row r="87" spans="1:5" x14ac:dyDescent="0.2">
      <c r="A87" s="1">
        <v>43435</v>
      </c>
      <c r="B87" s="84">
        <v>12.43</v>
      </c>
      <c r="C87" s="84" t="e">
        <v>#N/A</v>
      </c>
      <c r="E87" s="6"/>
    </row>
    <row r="88" spans="1:5" x14ac:dyDescent="0.2">
      <c r="A88" s="1">
        <v>43466</v>
      </c>
      <c r="B88" s="84">
        <v>12.48</v>
      </c>
      <c r="C88" s="84" t="e">
        <v>#N/A</v>
      </c>
      <c r="E88" s="6"/>
    </row>
    <row r="89" spans="1:5" x14ac:dyDescent="0.2">
      <c r="A89" s="1">
        <v>43497</v>
      </c>
      <c r="B89" s="84">
        <v>12.73</v>
      </c>
      <c r="C89" s="84" t="e">
        <v>#N/A</v>
      </c>
      <c r="E89" s="6"/>
    </row>
    <row r="90" spans="1:5" x14ac:dyDescent="0.2">
      <c r="A90" s="1">
        <v>43525</v>
      </c>
      <c r="B90" s="84">
        <v>12.86</v>
      </c>
      <c r="C90" s="84" t="e">
        <v>#N/A</v>
      </c>
      <c r="E90" s="6"/>
    </row>
    <row r="91" spans="1:5" x14ac:dyDescent="0.2">
      <c r="A91" s="1">
        <v>43556</v>
      </c>
      <c r="B91" s="84">
        <v>13.29</v>
      </c>
      <c r="C91" s="84" t="e">
        <v>#N/A</v>
      </c>
      <c r="E91" s="6"/>
    </row>
    <row r="92" spans="1:5" x14ac:dyDescent="0.2">
      <c r="A92" s="1">
        <v>43586</v>
      </c>
      <c r="B92" s="84">
        <v>13.34</v>
      </c>
      <c r="C92" s="84" t="e">
        <v>#N/A</v>
      </c>
      <c r="E92" s="6"/>
    </row>
    <row r="93" spans="1:5" x14ac:dyDescent="0.2">
      <c r="A93" s="1">
        <v>43617</v>
      </c>
      <c r="B93" s="84">
        <v>13.36</v>
      </c>
      <c r="C93" s="84" t="e">
        <v>#N/A</v>
      </c>
      <c r="E93" s="6"/>
    </row>
    <row r="94" spans="1:5" x14ac:dyDescent="0.2">
      <c r="A94" s="1">
        <v>43647</v>
      </c>
      <c r="B94" s="84">
        <v>13.29</v>
      </c>
      <c r="C94" s="84" t="e">
        <v>#N/A</v>
      </c>
      <c r="E94" s="6"/>
    </row>
    <row r="95" spans="1:5" x14ac:dyDescent="0.2">
      <c r="A95" s="1">
        <v>43678</v>
      </c>
      <c r="B95" s="84">
        <v>13.33</v>
      </c>
      <c r="C95" s="84" t="e">
        <v>#N/A</v>
      </c>
      <c r="E95" s="6"/>
    </row>
    <row r="96" spans="1:5" x14ac:dyDescent="0.2">
      <c r="A96" s="1">
        <v>43709</v>
      </c>
      <c r="B96" s="84">
        <v>13.18</v>
      </c>
      <c r="C96" s="84" t="e">
        <v>#N/A</v>
      </c>
      <c r="E96" s="6"/>
    </row>
    <row r="97" spans="1:5" x14ac:dyDescent="0.2">
      <c r="A97" s="1">
        <v>43739</v>
      </c>
      <c r="B97" s="84">
        <v>12.84</v>
      </c>
      <c r="C97" s="84" t="e">
        <v>#N/A</v>
      </c>
      <c r="E97" s="6"/>
    </row>
    <row r="98" spans="1:5" x14ac:dyDescent="0.2">
      <c r="A98" s="1">
        <v>43770</v>
      </c>
      <c r="B98" s="84">
        <v>13.04</v>
      </c>
      <c r="C98" s="84" t="e">
        <v>#N/A</v>
      </c>
      <c r="E98" s="6"/>
    </row>
    <row r="99" spans="1:5" x14ac:dyDescent="0.2">
      <c r="A99" s="1">
        <v>43800</v>
      </c>
      <c r="B99" s="84">
        <v>12.69</v>
      </c>
      <c r="C99" s="84" t="e">
        <v>#N/A</v>
      </c>
      <c r="E99" s="6"/>
    </row>
    <row r="100" spans="1:5" x14ac:dyDescent="0.2">
      <c r="A100" s="1">
        <v>43831</v>
      </c>
      <c r="B100" s="84">
        <v>12.79</v>
      </c>
      <c r="C100" s="84" t="e">
        <v>#N/A</v>
      </c>
      <c r="E100" s="6"/>
    </row>
    <row r="101" spans="1:5" x14ac:dyDescent="0.2">
      <c r="A101" s="1">
        <v>43862</v>
      </c>
      <c r="B101" s="84">
        <v>12.85</v>
      </c>
      <c r="C101" s="84" t="e">
        <v>#N/A</v>
      </c>
      <c r="E101" s="6"/>
    </row>
    <row r="102" spans="1:5" x14ac:dyDescent="0.2">
      <c r="A102" s="1">
        <v>43891</v>
      </c>
      <c r="B102" s="84">
        <v>13.08</v>
      </c>
      <c r="C102" s="84" t="e">
        <v>#N/A</v>
      </c>
      <c r="E102" s="6"/>
    </row>
    <row r="103" spans="1:5" x14ac:dyDescent="0.2">
      <c r="A103" s="1">
        <v>43922</v>
      </c>
      <c r="B103" s="84">
        <v>13.28</v>
      </c>
      <c r="C103" s="84" t="e">
        <v>#N/A</v>
      </c>
      <c r="E103" s="6"/>
    </row>
    <row r="104" spans="1:5" x14ac:dyDescent="0.2">
      <c r="A104" s="1">
        <v>43952</v>
      </c>
      <c r="B104" s="84">
        <v>13.14</v>
      </c>
      <c r="C104" s="84" t="e">
        <v>#N/A</v>
      </c>
      <c r="E104" s="6"/>
    </row>
    <row r="105" spans="1:5" x14ac:dyDescent="0.2">
      <c r="A105" s="1">
        <v>43983</v>
      </c>
      <c r="B105" s="84">
        <v>13.177339999999999</v>
      </c>
      <c r="C105" s="84" t="e">
        <v>#N/A</v>
      </c>
      <c r="E105" s="6"/>
    </row>
    <row r="106" spans="1:5" x14ac:dyDescent="0.2">
      <c r="A106" s="1">
        <v>44013</v>
      </c>
      <c r="B106" s="84">
        <v>13.07437</v>
      </c>
      <c r="C106" s="84">
        <v>13.07437</v>
      </c>
      <c r="E106" s="6"/>
    </row>
    <row r="107" spans="1:5" x14ac:dyDescent="0.2">
      <c r="A107" s="1">
        <v>44044</v>
      </c>
      <c r="B107" s="84" t="e">
        <v>#N/A</v>
      </c>
      <c r="C107" s="84">
        <v>13.16804</v>
      </c>
      <c r="E107" s="6"/>
    </row>
    <row r="108" spans="1:5" x14ac:dyDescent="0.2">
      <c r="A108" s="1">
        <v>44075</v>
      </c>
      <c r="B108" s="84" t="e">
        <v>#N/A</v>
      </c>
      <c r="C108" s="84">
        <v>13.27017</v>
      </c>
      <c r="E108" s="6"/>
    </row>
    <row r="109" spans="1:5" x14ac:dyDescent="0.2">
      <c r="A109" s="1">
        <v>44105</v>
      </c>
      <c r="B109" s="84" t="e">
        <v>#N/A</v>
      </c>
      <c r="C109" s="84">
        <v>12.85938</v>
      </c>
      <c r="E109" s="6"/>
    </row>
    <row r="110" spans="1:5" x14ac:dyDescent="0.2">
      <c r="A110" s="1">
        <v>44136</v>
      </c>
      <c r="B110" s="84" t="e">
        <v>#N/A</v>
      </c>
      <c r="C110" s="84">
        <v>13.109389999999999</v>
      </c>
      <c r="E110" s="6"/>
    </row>
    <row r="111" spans="1:5" x14ac:dyDescent="0.2">
      <c r="A111" s="1">
        <v>44166</v>
      </c>
      <c r="B111" s="84" t="e">
        <v>#N/A</v>
      </c>
      <c r="C111" s="84">
        <v>12.70689</v>
      </c>
      <c r="E111" s="6"/>
    </row>
    <row r="112" spans="1:5" x14ac:dyDescent="0.2">
      <c r="A112" s="1">
        <v>44197</v>
      </c>
      <c r="B112" s="84" t="e">
        <v>#N/A</v>
      </c>
      <c r="C112" s="84">
        <v>12.742459999999999</v>
      </c>
      <c r="E112" s="6"/>
    </row>
    <row r="113" spans="1:5" x14ac:dyDescent="0.2">
      <c r="A113" s="1">
        <v>44228</v>
      </c>
      <c r="B113" s="84" t="e">
        <v>#N/A</v>
      </c>
      <c r="C113" s="84">
        <v>12.93153</v>
      </c>
      <c r="E113" s="6"/>
    </row>
    <row r="114" spans="1:5" x14ac:dyDescent="0.2">
      <c r="A114" s="1">
        <v>44256</v>
      </c>
      <c r="B114" s="84" t="e">
        <v>#N/A</v>
      </c>
      <c r="C114" s="84">
        <v>13.24869</v>
      </c>
      <c r="E114" s="6"/>
    </row>
    <row r="115" spans="1:5" x14ac:dyDescent="0.2">
      <c r="A115" s="1">
        <v>44287</v>
      </c>
      <c r="B115" s="84" t="e">
        <v>#N/A</v>
      </c>
      <c r="C115" s="84">
        <v>13.63815</v>
      </c>
      <c r="E115" s="6"/>
    </row>
    <row r="116" spans="1:5" x14ac:dyDescent="0.2">
      <c r="A116" s="1">
        <v>44317</v>
      </c>
      <c r="B116" s="84" t="e">
        <v>#N/A</v>
      </c>
      <c r="C116" s="84">
        <v>13.43656</v>
      </c>
      <c r="E116" s="6"/>
    </row>
    <row r="117" spans="1:5" x14ac:dyDescent="0.2">
      <c r="A117" s="1">
        <v>44348</v>
      </c>
      <c r="B117" s="84" t="e">
        <v>#N/A</v>
      </c>
      <c r="C117" s="84">
        <v>13.495939999999999</v>
      </c>
      <c r="E117" s="6"/>
    </row>
    <row r="118" spans="1:5" x14ac:dyDescent="0.2">
      <c r="A118" s="1">
        <v>44378</v>
      </c>
      <c r="B118" s="84" t="e">
        <v>#N/A</v>
      </c>
      <c r="C118" s="84">
        <v>13.51975</v>
      </c>
      <c r="E118" s="6"/>
    </row>
    <row r="119" spans="1:5" x14ac:dyDescent="0.2">
      <c r="A119" s="1">
        <v>44409</v>
      </c>
      <c r="B119" s="84" t="e">
        <v>#N/A</v>
      </c>
      <c r="C119" s="84">
        <v>13.680910000000001</v>
      </c>
      <c r="E119" s="6"/>
    </row>
    <row r="120" spans="1:5" x14ac:dyDescent="0.2">
      <c r="A120" s="1">
        <v>44440</v>
      </c>
      <c r="B120" s="84" t="e">
        <v>#N/A</v>
      </c>
      <c r="C120" s="84">
        <v>13.780519999999999</v>
      </c>
      <c r="E120" s="6"/>
    </row>
    <row r="121" spans="1:5" x14ac:dyDescent="0.2">
      <c r="A121" s="1">
        <v>44470</v>
      </c>
      <c r="B121" s="84" t="e">
        <v>#N/A</v>
      </c>
      <c r="C121" s="84">
        <v>13.337910000000001</v>
      </c>
      <c r="E121" s="6"/>
    </row>
    <row r="122" spans="1:5" x14ac:dyDescent="0.2">
      <c r="A122" s="1">
        <v>44501</v>
      </c>
      <c r="B122" s="84" t="e">
        <v>#N/A</v>
      </c>
      <c r="C122" s="84">
        <v>13.64533</v>
      </c>
      <c r="E122" s="6"/>
    </row>
    <row r="123" spans="1:5" x14ac:dyDescent="0.2">
      <c r="A123" s="63">
        <v>44531</v>
      </c>
      <c r="B123" s="84" t="e">
        <v>#N/A</v>
      </c>
      <c r="C123" s="84">
        <v>13.20158</v>
      </c>
      <c r="E123" s="6"/>
    </row>
    <row r="124" spans="1:5" x14ac:dyDescent="0.2">
      <c r="A124" s="365" t="s">
        <v>558</v>
      </c>
      <c r="E124" s="6"/>
    </row>
    <row r="126" spans="1:5" x14ac:dyDescent="0.2">
      <c r="A126" s="5"/>
      <c r="B126" s="30" t="s">
        <v>357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pageSetUpPr fitToPage="1"/>
  </sheetPr>
  <dimension ref="A1:R179"/>
  <sheetViews>
    <sheetView workbookViewId="0"/>
  </sheetViews>
  <sheetFormatPr defaultRowHeight="12.75" x14ac:dyDescent="0.2"/>
  <cols>
    <col min="2" max="3" width="9.140625" style="6"/>
    <col min="17" max="17" width="24.85546875" customWidth="1"/>
  </cols>
  <sheetData>
    <row r="1" spans="1:18" x14ac:dyDescent="0.2">
      <c r="B1"/>
      <c r="C1"/>
    </row>
    <row r="2" spans="1:18" ht="15.75" x14ac:dyDescent="0.25">
      <c r="A2" s="44" t="s">
        <v>556</v>
      </c>
      <c r="B2"/>
      <c r="C2"/>
    </row>
    <row r="3" spans="1:18" x14ac:dyDescent="0.2">
      <c r="A3" s="22" t="s">
        <v>16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</row>
    <row r="4" spans="1:18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</row>
    <row r="5" spans="1:18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K5" s="309"/>
      <c r="Q5" s="178" t="s">
        <v>358</v>
      </c>
      <c r="R5" s="179"/>
    </row>
    <row r="6" spans="1:18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K6" s="309"/>
      <c r="Q6" s="216" t="s">
        <v>373</v>
      </c>
      <c r="R6" s="385" t="s">
        <v>533</v>
      </c>
    </row>
    <row r="7" spans="1:18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K7" s="309"/>
      <c r="Q7" s="217" t="s">
        <v>92</v>
      </c>
      <c r="R7" s="307" t="s">
        <v>534</v>
      </c>
    </row>
    <row r="8" spans="1:18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K8" s="309"/>
      <c r="Q8" s="218" t="s">
        <v>63</v>
      </c>
      <c r="R8" s="307" t="s">
        <v>535</v>
      </c>
    </row>
    <row r="9" spans="1:18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K9" s="309"/>
      <c r="Q9" s="217" t="s">
        <v>96</v>
      </c>
      <c r="R9" s="307" t="s">
        <v>539</v>
      </c>
    </row>
    <row r="10" spans="1:18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Q10" s="219" t="s">
        <v>374</v>
      </c>
      <c r="R10" s="307" t="s">
        <v>536</v>
      </c>
    </row>
    <row r="11" spans="1:18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Q11" s="219" t="s">
        <v>541</v>
      </c>
      <c r="R11" s="307" t="s">
        <v>537</v>
      </c>
    </row>
    <row r="12" spans="1:18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Q12" s="219" t="s">
        <v>376</v>
      </c>
      <c r="R12" s="307" t="s">
        <v>538</v>
      </c>
    </row>
    <row r="13" spans="1:18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K13" s="309"/>
      <c r="Q13" s="217" t="s">
        <v>385</v>
      </c>
      <c r="R13" s="307" t="s">
        <v>540</v>
      </c>
    </row>
    <row r="14" spans="1:18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K14" s="309"/>
      <c r="Q14" s="220" t="s">
        <v>375</v>
      </c>
      <c r="R14" s="311" t="s">
        <v>532</v>
      </c>
    </row>
    <row r="15" spans="1:18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K15" s="309"/>
    </row>
    <row r="16" spans="1:18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K16" s="309"/>
    </row>
    <row r="17" spans="1:15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K17" s="309"/>
    </row>
    <row r="18" spans="1:15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K18" s="309"/>
    </row>
    <row r="19" spans="1:15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K19" s="309"/>
    </row>
    <row r="20" spans="1:15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K20" s="309"/>
    </row>
    <row r="21" spans="1:15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K21" s="309"/>
    </row>
    <row r="22" spans="1:15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K22" s="309"/>
      <c r="N22" s="8"/>
    </row>
    <row r="23" spans="1:15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  <c r="K23" s="309"/>
    </row>
    <row r="24" spans="1:15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  <c r="K24" s="309"/>
    </row>
    <row r="25" spans="1:15" x14ac:dyDescent="0.2">
      <c r="B25" s="83" t="s">
        <v>542</v>
      </c>
      <c r="C25" s="83"/>
      <c r="D25" s="83"/>
      <c r="E25" s="83"/>
      <c r="F25" s="83"/>
      <c r="G25" s="83"/>
      <c r="H25" s="83"/>
      <c r="I25" s="83"/>
      <c r="K25" s="199" t="s">
        <v>72</v>
      </c>
      <c r="L25" s="199"/>
      <c r="M25" s="199"/>
      <c r="N25" s="199"/>
      <c r="O25" s="199"/>
    </row>
    <row r="26" spans="1:15" x14ac:dyDescent="0.2">
      <c r="A26" s="3"/>
      <c r="B26" s="167"/>
      <c r="C26" s="167" t="s">
        <v>66</v>
      </c>
      <c r="D26" s="167"/>
      <c r="E26" s="167" t="s">
        <v>68</v>
      </c>
      <c r="F26" t="s">
        <v>193</v>
      </c>
      <c r="G26" s="167" t="s">
        <v>6</v>
      </c>
      <c r="H26" s="167" t="s">
        <v>5</v>
      </c>
      <c r="J26" s="227"/>
      <c r="K26" s="167" t="s">
        <v>66</v>
      </c>
      <c r="L26" s="167"/>
      <c r="M26" s="167" t="s">
        <v>68</v>
      </c>
      <c r="N26" t="s">
        <v>193</v>
      </c>
      <c r="O26" s="167"/>
    </row>
    <row r="27" spans="1:15" x14ac:dyDescent="0.2">
      <c r="A27" s="5" t="s">
        <v>12</v>
      </c>
      <c r="B27" s="168" t="s">
        <v>34</v>
      </c>
      <c r="C27" s="168" t="s">
        <v>67</v>
      </c>
      <c r="D27" s="168" t="s">
        <v>63</v>
      </c>
      <c r="E27" s="168" t="s">
        <v>71</v>
      </c>
      <c r="F27" s="114" t="s">
        <v>194</v>
      </c>
      <c r="G27" s="40" t="s">
        <v>70</v>
      </c>
      <c r="H27" s="40" t="s">
        <v>69</v>
      </c>
      <c r="I27" s="9"/>
      <c r="J27" s="168" t="s">
        <v>34</v>
      </c>
      <c r="K27" s="168" t="s">
        <v>67</v>
      </c>
      <c r="L27" s="168" t="s">
        <v>63</v>
      </c>
      <c r="M27" s="168" t="s">
        <v>71</v>
      </c>
      <c r="N27" s="114" t="s">
        <v>194</v>
      </c>
      <c r="O27" s="40" t="s">
        <v>6</v>
      </c>
    </row>
    <row r="28" spans="1:15" x14ac:dyDescent="0.2">
      <c r="A28">
        <v>2014</v>
      </c>
      <c r="B28" s="76">
        <v>1568.7743588999999</v>
      </c>
      <c r="C28" s="76">
        <v>1033.1723254000001</v>
      </c>
      <c r="D28" s="76">
        <v>797.16598199999999</v>
      </c>
      <c r="E28" s="76">
        <v>258.04620968</v>
      </c>
      <c r="F28" s="76">
        <v>247.30524832</v>
      </c>
      <c r="G28" s="226">
        <v>38.679584509999998</v>
      </c>
      <c r="H28" s="76">
        <v>3937.0032716999999</v>
      </c>
      <c r="I28" s="167">
        <v>2014</v>
      </c>
      <c r="J28" s="367">
        <f t="shared" ref="J28:N35" si="0">B28/$H28</f>
        <v>0.39846915296633789</v>
      </c>
      <c r="K28" s="367">
        <f t="shared" si="0"/>
        <v>0.2624260774245879</v>
      </c>
      <c r="L28" s="367">
        <f t="shared" si="0"/>
        <v>0.20248039612519381</v>
      </c>
      <c r="M28" s="367">
        <f t="shared" si="0"/>
        <v>6.5543813878665008E-2</v>
      </c>
      <c r="N28" s="367">
        <f t="shared" si="0"/>
        <v>6.2815606503982782E-2</v>
      </c>
      <c r="O28" s="368">
        <f t="shared" ref="O28:O35" si="1">G28/H28</f>
        <v>9.8246259504118048E-3</v>
      </c>
    </row>
    <row r="29" spans="1:15" x14ac:dyDescent="0.2">
      <c r="A29">
        <v>2015</v>
      </c>
      <c r="B29" s="76">
        <v>1340.9932993</v>
      </c>
      <c r="C29" s="76">
        <v>1237.6562071999999</v>
      </c>
      <c r="D29" s="76">
        <v>797.17787699999997</v>
      </c>
      <c r="E29" s="76">
        <v>247.63569222000001</v>
      </c>
      <c r="F29" s="76">
        <v>263.30564176000001</v>
      </c>
      <c r="G29" s="226">
        <v>37.587258163999998</v>
      </c>
      <c r="H29" s="76">
        <v>3919.2937145999999</v>
      </c>
      <c r="I29" s="167">
        <v>2015</v>
      </c>
      <c r="J29" s="367">
        <f t="shared" si="0"/>
        <v>0.34215177451605222</v>
      </c>
      <c r="K29" s="367">
        <f t="shared" si="0"/>
        <v>0.31578552089360679</v>
      </c>
      <c r="L29" s="367">
        <f t="shared" si="0"/>
        <v>0.20339835058301042</v>
      </c>
      <c r="M29" s="367">
        <f t="shared" si="0"/>
        <v>6.3183754587597549E-2</v>
      </c>
      <c r="N29" s="367">
        <f t="shared" si="0"/>
        <v>6.7181911061971217E-2</v>
      </c>
      <c r="O29" s="368">
        <f t="shared" si="1"/>
        <v>9.5903141997195594E-3</v>
      </c>
    </row>
    <row r="30" spans="1:15" x14ac:dyDescent="0.2">
      <c r="A30">
        <v>2016</v>
      </c>
      <c r="B30" s="76">
        <v>1229.6627000999999</v>
      </c>
      <c r="C30" s="76">
        <v>1279.3798316</v>
      </c>
      <c r="D30" s="76">
        <v>805.69394799999998</v>
      </c>
      <c r="E30" s="76">
        <v>266.32592190999998</v>
      </c>
      <c r="F30" s="76">
        <v>309.71650402</v>
      </c>
      <c r="G30" s="226">
        <v>34.112482391</v>
      </c>
      <c r="H30" s="76">
        <v>3918.0783999999999</v>
      </c>
      <c r="I30" s="167">
        <v>2016</v>
      </c>
      <c r="J30" s="367">
        <f t="shared" si="0"/>
        <v>0.31384331158355583</v>
      </c>
      <c r="K30" s="367">
        <f t="shared" si="0"/>
        <v>0.32653247357173865</v>
      </c>
      <c r="L30" s="367">
        <f t="shared" si="0"/>
        <v>0.20563497351150503</v>
      </c>
      <c r="M30" s="367">
        <f t="shared" si="0"/>
        <v>6.797360714119452E-2</v>
      </c>
      <c r="N30" s="367">
        <f t="shared" si="0"/>
        <v>7.904806193260451E-2</v>
      </c>
      <c r="O30" s="368">
        <f t="shared" si="1"/>
        <v>8.7064318036617142E-3</v>
      </c>
    </row>
    <row r="31" spans="1:15" x14ac:dyDescent="0.2">
      <c r="A31">
        <v>2017</v>
      </c>
      <c r="B31" s="76">
        <v>1197.8379313</v>
      </c>
      <c r="C31" s="76">
        <v>1196.7539601000001</v>
      </c>
      <c r="D31" s="76">
        <v>804.94963499999994</v>
      </c>
      <c r="E31" s="76">
        <v>298.7109097</v>
      </c>
      <c r="F31" s="76">
        <v>354.44862545000001</v>
      </c>
      <c r="G31" s="226">
        <v>31.252753361</v>
      </c>
      <c r="H31" s="76">
        <v>3877.4524820000001</v>
      </c>
      <c r="I31" s="167">
        <v>2017</v>
      </c>
      <c r="J31" s="367">
        <f t="shared" si="0"/>
        <v>0.30892394861333078</v>
      </c>
      <c r="K31" s="367">
        <f t="shared" si="0"/>
        <v>0.30864439104169533</v>
      </c>
      <c r="L31" s="367">
        <f t="shared" si="0"/>
        <v>0.20759754986985807</v>
      </c>
      <c r="M31" s="367">
        <f t="shared" si="0"/>
        <v>7.7037929178160852E-2</v>
      </c>
      <c r="N31" s="367">
        <f t="shared" si="0"/>
        <v>9.1412758014554563E-2</v>
      </c>
      <c r="O31" s="368">
        <f t="shared" si="1"/>
        <v>8.0601254318608054E-3</v>
      </c>
    </row>
    <row r="32" spans="1:15" x14ac:dyDescent="0.2">
      <c r="A32">
        <v>2018</v>
      </c>
      <c r="B32" s="76">
        <v>1138.6478635000001</v>
      </c>
      <c r="C32" s="76">
        <v>1365.4851946000001</v>
      </c>
      <c r="D32" s="76">
        <v>807.08447699999999</v>
      </c>
      <c r="E32" s="76">
        <v>291.14766448</v>
      </c>
      <c r="F32" s="76">
        <v>382.57326427999999</v>
      </c>
      <c r="G32" s="226">
        <v>35.368423597000003</v>
      </c>
      <c r="H32" s="76">
        <v>4014.2868884999998</v>
      </c>
      <c r="I32" s="167">
        <v>2018</v>
      </c>
      <c r="J32" s="367">
        <f t="shared" si="0"/>
        <v>0.28364885099815906</v>
      </c>
      <c r="K32" s="367">
        <f t="shared" si="0"/>
        <v>0.34015635467205851</v>
      </c>
      <c r="L32" s="367">
        <f t="shared" si="0"/>
        <v>0.20105301375248233</v>
      </c>
      <c r="M32" s="367">
        <f t="shared" si="0"/>
        <v>7.2527866733708174E-2</v>
      </c>
      <c r="N32" s="367">
        <f t="shared" si="0"/>
        <v>9.5302920520200882E-2</v>
      </c>
      <c r="O32" s="368">
        <f t="shared" si="1"/>
        <v>8.8106367530238882E-3</v>
      </c>
    </row>
    <row r="33" spans="1:15" x14ac:dyDescent="0.2">
      <c r="A33">
        <v>2019</v>
      </c>
      <c r="B33" s="76">
        <v>959.50657836000005</v>
      </c>
      <c r="C33" s="76">
        <v>1474.7337253000001</v>
      </c>
      <c r="D33" s="76">
        <v>809.40926200000001</v>
      </c>
      <c r="E33" s="76">
        <v>272.37669161000002</v>
      </c>
      <c r="F33" s="76">
        <v>415.65387726</v>
      </c>
      <c r="G33" s="226">
        <v>29.435380954999999</v>
      </c>
      <c r="H33" s="76">
        <v>3955.7810494999999</v>
      </c>
      <c r="I33" s="167">
        <v>2019</v>
      </c>
      <c r="J33" s="367">
        <f t="shared" si="0"/>
        <v>0.24255806030550631</v>
      </c>
      <c r="K33" s="367">
        <f t="shared" si="0"/>
        <v>0.37280468935114658</v>
      </c>
      <c r="L33" s="367">
        <f t="shared" si="0"/>
        <v>0.20461427259790002</v>
      </c>
      <c r="M33" s="367">
        <f t="shared" si="0"/>
        <v>6.885535073899697E-2</v>
      </c>
      <c r="N33" s="367">
        <f t="shared" si="0"/>
        <v>0.10507504638370659</v>
      </c>
      <c r="O33" s="368">
        <f t="shared" si="1"/>
        <v>7.441104698835784E-3</v>
      </c>
    </row>
    <row r="34" spans="1:15" x14ac:dyDescent="0.2">
      <c r="A34">
        <v>2020</v>
      </c>
      <c r="B34" s="76">
        <v>683.29920284000002</v>
      </c>
      <c r="C34" s="76">
        <v>1510.1798421000001</v>
      </c>
      <c r="D34" s="76">
        <v>795.28349600000001</v>
      </c>
      <c r="E34" s="76">
        <v>283.14373017000003</v>
      </c>
      <c r="F34" s="76">
        <v>473.09984957</v>
      </c>
      <c r="G34" s="226">
        <v>26.927591575999998</v>
      </c>
      <c r="H34" s="76">
        <v>3766.6093805</v>
      </c>
      <c r="I34" s="167">
        <v>2020</v>
      </c>
      <c r="J34" s="367">
        <f t="shared" si="0"/>
        <v>0.18140962701826416</v>
      </c>
      <c r="K34" s="367">
        <f t="shared" si="0"/>
        <v>0.40093879920713482</v>
      </c>
      <c r="L34" s="367">
        <f t="shared" si="0"/>
        <v>0.21114042250232748</v>
      </c>
      <c r="M34" s="367">
        <f t="shared" si="0"/>
        <v>7.5172045085390299E-2</v>
      </c>
      <c r="N34" s="367">
        <f t="shared" si="0"/>
        <v>0.12560364024453158</v>
      </c>
      <c r="O34" s="368">
        <f t="shared" si="1"/>
        <v>7.1490268450469059E-3</v>
      </c>
    </row>
    <row r="35" spans="1:15" x14ac:dyDescent="0.2">
      <c r="A35" s="9">
        <v>2021</v>
      </c>
      <c r="B35" s="77">
        <v>829.37737000000004</v>
      </c>
      <c r="C35" s="77">
        <v>1334.18679</v>
      </c>
      <c r="D35" s="77">
        <v>787.06223</v>
      </c>
      <c r="E35" s="77">
        <v>277.46764999999999</v>
      </c>
      <c r="F35" s="77">
        <v>559.79791</v>
      </c>
      <c r="G35" s="228">
        <v>27.091613500000001</v>
      </c>
      <c r="H35" s="77">
        <v>3809.7075</v>
      </c>
      <c r="I35" s="168">
        <v>2021</v>
      </c>
      <c r="J35" s="369">
        <f t="shared" si="0"/>
        <v>0.21770106235189973</v>
      </c>
      <c r="K35" s="369">
        <f t="shared" si="0"/>
        <v>0.35020714582418727</v>
      </c>
      <c r="L35" s="369">
        <f t="shared" si="0"/>
        <v>0.20659387367665366</v>
      </c>
      <c r="M35" s="369">
        <f t="shared" si="0"/>
        <v>7.2831746269234582E-2</v>
      </c>
      <c r="N35" s="369">
        <f t="shared" si="0"/>
        <v>0.1469398661183306</v>
      </c>
      <c r="O35" s="370">
        <f t="shared" si="1"/>
        <v>7.1112056503025494E-3</v>
      </c>
    </row>
    <row r="36" spans="1:15" x14ac:dyDescent="0.2">
      <c r="A36" s="365" t="s">
        <v>558</v>
      </c>
      <c r="C36"/>
      <c r="G36" s="15"/>
    </row>
    <row r="37" spans="1:15" x14ac:dyDescent="0.2">
      <c r="A37" s="32" t="s">
        <v>84</v>
      </c>
      <c r="C37"/>
      <c r="G37" s="15"/>
    </row>
    <row r="38" spans="1:15" x14ac:dyDescent="0.2">
      <c r="C38"/>
    </row>
    <row r="39" spans="1:15" x14ac:dyDescent="0.2">
      <c r="A39" s="5"/>
      <c r="B39" s="5" t="s">
        <v>0</v>
      </c>
      <c r="C39"/>
      <c r="G39" s="5"/>
      <c r="H39" s="5" t="s">
        <v>0</v>
      </c>
    </row>
    <row r="40" spans="1:15" x14ac:dyDescent="0.2">
      <c r="A40">
        <v>6.5</v>
      </c>
      <c r="B40">
        <v>0</v>
      </c>
      <c r="C40"/>
      <c r="G40">
        <v>7</v>
      </c>
      <c r="H40">
        <v>0</v>
      </c>
    </row>
    <row r="41" spans="1:15" x14ac:dyDescent="0.2">
      <c r="A41">
        <v>6.5</v>
      </c>
      <c r="B41">
        <v>1</v>
      </c>
      <c r="C41"/>
      <c r="G41">
        <v>7</v>
      </c>
      <c r="H41">
        <v>1</v>
      </c>
    </row>
    <row r="42" spans="1:15" x14ac:dyDescent="0.2">
      <c r="C42"/>
    </row>
    <row r="43" spans="1:15" x14ac:dyDescent="0.2">
      <c r="C43"/>
    </row>
    <row r="44" spans="1:15" x14ac:dyDescent="0.2">
      <c r="C44"/>
    </row>
    <row r="45" spans="1:15" x14ac:dyDescent="0.2">
      <c r="C45"/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556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8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Q5" s="178" t="s">
        <v>358</v>
      </c>
      <c r="R5" s="179"/>
    </row>
    <row r="6" spans="1:18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Q6" s="223" t="s">
        <v>96</v>
      </c>
      <c r="R6" s="211" t="s">
        <v>378</v>
      </c>
    </row>
    <row r="7" spans="1:18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Q7" s="218" t="s">
        <v>97</v>
      </c>
      <c r="R7" s="212" t="s">
        <v>379</v>
      </c>
    </row>
    <row r="8" spans="1:18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  <c r="Q8" s="218" t="s">
        <v>98</v>
      </c>
      <c r="R8" s="212" t="s">
        <v>380</v>
      </c>
    </row>
    <row r="9" spans="1:18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  <c r="Q9" s="218" t="s">
        <v>99</v>
      </c>
      <c r="R9" s="212" t="s">
        <v>381</v>
      </c>
    </row>
    <row r="10" spans="1:18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Q10" s="217" t="s">
        <v>474</v>
      </c>
      <c r="R10" s="212" t="s">
        <v>382</v>
      </c>
    </row>
    <row r="11" spans="1:18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  <c r="Q11" s="218" t="s">
        <v>87</v>
      </c>
      <c r="R11" s="212" t="s">
        <v>383</v>
      </c>
    </row>
    <row r="12" spans="1:18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  <c r="Q12" s="224" t="s">
        <v>88</v>
      </c>
      <c r="R12" s="214" t="s">
        <v>384</v>
      </c>
    </row>
    <row r="13" spans="1:18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8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8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8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4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4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4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4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4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4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4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4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4" x14ac:dyDescent="0.2">
      <c r="C25"/>
      <c r="E25" s="199" t="s">
        <v>90</v>
      </c>
      <c r="F25" s="199"/>
      <c r="G25" s="199"/>
      <c r="H25" s="199"/>
      <c r="J25" s="199"/>
      <c r="K25" s="199" t="s">
        <v>386</v>
      </c>
      <c r="L25" s="199"/>
      <c r="M25" s="199"/>
      <c r="N25" s="199"/>
    </row>
    <row r="26" spans="1:14" x14ac:dyDescent="0.2">
      <c r="A26" s="9"/>
      <c r="B26" s="87" t="s">
        <v>89</v>
      </c>
      <c r="C26" s="229">
        <v>2017</v>
      </c>
      <c r="D26" s="229">
        <v>2018</v>
      </c>
      <c r="E26" s="49">
        <v>2019</v>
      </c>
      <c r="F26" s="49">
        <v>2020</v>
      </c>
      <c r="G26" s="49">
        <v>2021</v>
      </c>
      <c r="H26" s="235"/>
      <c r="I26" s="80">
        <v>2018</v>
      </c>
      <c r="J26" s="80">
        <v>2019</v>
      </c>
      <c r="K26" s="80">
        <v>2020</v>
      </c>
      <c r="L26" s="80">
        <v>2021</v>
      </c>
    </row>
    <row r="27" spans="1:14" x14ac:dyDescent="0.2">
      <c r="B27" s="7" t="s">
        <v>96</v>
      </c>
      <c r="C27" s="20">
        <v>2.7669672799999998</v>
      </c>
      <c r="D27" s="20">
        <v>2.6631383949999998</v>
      </c>
      <c r="E27" s="20">
        <v>2.4918318639999999</v>
      </c>
      <c r="F27" s="20">
        <v>2.587375421</v>
      </c>
      <c r="G27" s="20">
        <v>2.5501450000000001</v>
      </c>
      <c r="I27" s="20">
        <f t="shared" ref="I27:I33" si="0">D27-C27</f>
        <v>-0.10382888499999998</v>
      </c>
      <c r="J27" s="20">
        <f t="shared" ref="J27:J33" si="1">E27-D27</f>
        <v>-0.17130653099999993</v>
      </c>
      <c r="K27" s="20">
        <f t="shared" ref="K27:K33" si="2">F27-E27</f>
        <v>9.5543557000000057E-2</v>
      </c>
      <c r="L27" s="20">
        <f t="shared" ref="L27:L33" si="3">G27-F27</f>
        <v>-3.7230420999999847E-2</v>
      </c>
    </row>
    <row r="28" spans="1:14" x14ac:dyDescent="0.2">
      <c r="B28" s="3" t="s">
        <v>97</v>
      </c>
      <c r="C28" s="20">
        <v>2.1805627240000001</v>
      </c>
      <c r="D28" s="20">
        <v>2.2605057579999999</v>
      </c>
      <c r="E28" s="20">
        <v>2.2971657520000002</v>
      </c>
      <c r="F28" s="20">
        <v>2.189469355</v>
      </c>
      <c r="G28" s="20">
        <v>2.2148264000000002</v>
      </c>
      <c r="I28" s="20">
        <f t="shared" si="0"/>
        <v>7.9943033999999802E-2</v>
      </c>
      <c r="J28" s="20">
        <f t="shared" si="1"/>
        <v>3.6659994000000307E-2</v>
      </c>
      <c r="K28" s="20">
        <f t="shared" si="2"/>
        <v>-0.10769639700000022</v>
      </c>
      <c r="L28" s="20">
        <f t="shared" si="3"/>
        <v>2.5357045000000245E-2</v>
      </c>
    </row>
    <row r="29" spans="1:14" x14ac:dyDescent="0.2">
      <c r="B29" s="3" t="s">
        <v>98</v>
      </c>
      <c r="C29" s="20">
        <v>1.5183188422</v>
      </c>
      <c r="D29" s="20">
        <v>1.5659716497</v>
      </c>
      <c r="E29" s="20">
        <v>1.5228161131</v>
      </c>
      <c r="F29" s="20">
        <v>1.3688754176</v>
      </c>
      <c r="G29" s="20">
        <v>1.5444842000000001</v>
      </c>
      <c r="I29" s="20">
        <f t="shared" si="0"/>
        <v>4.7652807500000005E-2</v>
      </c>
      <c r="J29" s="20">
        <f t="shared" si="1"/>
        <v>-4.3155536600000044E-2</v>
      </c>
      <c r="K29" s="20">
        <f t="shared" si="2"/>
        <v>-0.1539406955</v>
      </c>
      <c r="L29" s="20">
        <f t="shared" si="3"/>
        <v>0.17560878240000011</v>
      </c>
    </row>
    <row r="30" spans="1:14" x14ac:dyDescent="0.2">
      <c r="B30" s="3" t="s">
        <v>99</v>
      </c>
      <c r="C30" s="20">
        <v>2.3407839728000002</v>
      </c>
      <c r="D30" s="20">
        <v>2.5095882898999999</v>
      </c>
      <c r="E30" s="20">
        <v>2.7619155524000001</v>
      </c>
      <c r="F30" s="20">
        <v>3.1317489025</v>
      </c>
      <c r="G30" s="20">
        <v>3.6620078999999999</v>
      </c>
      <c r="I30" s="20">
        <f t="shared" si="0"/>
        <v>0.16880431709999977</v>
      </c>
      <c r="J30" s="20">
        <f t="shared" si="1"/>
        <v>0.25232726250000015</v>
      </c>
      <c r="K30" s="20">
        <f t="shared" si="2"/>
        <v>0.36983335009999996</v>
      </c>
      <c r="L30" s="20">
        <f t="shared" si="3"/>
        <v>0.53025899749999983</v>
      </c>
    </row>
    <row r="31" spans="1:14" x14ac:dyDescent="0.2">
      <c r="B31" s="72" t="s">
        <v>474</v>
      </c>
      <c r="C31" s="20">
        <v>0.49525980200000003</v>
      </c>
      <c r="D31" s="20">
        <v>0.48734729199999999</v>
      </c>
      <c r="E31" s="20">
        <v>0.43313284200000002</v>
      </c>
      <c r="F31" s="20">
        <v>0.43373267700000001</v>
      </c>
      <c r="G31" s="20">
        <v>0.44272899999999998</v>
      </c>
      <c r="I31" s="20">
        <f t="shared" si="0"/>
        <v>-7.9125100000000392E-3</v>
      </c>
      <c r="J31" s="20">
        <f t="shared" si="1"/>
        <v>-5.421444999999997E-2</v>
      </c>
      <c r="K31" s="20">
        <f t="shared" si="2"/>
        <v>5.9983499999999301E-4</v>
      </c>
      <c r="L31" s="20">
        <f t="shared" si="3"/>
        <v>8.9963229999999728E-3</v>
      </c>
    </row>
    <row r="32" spans="1:14" x14ac:dyDescent="0.2">
      <c r="B32" s="3" t="s">
        <v>87</v>
      </c>
      <c r="C32" s="20">
        <v>0.210233372</v>
      </c>
      <c r="D32" s="20">
        <v>0.208864787</v>
      </c>
      <c r="E32" s="20">
        <v>0.209260378</v>
      </c>
      <c r="F32" s="20">
        <v>0.208099267</v>
      </c>
      <c r="G32" s="20">
        <v>0.20713390000000001</v>
      </c>
      <c r="I32" s="20">
        <f t="shared" si="0"/>
        <v>-1.3685850000000055E-3</v>
      </c>
      <c r="J32" s="20">
        <f t="shared" si="1"/>
        <v>3.9559100000000069E-4</v>
      </c>
      <c r="K32" s="20">
        <f t="shared" si="2"/>
        <v>-1.1611109999999925E-3</v>
      </c>
      <c r="L32" s="20">
        <f t="shared" si="3"/>
        <v>-9.6536699999999476E-4</v>
      </c>
    </row>
    <row r="33" spans="1:13" x14ac:dyDescent="0.2">
      <c r="A33" s="9"/>
      <c r="B33" s="5" t="s">
        <v>88</v>
      </c>
      <c r="C33" s="66">
        <v>0.77708391300000002</v>
      </c>
      <c r="D33" s="66">
        <v>0.91551272100000003</v>
      </c>
      <c r="E33" s="66">
        <v>1.0428563390000001</v>
      </c>
      <c r="F33" s="66">
        <v>1.2822630779999999</v>
      </c>
      <c r="G33" s="66">
        <v>1.5896136999999999</v>
      </c>
      <c r="H33" s="9"/>
      <c r="I33" s="66">
        <f t="shared" si="0"/>
        <v>0.13842880800000001</v>
      </c>
      <c r="J33" s="66">
        <f t="shared" si="1"/>
        <v>0.12734361800000005</v>
      </c>
      <c r="K33" s="66">
        <f t="shared" si="2"/>
        <v>0.23940673899999987</v>
      </c>
      <c r="L33" s="66">
        <f t="shared" si="3"/>
        <v>0.30735062199999996</v>
      </c>
    </row>
    <row r="34" spans="1:13" x14ac:dyDescent="0.2">
      <c r="C34"/>
      <c r="H34" s="32" t="s">
        <v>437</v>
      </c>
      <c r="I34" s="7">
        <f>+SUM(I27:I33)</f>
        <v>0.32171898659999953</v>
      </c>
      <c r="J34" s="7">
        <f t="shared" ref="J34:L34" si="4">+SUM(J27:J33)</f>
        <v>0.14804994790000056</v>
      </c>
      <c r="K34" s="7">
        <f t="shared" si="4"/>
        <v>0.44258527759999966</v>
      </c>
      <c r="L34" s="7">
        <f t="shared" si="4"/>
        <v>1.0093759819000003</v>
      </c>
    </row>
    <row r="35" spans="1:13" ht="12.75" customHeight="1" x14ac:dyDescent="0.2">
      <c r="A35" s="595" t="s">
        <v>91</v>
      </c>
      <c r="B35" s="595"/>
      <c r="C35" s="595"/>
      <c r="D35" s="595"/>
      <c r="E35" s="595"/>
      <c r="F35" s="595"/>
      <c r="G35" s="595"/>
      <c r="H35" s="595"/>
      <c r="I35" s="595"/>
      <c r="J35" s="595"/>
      <c r="K35" s="595"/>
      <c r="L35" s="595"/>
      <c r="M35" s="595"/>
    </row>
    <row r="36" spans="1:13" x14ac:dyDescent="0.2">
      <c r="A36" s="595"/>
      <c r="B36" s="595"/>
      <c r="C36" s="595"/>
      <c r="D36" s="595"/>
      <c r="E36" s="595"/>
      <c r="F36" s="595"/>
      <c r="G36" s="595"/>
      <c r="H36" s="595"/>
      <c r="I36" s="595"/>
      <c r="J36" s="595"/>
      <c r="K36" s="595"/>
      <c r="L36" s="595"/>
      <c r="M36" s="595"/>
    </row>
    <row r="37" spans="1:13" x14ac:dyDescent="0.2">
      <c r="A37" s="365" t="s">
        <v>558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</row>
    <row r="38" spans="1:13" x14ac:dyDescent="0.2">
      <c r="A38" s="200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</row>
    <row r="39" spans="1:13" x14ac:dyDescent="0.2">
      <c r="A39" s="200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</row>
    <row r="40" spans="1:13" x14ac:dyDescent="0.2">
      <c r="A40" s="5"/>
      <c r="B40" s="5" t="s">
        <v>357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357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556</v>
      </c>
      <c r="B2"/>
      <c r="C2"/>
      <c r="L2" s="115"/>
    </row>
    <row r="3" spans="1:18" x14ac:dyDescent="0.2">
      <c r="A3" s="22" t="s">
        <v>16</v>
      </c>
      <c r="B3"/>
      <c r="C3"/>
    </row>
    <row r="4" spans="1:18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  <c r="K4" s="309"/>
    </row>
    <row r="5" spans="1:18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K5" s="309"/>
      <c r="Q5" s="178" t="s">
        <v>358</v>
      </c>
      <c r="R5" s="179"/>
    </row>
    <row r="6" spans="1:18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K6" s="309"/>
      <c r="Q6" s="329" t="s">
        <v>34</v>
      </c>
      <c r="R6" s="211" t="s">
        <v>388</v>
      </c>
    </row>
    <row r="7" spans="1:18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K7" s="309"/>
      <c r="Q7" s="331" t="s">
        <v>35</v>
      </c>
      <c r="R7" s="212" t="s">
        <v>389</v>
      </c>
    </row>
    <row r="8" spans="1:18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K8" s="309"/>
      <c r="Q8" s="331" t="s">
        <v>92</v>
      </c>
      <c r="R8" s="212" t="s">
        <v>390</v>
      </c>
    </row>
    <row r="9" spans="1:18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K9" s="309"/>
      <c r="Q9" s="333" t="s">
        <v>226</v>
      </c>
      <c r="R9" s="214" t="s">
        <v>387</v>
      </c>
    </row>
    <row r="10" spans="1:18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Q10" s="236"/>
      <c r="R10" s="227"/>
    </row>
    <row r="11" spans="1:18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K11" s="309"/>
      <c r="Q11" s="237"/>
      <c r="R11" s="15"/>
    </row>
    <row r="12" spans="1:18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Q12" s="237"/>
      <c r="R12" s="15"/>
    </row>
    <row r="13" spans="1:18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K13" s="309"/>
    </row>
    <row r="14" spans="1:18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K14" s="309"/>
    </row>
    <row r="15" spans="1:18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K15" s="309"/>
    </row>
    <row r="16" spans="1:18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K16" s="309"/>
    </row>
    <row r="17" spans="1:14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K17" s="309"/>
    </row>
    <row r="18" spans="1:14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K18" s="309"/>
    </row>
    <row r="19" spans="1:14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K19" s="309"/>
    </row>
    <row r="20" spans="1:14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K20" s="309"/>
    </row>
    <row r="21" spans="1:14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K21" s="309"/>
    </row>
    <row r="22" spans="1:14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K22" s="309"/>
    </row>
    <row r="23" spans="1:14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  <c r="K23" s="309"/>
    </row>
    <row r="24" spans="1:14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  <c r="K24" s="309"/>
    </row>
    <row r="25" spans="1:14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  <c r="K25" s="309"/>
    </row>
    <row r="26" spans="1:14" ht="14.25" x14ac:dyDescent="0.25">
      <c r="A26" s="30"/>
      <c r="B26" s="29"/>
      <c r="C26" s="596" t="s">
        <v>83</v>
      </c>
      <c r="D26" s="596"/>
      <c r="E26" s="596"/>
      <c r="F26" s="596"/>
      <c r="G26" s="596"/>
      <c r="H26" s="30"/>
      <c r="I26" s="596" t="s">
        <v>4</v>
      </c>
      <c r="J26" s="596"/>
      <c r="K26" s="596"/>
      <c r="L26" s="596"/>
      <c r="M26" s="199"/>
      <c r="N26" s="199"/>
    </row>
    <row r="27" spans="1:14" x14ac:dyDescent="0.2">
      <c r="A27" s="75"/>
      <c r="B27" s="87" t="s">
        <v>89</v>
      </c>
      <c r="C27" s="229">
        <v>2017</v>
      </c>
      <c r="D27" s="229">
        <v>2018</v>
      </c>
      <c r="E27" s="49">
        <v>2019</v>
      </c>
      <c r="F27" s="49">
        <v>2020</v>
      </c>
      <c r="G27" s="49">
        <v>2021</v>
      </c>
      <c r="H27" s="530"/>
      <c r="I27" s="80">
        <v>2018</v>
      </c>
      <c r="J27" s="80">
        <v>2019</v>
      </c>
      <c r="K27" s="80">
        <v>2020</v>
      </c>
      <c r="L27" s="80">
        <v>2021</v>
      </c>
    </row>
    <row r="28" spans="1:14" x14ac:dyDescent="0.2">
      <c r="A28" s="30"/>
      <c r="B28" s="452" t="s">
        <v>34</v>
      </c>
      <c r="C28" s="498">
        <v>1316.0341182</v>
      </c>
      <c r="D28" s="498">
        <v>1260.2920363000001</v>
      </c>
      <c r="E28" s="498">
        <v>1075.9401717999999</v>
      </c>
      <c r="F28" s="498">
        <v>808.17097865000005</v>
      </c>
      <c r="G28" s="498">
        <v>965.60987999999998</v>
      </c>
      <c r="H28" s="30"/>
      <c r="I28" s="498">
        <f t="shared" ref="I28:L30" si="0">D28-C28</f>
        <v>-55.742081899999903</v>
      </c>
      <c r="J28" s="498">
        <f t="shared" si="0"/>
        <v>-184.35186450000015</v>
      </c>
      <c r="K28" s="498">
        <f t="shared" si="0"/>
        <v>-267.76919314999986</v>
      </c>
      <c r="L28" s="498">
        <f t="shared" si="0"/>
        <v>157.43890134999992</v>
      </c>
    </row>
    <row r="29" spans="1:14" x14ac:dyDescent="0.2">
      <c r="A29" s="30"/>
      <c r="B29" s="452" t="s">
        <v>35</v>
      </c>
      <c r="C29" s="498">
        <v>2328.5216243</v>
      </c>
      <c r="D29" s="498">
        <v>2373.8691482999998</v>
      </c>
      <c r="E29" s="498">
        <v>2354.2496861999998</v>
      </c>
      <c r="F29" s="498">
        <v>2081.3986786999999</v>
      </c>
      <c r="G29" s="498">
        <v>2256.6819</v>
      </c>
      <c r="H29" s="30"/>
      <c r="I29" s="498">
        <f t="shared" si="0"/>
        <v>45.347523999999794</v>
      </c>
      <c r="J29" s="498">
        <f t="shared" si="0"/>
        <v>-19.619462099999964</v>
      </c>
      <c r="K29" s="498">
        <f t="shared" si="0"/>
        <v>-272.85100749999992</v>
      </c>
      <c r="L29" s="498">
        <f t="shared" si="0"/>
        <v>175.28322130000015</v>
      </c>
    </row>
    <row r="30" spans="1:14" x14ac:dyDescent="0.2">
      <c r="A30" s="30"/>
      <c r="B30" s="531" t="s">
        <v>92</v>
      </c>
      <c r="C30" s="498">
        <v>1475.0421256</v>
      </c>
      <c r="D30" s="498">
        <v>1635.5930334</v>
      </c>
      <c r="E30" s="498">
        <v>1689.1554411</v>
      </c>
      <c r="F30" s="498">
        <v>1642.2033669</v>
      </c>
      <c r="G30" s="498">
        <v>1564.1261999999999</v>
      </c>
      <c r="H30" s="30"/>
      <c r="I30" s="498">
        <f t="shared" si="0"/>
        <v>160.5509078</v>
      </c>
      <c r="J30" s="498">
        <f t="shared" si="0"/>
        <v>53.562407699999994</v>
      </c>
      <c r="K30" s="498">
        <f t="shared" si="0"/>
        <v>-46.95207419999997</v>
      </c>
      <c r="L30" s="498">
        <f t="shared" si="0"/>
        <v>-78.077166900000066</v>
      </c>
    </row>
    <row r="31" spans="1:14" x14ac:dyDescent="0.2">
      <c r="A31" s="30"/>
      <c r="B31" s="532" t="s">
        <v>226</v>
      </c>
      <c r="C31" s="533">
        <v>5130.6942140000001</v>
      </c>
      <c r="D31" s="533">
        <v>5280.8505642</v>
      </c>
      <c r="E31" s="533">
        <v>5130.4416451999996</v>
      </c>
      <c r="F31" s="533">
        <v>4542.8895183000004</v>
      </c>
      <c r="G31" s="533">
        <v>4797.5347000000002</v>
      </c>
      <c r="H31" s="75"/>
      <c r="I31" s="533">
        <f t="shared" ref="I31" si="1">D31-C31</f>
        <v>150.15635019999991</v>
      </c>
      <c r="J31" s="533">
        <f t="shared" ref="J31" si="2">E31-D31</f>
        <v>-150.40891900000042</v>
      </c>
      <c r="K31" s="533">
        <f t="shared" ref="K31" si="3">F31-E31</f>
        <v>-587.55212689999917</v>
      </c>
      <c r="L31" s="533">
        <f t="shared" ref="L31" si="4">G31-F31</f>
        <v>254.64518169999974</v>
      </c>
    </row>
    <row r="32" spans="1:14" x14ac:dyDescent="0.2">
      <c r="A32" s="30"/>
      <c r="B32" s="365" t="s">
        <v>558</v>
      </c>
      <c r="C32" s="30"/>
      <c r="D32" s="30"/>
      <c r="E32" s="30"/>
      <c r="F32" s="30"/>
      <c r="G32" s="30"/>
      <c r="H32" s="30"/>
      <c r="I32" s="524">
        <f>+SUM(I28:I30)</f>
        <v>150.1563498999999</v>
      </c>
      <c r="J32" s="524">
        <f>+SUM(J28:J30)</f>
        <v>-150.40891890000012</v>
      </c>
      <c r="K32" s="524">
        <f>+SUM(K28:K30)</f>
        <v>-587.57227484999976</v>
      </c>
      <c r="L32" s="524">
        <f>+SUM(L28:L30)</f>
        <v>254.64495575000001</v>
      </c>
    </row>
    <row r="33" spans="1:13" x14ac:dyDescent="0.2">
      <c r="A33" s="200"/>
      <c r="B33" s="200"/>
      <c r="C33" s="238"/>
      <c r="D33" s="238"/>
      <c r="E33" s="238"/>
      <c r="F33" s="238"/>
      <c r="G33" s="238"/>
      <c r="H33" s="200"/>
      <c r="I33" s="200"/>
      <c r="J33" s="200"/>
      <c r="K33" s="200"/>
      <c r="L33" s="200"/>
    </row>
    <row r="34" spans="1:13" x14ac:dyDescent="0.2">
      <c r="A34" s="200"/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</row>
    <row r="35" spans="1:13" x14ac:dyDescent="0.2">
      <c r="A35" s="200"/>
      <c r="B35" s="200"/>
      <c r="C35" s="200"/>
      <c r="D35" s="200"/>
      <c r="E35" s="200"/>
      <c r="F35" s="200"/>
      <c r="G35" s="200"/>
      <c r="H35" s="200"/>
      <c r="I35" s="200"/>
      <c r="J35" s="200"/>
      <c r="K35" s="200"/>
      <c r="L35" s="200"/>
      <c r="M35" s="200"/>
    </row>
    <row r="36" spans="1:13" x14ac:dyDescent="0.2">
      <c r="A36" s="5"/>
      <c r="B36" s="5" t="s">
        <v>357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357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556</v>
      </c>
    </row>
    <row r="3" spans="1:18" x14ac:dyDescent="0.2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</row>
    <row r="4" spans="1:18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</row>
    <row r="5" spans="1:18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Q5" s="178" t="s">
        <v>358</v>
      </c>
      <c r="R5" s="179"/>
    </row>
    <row r="6" spans="1:18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Q6" s="221" t="s">
        <v>391</v>
      </c>
      <c r="R6" s="222" t="s">
        <v>392</v>
      </c>
    </row>
    <row r="7" spans="1:18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</row>
    <row r="8" spans="1:18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8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8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8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8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8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8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8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8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13" t="s">
        <v>391</v>
      </c>
    </row>
    <row r="28" spans="1:11" x14ac:dyDescent="0.2">
      <c r="A28">
        <v>2001</v>
      </c>
      <c r="B28" s="13">
        <v>6.5770141601000004E-2</v>
      </c>
    </row>
    <row r="29" spans="1:11" x14ac:dyDescent="0.2">
      <c r="A29">
        <v>2002</v>
      </c>
      <c r="B29" s="13">
        <v>6.0721356406000002E-2</v>
      </c>
    </row>
    <row r="30" spans="1:11" x14ac:dyDescent="0.2">
      <c r="A30">
        <v>2003</v>
      </c>
      <c r="B30" s="13">
        <v>6.5889875380999996E-2</v>
      </c>
    </row>
    <row r="31" spans="1:11" x14ac:dyDescent="0.2">
      <c r="A31">
        <v>2004</v>
      </c>
      <c r="B31" s="13">
        <v>7.1331862282000003E-2</v>
      </c>
    </row>
    <row r="32" spans="1:11" x14ac:dyDescent="0.2">
      <c r="A32">
        <v>2005</v>
      </c>
      <c r="B32" s="13">
        <v>8.0227416529000006E-2</v>
      </c>
    </row>
    <row r="33" spans="1:2" x14ac:dyDescent="0.2">
      <c r="A33">
        <v>2006</v>
      </c>
      <c r="B33" s="13">
        <v>8.3876587774000005E-2</v>
      </c>
    </row>
    <row r="34" spans="1:2" x14ac:dyDescent="0.2">
      <c r="A34">
        <v>2007</v>
      </c>
      <c r="B34" s="13">
        <v>8.5366826896999995E-2</v>
      </c>
    </row>
    <row r="35" spans="1:2" x14ac:dyDescent="0.2">
      <c r="A35">
        <v>2008</v>
      </c>
      <c r="B35" s="13">
        <v>9.5771912291999994E-2</v>
      </c>
    </row>
    <row r="36" spans="1:2" x14ac:dyDescent="0.2">
      <c r="A36">
        <v>2009</v>
      </c>
      <c r="B36" s="13">
        <v>7.3800889716999996E-2</v>
      </c>
    </row>
    <row r="37" spans="1:2" x14ac:dyDescent="0.2">
      <c r="A37">
        <v>2010</v>
      </c>
      <c r="B37" s="13">
        <v>8.0980060564999998E-2</v>
      </c>
    </row>
    <row r="38" spans="1:2" x14ac:dyDescent="0.2">
      <c r="A38">
        <v>2011</v>
      </c>
      <c r="B38" s="13">
        <v>8.9546987647000004E-2</v>
      </c>
    </row>
    <row r="39" spans="1:2" x14ac:dyDescent="0.2">
      <c r="A39">
        <v>2012</v>
      </c>
      <c r="B39" s="13">
        <v>8.3658910449999999E-2</v>
      </c>
    </row>
    <row r="40" spans="1:2" x14ac:dyDescent="0.2">
      <c r="A40">
        <v>2013</v>
      </c>
      <c r="B40" s="13">
        <v>8.1972504129000007E-2</v>
      </c>
    </row>
    <row r="41" spans="1:2" x14ac:dyDescent="0.2">
      <c r="A41">
        <v>2014</v>
      </c>
      <c r="B41" s="13">
        <v>7.9578767034000006E-2</v>
      </c>
    </row>
    <row r="42" spans="1:2" x14ac:dyDescent="0.2">
      <c r="A42">
        <v>2015</v>
      </c>
      <c r="B42" s="13">
        <v>6.1914170542999997E-2</v>
      </c>
    </row>
    <row r="43" spans="1:2" x14ac:dyDescent="0.2">
      <c r="A43">
        <v>2016</v>
      </c>
      <c r="B43" s="13">
        <v>5.5486029571000003E-2</v>
      </c>
    </row>
    <row r="44" spans="1:2" x14ac:dyDescent="0.2">
      <c r="A44">
        <v>2017</v>
      </c>
      <c r="B44" s="13">
        <v>5.8223175091000001E-2</v>
      </c>
    </row>
    <row r="45" spans="1:2" x14ac:dyDescent="0.2">
      <c r="A45">
        <v>2018</v>
      </c>
      <c r="B45" s="13">
        <v>6.2353870951999998E-2</v>
      </c>
    </row>
    <row r="46" spans="1:2" x14ac:dyDescent="0.2">
      <c r="A46">
        <v>2019</v>
      </c>
      <c r="B46" s="13">
        <v>5.6462691912999997E-2</v>
      </c>
    </row>
    <row r="47" spans="1:2" x14ac:dyDescent="0.2">
      <c r="A47">
        <v>2020</v>
      </c>
      <c r="B47" s="13">
        <v>4.8136680123999999E-2</v>
      </c>
    </row>
    <row r="48" spans="1:2" x14ac:dyDescent="0.2">
      <c r="A48" s="9">
        <v>2021</v>
      </c>
      <c r="B48" s="13">
        <v>5.1867213641999997E-2</v>
      </c>
    </row>
    <row r="49" spans="1:2" x14ac:dyDescent="0.2">
      <c r="A49" s="365" t="s">
        <v>558</v>
      </c>
    </row>
    <row r="51" spans="1:2" x14ac:dyDescent="0.2">
      <c r="A51" s="5"/>
      <c r="B51" s="239" t="s">
        <v>357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85546875" customWidth="1"/>
    <col min="17" max="17" width="16.85546875" customWidth="1"/>
    <col min="18" max="18" width="22.85546875" customWidth="1"/>
  </cols>
  <sheetData>
    <row r="2" spans="1:18" ht="15.75" x14ac:dyDescent="0.25">
      <c r="A2" s="44" t="s">
        <v>556</v>
      </c>
    </row>
    <row r="3" spans="1:18" x14ac:dyDescent="0.2">
      <c r="A3" s="22" t="s">
        <v>16</v>
      </c>
    </row>
    <row r="4" spans="1:18" x14ac:dyDescent="0.2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79"/>
      <c r="L4" s="115"/>
    </row>
    <row r="5" spans="1:18" x14ac:dyDescent="0.2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115"/>
      <c r="Q5" s="178" t="s">
        <v>358</v>
      </c>
      <c r="R5" s="179"/>
    </row>
    <row r="6" spans="1:18" x14ac:dyDescent="0.2">
      <c r="A6" s="379"/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115"/>
      <c r="Q6" s="534" t="s">
        <v>398</v>
      </c>
      <c r="R6" s="313" t="s">
        <v>399</v>
      </c>
    </row>
    <row r="7" spans="1:18" x14ac:dyDescent="0.2">
      <c r="A7" s="379"/>
      <c r="B7" s="379"/>
      <c r="C7" s="379"/>
      <c r="D7" s="379"/>
      <c r="E7" s="379"/>
      <c r="F7" s="379"/>
      <c r="G7" s="379"/>
      <c r="H7" s="379"/>
      <c r="I7" s="379"/>
      <c r="J7" s="379"/>
      <c r="K7" s="379"/>
      <c r="Q7" s="335" t="s">
        <v>395</v>
      </c>
      <c r="R7" s="539" t="s">
        <v>400</v>
      </c>
    </row>
    <row r="8" spans="1:18" x14ac:dyDescent="0.2">
      <c r="A8" s="379"/>
      <c r="B8" s="379"/>
      <c r="C8" s="379"/>
      <c r="D8" s="379"/>
      <c r="E8" s="379"/>
      <c r="F8" s="379"/>
      <c r="G8" s="379"/>
      <c r="H8" s="379"/>
      <c r="I8" s="379"/>
      <c r="J8" s="379"/>
      <c r="K8" s="379"/>
    </row>
    <row r="9" spans="1:18" x14ac:dyDescent="0.2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</row>
    <row r="10" spans="1:18" x14ac:dyDescent="0.2">
      <c r="A10" s="379"/>
      <c r="B10" s="379"/>
      <c r="C10" s="379"/>
      <c r="D10" s="379"/>
      <c r="E10" s="379"/>
      <c r="F10" s="379"/>
      <c r="G10" s="379"/>
      <c r="H10" s="379"/>
      <c r="I10" s="379"/>
      <c r="J10" s="379"/>
      <c r="K10" s="379"/>
    </row>
    <row r="11" spans="1:18" x14ac:dyDescent="0.2">
      <c r="A11" s="379"/>
      <c r="B11" s="379"/>
      <c r="C11" s="379"/>
      <c r="D11" s="379"/>
      <c r="E11" s="379"/>
      <c r="F11" s="379"/>
      <c r="G11" s="379"/>
      <c r="H11" s="379"/>
      <c r="I11" s="379"/>
      <c r="J11" s="379"/>
      <c r="K11" s="379"/>
    </row>
    <row r="12" spans="1:18" x14ac:dyDescent="0.2">
      <c r="A12" s="379"/>
      <c r="B12" s="379"/>
      <c r="C12" s="379"/>
      <c r="D12" s="379"/>
      <c r="E12" s="379"/>
      <c r="F12" s="379"/>
      <c r="G12" s="379"/>
      <c r="H12" s="379"/>
      <c r="I12" s="379"/>
      <c r="J12" s="379"/>
      <c r="K12" s="379"/>
    </row>
    <row r="13" spans="1:18" x14ac:dyDescent="0.2">
      <c r="A13" s="379"/>
      <c r="B13" s="379"/>
      <c r="C13" s="379"/>
      <c r="D13" s="379"/>
      <c r="E13" s="379"/>
      <c r="F13" s="379"/>
      <c r="G13" s="379"/>
      <c r="H13" s="379"/>
      <c r="I13" s="379"/>
      <c r="J13" s="379"/>
      <c r="K13" s="379"/>
    </row>
    <row r="14" spans="1:18" x14ac:dyDescent="0.2">
      <c r="A14" s="379"/>
      <c r="B14" s="379"/>
      <c r="C14" s="379"/>
      <c r="D14" s="379"/>
      <c r="E14" s="379"/>
      <c r="F14" s="379"/>
      <c r="G14" s="379"/>
      <c r="H14" s="379"/>
      <c r="I14" s="379"/>
      <c r="J14" s="379"/>
      <c r="K14" s="379"/>
    </row>
    <row r="15" spans="1:18" x14ac:dyDescent="0.2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</row>
    <row r="16" spans="1:18" x14ac:dyDescent="0.2">
      <c r="A16" s="379"/>
      <c r="B16" s="379"/>
      <c r="C16" s="379"/>
      <c r="D16" s="379"/>
      <c r="E16" s="379"/>
      <c r="F16" s="379"/>
      <c r="G16" s="379"/>
      <c r="H16" s="379"/>
      <c r="I16" s="379"/>
      <c r="J16" s="379"/>
      <c r="K16" s="379"/>
    </row>
    <row r="17" spans="1:11" x14ac:dyDescent="0.2">
      <c r="A17" s="379"/>
      <c r="B17" s="379"/>
      <c r="C17" s="379"/>
      <c r="D17" s="379"/>
      <c r="E17" s="379"/>
      <c r="F17" s="379"/>
      <c r="G17" s="379"/>
      <c r="H17" s="379"/>
      <c r="I17" s="379"/>
      <c r="J17" s="379"/>
      <c r="K17" s="379"/>
    </row>
    <row r="18" spans="1:11" x14ac:dyDescent="0.2">
      <c r="A18" s="379"/>
      <c r="B18" s="379"/>
      <c r="C18" s="379"/>
      <c r="D18" s="379"/>
      <c r="E18" s="379"/>
      <c r="F18" s="379"/>
      <c r="G18" s="379"/>
      <c r="H18" s="379"/>
      <c r="I18" s="379"/>
      <c r="J18" s="379"/>
      <c r="K18" s="379"/>
    </row>
    <row r="19" spans="1:11" x14ac:dyDescent="0.2">
      <c r="A19" s="379"/>
      <c r="B19" s="379"/>
      <c r="C19" s="379"/>
      <c r="D19" s="379"/>
      <c r="E19" s="379"/>
      <c r="F19" s="379"/>
      <c r="G19" s="379"/>
      <c r="H19" s="379"/>
      <c r="I19" s="379"/>
      <c r="J19" s="379"/>
      <c r="K19" s="379"/>
    </row>
    <row r="20" spans="1:11" x14ac:dyDescent="0.2">
      <c r="A20" s="379"/>
      <c r="B20" s="379"/>
      <c r="C20" s="379"/>
      <c r="D20" s="379"/>
      <c r="E20" s="379"/>
      <c r="F20" s="379"/>
      <c r="G20" s="379"/>
      <c r="H20" s="379"/>
      <c r="I20" s="379"/>
      <c r="J20" s="379"/>
      <c r="K20" s="379"/>
    </row>
    <row r="21" spans="1:11" x14ac:dyDescent="0.2">
      <c r="A21" s="379"/>
      <c r="B21" s="379"/>
      <c r="C21" s="379"/>
      <c r="D21" s="379"/>
      <c r="E21" s="379"/>
      <c r="F21" s="379"/>
      <c r="G21" s="379"/>
      <c r="H21" s="379"/>
      <c r="I21" s="379"/>
      <c r="J21" s="379"/>
      <c r="K21" s="379"/>
    </row>
    <row r="22" spans="1:11" x14ac:dyDescent="0.2">
      <c r="A22" s="379"/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x14ac:dyDescent="0.2">
      <c r="A23" s="379"/>
      <c r="B23" s="379"/>
      <c r="C23" s="379"/>
      <c r="D23" s="379"/>
      <c r="E23" s="379"/>
      <c r="F23" s="379"/>
      <c r="G23" s="379"/>
      <c r="H23" s="379"/>
      <c r="I23" s="379"/>
      <c r="J23" s="379"/>
      <c r="K23" s="379"/>
    </row>
    <row r="24" spans="1:11" x14ac:dyDescent="0.2">
      <c r="A24" s="379"/>
      <c r="B24" s="379"/>
      <c r="C24" s="379"/>
      <c r="D24" s="379"/>
      <c r="E24" s="379"/>
      <c r="F24" s="379"/>
      <c r="G24" s="379"/>
      <c r="H24" s="379"/>
      <c r="I24" s="379"/>
      <c r="J24" s="379"/>
      <c r="K24" s="379"/>
    </row>
    <row r="25" spans="1:11" x14ac:dyDescent="0.2">
      <c r="B25" s="571" t="s">
        <v>503</v>
      </c>
      <c r="C25" s="571"/>
      <c r="D25" s="571"/>
      <c r="E25" s="571"/>
      <c r="F25" s="571"/>
    </row>
    <row r="26" spans="1:11" x14ac:dyDescent="0.2">
      <c r="A26" s="18"/>
      <c r="B26" s="85">
        <v>2018</v>
      </c>
      <c r="C26" s="85">
        <v>2019</v>
      </c>
      <c r="D26" s="85">
        <v>2020</v>
      </c>
      <c r="E26" s="85">
        <v>2021</v>
      </c>
      <c r="F26" s="287" t="s">
        <v>589</v>
      </c>
    </row>
    <row r="27" spans="1:11" x14ac:dyDescent="0.2">
      <c r="A27" s="19" t="s">
        <v>100</v>
      </c>
      <c r="B27" s="25">
        <v>32.692720792999999</v>
      </c>
      <c r="C27" s="25">
        <v>42.005908847000001</v>
      </c>
      <c r="D27" s="25">
        <v>42.722754006999999</v>
      </c>
      <c r="E27" s="25">
        <v>41.620075417000002</v>
      </c>
      <c r="F27" s="288">
        <v>43.735463529</v>
      </c>
      <c r="H27" s="25"/>
    </row>
    <row r="28" spans="1:11" x14ac:dyDescent="0.2">
      <c r="A28" s="19" t="s">
        <v>101</v>
      </c>
      <c r="B28" s="25">
        <v>174.30277226000001</v>
      </c>
      <c r="C28" s="25">
        <v>129.54263366000001</v>
      </c>
      <c r="D28" s="25">
        <v>105.73638731</v>
      </c>
      <c r="E28" s="25">
        <v>124.14107258</v>
      </c>
      <c r="F28" s="288">
        <v>123.61592400000001</v>
      </c>
      <c r="H28" s="25"/>
    </row>
    <row r="29" spans="1:11" x14ac:dyDescent="0.2">
      <c r="A29" s="19" t="s">
        <v>102</v>
      </c>
      <c r="B29" s="25">
        <v>270.07541722000002</v>
      </c>
      <c r="C29" s="25">
        <v>227.42387742</v>
      </c>
      <c r="D29" s="25">
        <v>248.06025205</v>
      </c>
      <c r="E29" s="25">
        <v>243.46103055</v>
      </c>
      <c r="F29" s="288">
        <v>252.74279387000001</v>
      </c>
      <c r="H29" s="25"/>
    </row>
    <row r="30" spans="1:11" x14ac:dyDescent="0.2">
      <c r="A30" s="19" t="s">
        <v>103</v>
      </c>
      <c r="B30" s="25">
        <v>376.09655803999999</v>
      </c>
      <c r="C30" s="25">
        <v>373.20485253999999</v>
      </c>
      <c r="D30" s="25">
        <v>398.86371186000002</v>
      </c>
      <c r="E30" s="25">
        <v>354.91030855999998</v>
      </c>
      <c r="F30" s="288">
        <v>365.15285800999999</v>
      </c>
      <c r="H30" s="25"/>
    </row>
    <row r="31" spans="1:11" x14ac:dyDescent="0.2">
      <c r="A31" s="19" t="s">
        <v>104</v>
      </c>
      <c r="B31" s="25">
        <v>351.07406743000001</v>
      </c>
      <c r="C31" s="25">
        <v>336.85072360999999</v>
      </c>
      <c r="D31" s="25">
        <v>329.27231803000001</v>
      </c>
      <c r="E31" s="25">
        <v>330.48134238</v>
      </c>
      <c r="F31" s="288">
        <v>326.73110000000003</v>
      </c>
      <c r="H31" s="25"/>
    </row>
    <row r="32" spans="1:11" x14ac:dyDescent="0.2">
      <c r="A32" s="19" t="s">
        <v>105</v>
      </c>
      <c r="B32" s="25">
        <v>231.13134208</v>
      </c>
      <c r="C32" s="25">
        <v>242.88443491999999</v>
      </c>
      <c r="D32" s="25">
        <v>178.55264142999999</v>
      </c>
      <c r="E32" s="25">
        <v>182.01325227000001</v>
      </c>
      <c r="F32" s="288">
        <v>200.52090000000001</v>
      </c>
      <c r="H32" s="25"/>
    </row>
    <row r="33" spans="1:12" x14ac:dyDescent="0.2">
      <c r="A33" s="18" t="s">
        <v>451</v>
      </c>
      <c r="B33" s="70">
        <f>+SUM(B27:B32)</f>
        <v>1435.372877823</v>
      </c>
      <c r="C33" s="70">
        <f>+SUM(C27:C32)</f>
        <v>1351.9124309969998</v>
      </c>
      <c r="D33" s="70">
        <f>+SUM(D27:D32)</f>
        <v>1303.2080646869999</v>
      </c>
      <c r="E33" s="70">
        <f>+SUM(E27:E32)</f>
        <v>1276.627081757</v>
      </c>
      <c r="F33" s="289">
        <f>+SUM(F27:F32)</f>
        <v>1312.499039409</v>
      </c>
    </row>
    <row r="34" spans="1:12" x14ac:dyDescent="0.2">
      <c r="A34" s="365" t="s">
        <v>558</v>
      </c>
    </row>
    <row r="35" spans="1:12" ht="12.75" customHeight="1" x14ac:dyDescent="0.2">
      <c r="A35" s="597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97"/>
      <c r="C35" s="597"/>
      <c r="D35" s="597"/>
      <c r="E35" s="597"/>
      <c r="F35" s="597"/>
      <c r="G35" s="597"/>
      <c r="H35" s="597"/>
      <c r="I35" s="597"/>
      <c r="J35" s="597"/>
      <c r="K35" s="597"/>
      <c r="L35" s="268"/>
    </row>
    <row r="36" spans="1:12" x14ac:dyDescent="0.2">
      <c r="A36" s="597"/>
      <c r="B36" s="597"/>
      <c r="C36" s="597"/>
      <c r="D36" s="597"/>
      <c r="E36" s="597"/>
      <c r="F36" s="597"/>
      <c r="G36" s="597"/>
      <c r="H36" s="597"/>
      <c r="I36" s="597"/>
      <c r="J36" s="597"/>
      <c r="K36" s="597"/>
      <c r="L36" s="268"/>
    </row>
    <row r="37" spans="1:12" x14ac:dyDescent="0.2">
      <c r="A37" s="32" t="s">
        <v>190</v>
      </c>
    </row>
    <row r="38" spans="1:12" x14ac:dyDescent="0.2">
      <c r="A38" s="97" t="s">
        <v>186</v>
      </c>
      <c r="B38" s="598" t="s">
        <v>187</v>
      </c>
      <c r="C38" s="598"/>
      <c r="D38" s="598"/>
      <c r="E38" s="598"/>
      <c r="F38" s="598"/>
      <c r="G38" s="96" t="s">
        <v>188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140625" defaultRowHeight="12.75" x14ac:dyDescent="0.2"/>
  <cols>
    <col min="1" max="1" width="13.85546875" style="96" customWidth="1"/>
    <col min="2" max="2" width="10.140625" style="96" customWidth="1"/>
    <col min="3" max="3" width="10.85546875" style="96" customWidth="1"/>
    <col min="4" max="6" width="9.140625" style="96"/>
    <col min="7" max="7" width="13.85546875" style="96" customWidth="1"/>
    <col min="8" max="16" width="9.140625" style="96"/>
    <col min="17" max="17" width="18.42578125" style="96" customWidth="1"/>
    <col min="18" max="18" width="14.5703125" style="96" customWidth="1"/>
    <col min="19" max="16384" width="9.140625" style="96"/>
  </cols>
  <sheetData>
    <row r="2" spans="1:18" ht="15.75" x14ac:dyDescent="0.25">
      <c r="A2" s="44" t="s">
        <v>556</v>
      </c>
      <c r="L2" s="115"/>
      <c r="M2" s="118"/>
    </row>
    <row r="3" spans="1:18" x14ac:dyDescent="0.2">
      <c r="A3" s="22" t="s">
        <v>16</v>
      </c>
      <c r="L3" s="118"/>
    </row>
    <row r="4" spans="1:18" ht="15.75" x14ac:dyDescent="0.25">
      <c r="A4" s="405"/>
      <c r="B4" s="182"/>
      <c r="C4" s="182"/>
      <c r="D4" s="182"/>
      <c r="E4" s="182"/>
      <c r="F4" s="182"/>
      <c r="G4" s="182"/>
      <c r="H4" s="182"/>
      <c r="I4" s="182"/>
      <c r="J4" s="182"/>
      <c r="L4" s="118"/>
    </row>
    <row r="5" spans="1:18" ht="15.75" x14ac:dyDescent="0.25">
      <c r="A5" s="405"/>
      <c r="B5" s="182"/>
      <c r="C5" s="182"/>
      <c r="D5" s="182"/>
      <c r="E5" s="182"/>
      <c r="F5" s="182"/>
      <c r="G5" s="182"/>
      <c r="H5" s="182"/>
      <c r="I5" s="182"/>
      <c r="J5" s="182"/>
      <c r="Q5" s="178" t="s">
        <v>358</v>
      </c>
      <c r="R5" s="179"/>
    </row>
    <row r="6" spans="1:18" ht="15.75" x14ac:dyDescent="0.25">
      <c r="A6" s="405"/>
      <c r="B6" s="182"/>
      <c r="C6" s="182"/>
      <c r="D6" s="182"/>
      <c r="E6" s="182"/>
      <c r="F6" s="182"/>
      <c r="G6" s="182"/>
      <c r="H6" s="182"/>
      <c r="I6" s="182"/>
      <c r="J6" s="182"/>
      <c r="Q6" s="535" t="s">
        <v>394</v>
      </c>
      <c r="R6" s="264" t="s">
        <v>396</v>
      </c>
    </row>
    <row r="7" spans="1:18" ht="15.75" x14ac:dyDescent="0.25">
      <c r="A7" s="405"/>
      <c r="B7" s="182"/>
      <c r="C7" s="182"/>
      <c r="D7" s="182"/>
      <c r="E7" s="182"/>
      <c r="F7" s="182"/>
      <c r="G7" s="182"/>
      <c r="H7" s="182"/>
      <c r="I7" s="182"/>
      <c r="J7" s="182"/>
      <c r="Q7" s="266" t="s">
        <v>395</v>
      </c>
      <c r="R7" s="265" t="s">
        <v>397</v>
      </c>
    </row>
    <row r="8" spans="1:18" ht="15.75" x14ac:dyDescent="0.25">
      <c r="A8" s="405"/>
      <c r="B8" s="182"/>
      <c r="C8" s="182"/>
      <c r="D8" s="182"/>
      <c r="E8" s="182"/>
      <c r="F8" s="182"/>
      <c r="G8" s="182"/>
      <c r="H8" s="182"/>
      <c r="I8" s="182"/>
      <c r="J8" s="182"/>
    </row>
    <row r="9" spans="1:18" ht="15.75" x14ac:dyDescent="0.25">
      <c r="A9" s="405"/>
      <c r="B9" s="182"/>
      <c r="C9" s="182"/>
      <c r="D9" s="182"/>
      <c r="E9" s="182"/>
      <c r="F9" s="182"/>
      <c r="G9" s="182"/>
      <c r="H9" s="182"/>
      <c r="I9" s="182"/>
      <c r="J9" s="182"/>
    </row>
    <row r="10" spans="1:18" ht="15.75" x14ac:dyDescent="0.25">
      <c r="A10" s="405"/>
      <c r="B10" s="182"/>
      <c r="C10" s="182"/>
      <c r="D10" s="182"/>
      <c r="E10" s="182"/>
      <c r="F10" s="182"/>
      <c r="G10" s="182"/>
      <c r="H10" s="182"/>
      <c r="I10" s="182"/>
      <c r="J10" s="182"/>
    </row>
    <row r="11" spans="1:18" ht="15.75" x14ac:dyDescent="0.25">
      <c r="A11" s="405"/>
      <c r="B11" s="182"/>
      <c r="C11" s="182"/>
      <c r="D11" s="182"/>
      <c r="E11" s="182"/>
      <c r="F11" s="182"/>
      <c r="G11" s="182"/>
      <c r="H11" s="182"/>
      <c r="I11" s="182"/>
      <c r="J11" s="182"/>
    </row>
    <row r="12" spans="1:18" ht="15.75" x14ac:dyDescent="0.25">
      <c r="A12" s="405"/>
      <c r="B12" s="182"/>
      <c r="C12" s="182"/>
      <c r="D12" s="182"/>
      <c r="E12" s="182"/>
      <c r="F12" s="182"/>
      <c r="G12" s="182"/>
      <c r="H12" s="182"/>
      <c r="I12" s="182"/>
      <c r="J12" s="182"/>
    </row>
    <row r="13" spans="1:18" ht="15.75" x14ac:dyDescent="0.25">
      <c r="A13" s="405"/>
      <c r="B13" s="182"/>
      <c r="C13" s="182"/>
      <c r="D13" s="182"/>
      <c r="E13" s="182"/>
      <c r="F13" s="182"/>
      <c r="G13" s="182"/>
      <c r="H13" s="182"/>
      <c r="I13" s="182"/>
      <c r="J13" s="182"/>
    </row>
    <row r="14" spans="1:18" ht="15.75" x14ac:dyDescent="0.25">
      <c r="A14" s="405"/>
      <c r="B14" s="182"/>
      <c r="C14" s="182"/>
      <c r="D14" s="182"/>
      <c r="E14" s="182"/>
      <c r="F14" s="182"/>
      <c r="G14" s="182"/>
      <c r="H14" s="182"/>
      <c r="I14" s="182"/>
      <c r="J14" s="182"/>
    </row>
    <row r="15" spans="1:18" ht="15.75" x14ac:dyDescent="0.25">
      <c r="A15" s="405"/>
      <c r="B15" s="182"/>
      <c r="C15" s="182"/>
      <c r="D15" s="182"/>
      <c r="E15" s="182"/>
      <c r="F15" s="182"/>
      <c r="G15" s="182"/>
      <c r="H15" s="182"/>
      <c r="I15" s="182"/>
      <c r="J15" s="182"/>
    </row>
    <row r="16" spans="1:18" ht="15.75" x14ac:dyDescent="0.25">
      <c r="A16" s="405"/>
      <c r="B16" s="182"/>
      <c r="C16" s="182"/>
      <c r="D16" s="182"/>
      <c r="E16" s="182"/>
      <c r="F16" s="182"/>
      <c r="G16" s="182"/>
      <c r="H16" s="182"/>
      <c r="I16" s="182"/>
      <c r="J16" s="182"/>
    </row>
    <row r="17" spans="1:24" ht="15.75" x14ac:dyDescent="0.25">
      <c r="A17" s="405"/>
      <c r="B17" s="182"/>
      <c r="C17" s="182"/>
      <c r="D17" s="182"/>
      <c r="E17" s="182"/>
      <c r="F17" s="182"/>
      <c r="G17" s="182"/>
      <c r="H17" s="182"/>
      <c r="I17" s="182"/>
      <c r="J17" s="182"/>
    </row>
    <row r="18" spans="1:24" ht="15.75" x14ac:dyDescent="0.25">
      <c r="A18" s="405"/>
      <c r="B18" s="182"/>
      <c r="C18" s="182"/>
      <c r="D18" s="182"/>
      <c r="E18" s="182"/>
      <c r="F18" s="182"/>
      <c r="G18" s="182"/>
      <c r="H18" s="182"/>
      <c r="I18" s="182"/>
      <c r="J18" s="182"/>
    </row>
    <row r="19" spans="1:24" ht="15.75" x14ac:dyDescent="0.25">
      <c r="A19" s="405"/>
      <c r="B19" s="182"/>
      <c r="C19" s="182"/>
      <c r="D19" s="182"/>
      <c r="E19" s="182"/>
      <c r="F19" s="182"/>
      <c r="G19" s="182"/>
      <c r="H19" s="182"/>
      <c r="I19" s="182"/>
      <c r="J19" s="182"/>
    </row>
    <row r="20" spans="1:24" ht="15.75" x14ac:dyDescent="0.25">
      <c r="A20" s="405"/>
      <c r="B20" s="182"/>
      <c r="C20" s="182"/>
      <c r="D20" s="182"/>
      <c r="E20" s="182"/>
      <c r="F20" s="182"/>
      <c r="G20" s="182"/>
      <c r="H20" s="182"/>
      <c r="I20" s="182"/>
      <c r="J20" s="182"/>
    </row>
    <row r="21" spans="1:24" ht="15.75" x14ac:dyDescent="0.25">
      <c r="A21" s="405"/>
      <c r="B21" s="182"/>
      <c r="C21" s="182"/>
      <c r="D21" s="182"/>
      <c r="E21" s="182"/>
      <c r="F21" s="182"/>
      <c r="G21" s="182"/>
      <c r="H21" s="182"/>
      <c r="I21" s="182"/>
      <c r="J21" s="182"/>
    </row>
    <row r="22" spans="1:24" ht="15.75" x14ac:dyDescent="0.25">
      <c r="A22" s="44"/>
    </row>
    <row r="23" spans="1:24" ht="15" x14ac:dyDescent="0.2">
      <c r="A23" s="247"/>
      <c r="B23" s="599" t="s">
        <v>504</v>
      </c>
      <c r="C23" s="600"/>
      <c r="D23" s="600"/>
      <c r="E23" s="600"/>
      <c r="F23" s="248"/>
      <c r="G23" s="247"/>
    </row>
    <row r="24" spans="1:24" x14ac:dyDescent="0.2">
      <c r="A24" s="249"/>
      <c r="B24" s="285" t="s">
        <v>598</v>
      </c>
      <c r="C24" s="285" t="s">
        <v>599</v>
      </c>
      <c r="D24" s="285" t="s">
        <v>600</v>
      </c>
      <c r="E24" s="285" t="s">
        <v>601</v>
      </c>
      <c r="F24" s="286" t="s">
        <v>602</v>
      </c>
      <c r="X24" s="117"/>
    </row>
    <row r="25" spans="1:24" x14ac:dyDescent="0.2">
      <c r="A25" s="247" t="s">
        <v>106</v>
      </c>
      <c r="B25" s="267">
        <v>192.89713144000001</v>
      </c>
      <c r="C25" s="267">
        <v>253.55277312999999</v>
      </c>
      <c r="D25" s="267">
        <v>253.59252918999999</v>
      </c>
      <c r="E25" s="267">
        <v>245.3088496</v>
      </c>
      <c r="F25" s="540">
        <v>235.81540000000001</v>
      </c>
      <c r="G25" s="122"/>
    </row>
    <row r="26" spans="1:24" x14ac:dyDescent="0.2">
      <c r="A26" s="247" t="s">
        <v>107</v>
      </c>
      <c r="B26" s="25">
        <v>490.05555229999999</v>
      </c>
      <c r="C26" s="25">
        <v>593.56126648999998</v>
      </c>
      <c r="D26" s="25">
        <v>588.84476983000002</v>
      </c>
      <c r="E26" s="25">
        <v>492.62793517</v>
      </c>
      <c r="F26" s="541">
        <v>526.0761</v>
      </c>
      <c r="G26" s="122"/>
    </row>
    <row r="27" spans="1:24" x14ac:dyDescent="0.2">
      <c r="A27" s="247" t="s">
        <v>108</v>
      </c>
      <c r="B27" s="25">
        <v>797.79460360999997</v>
      </c>
      <c r="C27" s="25">
        <v>731.57470525999997</v>
      </c>
      <c r="D27" s="25">
        <v>715.62416056999996</v>
      </c>
      <c r="E27" s="25">
        <v>777.19462096999996</v>
      </c>
      <c r="F27" s="541">
        <v>746.76790000000005</v>
      </c>
      <c r="G27" s="122"/>
    </row>
    <row r="28" spans="1:24" x14ac:dyDescent="0.2">
      <c r="A28" s="247" t="s">
        <v>109</v>
      </c>
      <c r="B28" s="25">
        <v>896.13629879999996</v>
      </c>
      <c r="C28" s="25">
        <v>858.98253821000003</v>
      </c>
      <c r="D28" s="25">
        <v>739.20535517999997</v>
      </c>
      <c r="E28" s="25">
        <v>850.78452300000004</v>
      </c>
      <c r="F28" s="541">
        <v>872.31681729000002</v>
      </c>
      <c r="G28" s="122"/>
    </row>
    <row r="29" spans="1:24" x14ac:dyDescent="0.2">
      <c r="A29" s="247" t="s">
        <v>110</v>
      </c>
      <c r="B29" s="25">
        <v>624.95230395999999</v>
      </c>
      <c r="C29" s="25">
        <v>719.42051563999996</v>
      </c>
      <c r="D29" s="25">
        <v>652.03482550000001</v>
      </c>
      <c r="E29" s="25">
        <v>688.42410679</v>
      </c>
      <c r="F29" s="541">
        <v>709.66987123000001</v>
      </c>
      <c r="G29" s="122"/>
    </row>
    <row r="30" spans="1:24" x14ac:dyDescent="0.2">
      <c r="A30" s="247" t="s">
        <v>111</v>
      </c>
      <c r="B30" s="25">
        <v>608.65972768999995</v>
      </c>
      <c r="C30" s="25">
        <v>631.57243090999998</v>
      </c>
      <c r="D30" s="25">
        <v>484.11825787999999</v>
      </c>
      <c r="E30" s="25">
        <v>559.16670195999995</v>
      </c>
      <c r="F30" s="541">
        <v>567.19202441000004</v>
      </c>
      <c r="G30" s="122"/>
    </row>
    <row r="31" spans="1:24" x14ac:dyDescent="0.2">
      <c r="A31" s="249" t="s">
        <v>393</v>
      </c>
      <c r="B31" s="283">
        <f t="shared" ref="B31:F31" si="0">+SUM(B25:B30)</f>
        <v>3610.4956178000002</v>
      </c>
      <c r="C31" s="283">
        <f t="shared" si="0"/>
        <v>3788.6642296399996</v>
      </c>
      <c r="D31" s="283">
        <f t="shared" si="0"/>
        <v>3433.4198981499994</v>
      </c>
      <c r="E31" s="283">
        <f t="shared" si="0"/>
        <v>3613.50673749</v>
      </c>
      <c r="F31" s="284">
        <f t="shared" si="0"/>
        <v>3657.8381129300001</v>
      </c>
      <c r="G31" s="122"/>
    </row>
    <row r="32" spans="1:24" x14ac:dyDescent="0.2">
      <c r="A32" s="365" t="s">
        <v>558</v>
      </c>
    </row>
    <row r="33" spans="1:24" ht="23.25" customHeight="1" x14ac:dyDescent="0.2">
      <c r="A33" s="597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97"/>
      <c r="C33" s="597"/>
      <c r="D33" s="597"/>
      <c r="E33" s="597"/>
      <c r="F33" s="597"/>
      <c r="G33" s="597"/>
      <c r="H33" s="597"/>
      <c r="I33" s="597"/>
      <c r="J33" s="597"/>
      <c r="K33" s="597"/>
      <c r="X33" s="250"/>
    </row>
    <row r="34" spans="1:24" x14ac:dyDescent="0.2">
      <c r="A34" s="597"/>
      <c r="B34" s="597"/>
      <c r="C34" s="597"/>
      <c r="D34" s="597"/>
      <c r="E34" s="597"/>
      <c r="F34" s="597"/>
      <c r="G34" s="597"/>
      <c r="H34" s="597"/>
      <c r="I34" s="597"/>
      <c r="J34" s="597"/>
      <c r="K34" s="597"/>
    </row>
    <row r="35" spans="1:24" x14ac:dyDescent="0.2">
      <c r="A35" s="30"/>
      <c r="G35" s="247"/>
      <c r="H35" s="247"/>
    </row>
    <row r="36" spans="1:24" x14ac:dyDescent="0.2">
      <c r="A36" s="97" t="s">
        <v>186</v>
      </c>
      <c r="B36" s="598" t="s">
        <v>187</v>
      </c>
      <c r="C36" s="598"/>
      <c r="D36" s="598"/>
      <c r="E36" s="598"/>
      <c r="F36" s="598"/>
      <c r="G36" s="96" t="s">
        <v>188</v>
      </c>
      <c r="H36"/>
    </row>
    <row r="37" spans="1:24" x14ac:dyDescent="0.2">
      <c r="A37" s="253"/>
      <c r="B37" s="253"/>
      <c r="C37" s="254"/>
      <c r="D37" s="253"/>
      <c r="E37" s="253"/>
      <c r="F37" s="253"/>
      <c r="G37" s="247"/>
      <c r="H37" s="247"/>
      <c r="I37" s="253"/>
      <c r="J37" s="253"/>
      <c r="K37" s="254"/>
      <c r="L37" s="253"/>
      <c r="M37" s="253"/>
      <c r="N37" s="253"/>
      <c r="O37" s="253"/>
    </row>
    <row r="38" spans="1:24" x14ac:dyDescent="0.2">
      <c r="A38" s="225"/>
      <c r="B38" s="225"/>
      <c r="C38" s="225"/>
      <c r="D38" s="255"/>
      <c r="E38" s="253"/>
      <c r="F38" s="253"/>
      <c r="G38" s="247"/>
      <c r="H38" s="247"/>
      <c r="I38" s="198"/>
      <c r="J38" s="198"/>
      <c r="K38" s="198"/>
      <c r="L38" s="255"/>
      <c r="M38" s="253"/>
      <c r="N38" s="253"/>
      <c r="O38" s="253"/>
    </row>
    <row r="39" spans="1:24" ht="15" x14ac:dyDescent="0.25">
      <c r="A39" s="247"/>
      <c r="B39" s="247"/>
      <c r="C39" s="247"/>
      <c r="D39" s="247"/>
      <c r="E39" s="247"/>
      <c r="F39" s="247"/>
      <c r="G39" s="247"/>
      <c r="H39" s="247"/>
      <c r="I39" s="256"/>
      <c r="J39" s="257"/>
      <c r="K39" s="258"/>
      <c r="L39" s="258"/>
      <c r="M39" s="253"/>
      <c r="N39" s="253"/>
      <c r="O39" s="253"/>
    </row>
    <row r="40" spans="1:24" ht="15" x14ac:dyDescent="0.25">
      <c r="A40" s="247"/>
      <c r="B40" s="247"/>
      <c r="C40" s="247"/>
      <c r="D40" s="247"/>
      <c r="E40" s="247"/>
      <c r="F40" s="247"/>
      <c r="G40" s="247"/>
      <c r="H40" s="247"/>
      <c r="I40" s="256"/>
      <c r="J40" s="253"/>
      <c r="K40" s="258"/>
      <c r="L40" s="258"/>
      <c r="M40" s="253"/>
      <c r="N40" s="253"/>
      <c r="O40" s="253"/>
    </row>
    <row r="41" spans="1:24" ht="15" x14ac:dyDescent="0.25">
      <c r="A41" s="259"/>
      <c r="B41" s="247"/>
      <c r="C41" s="247"/>
      <c r="D41" s="247"/>
      <c r="E41" s="247"/>
      <c r="F41" s="247"/>
      <c r="G41" s="247"/>
      <c r="H41" s="247"/>
      <c r="I41" s="256"/>
      <c r="J41" s="253"/>
      <c r="K41" s="258"/>
      <c r="L41" s="258"/>
      <c r="M41" s="253"/>
      <c r="N41" s="253"/>
      <c r="O41" s="253"/>
    </row>
    <row r="42" spans="1:24" ht="15" x14ac:dyDescent="0.25">
      <c r="A42" s="269"/>
      <c r="B42" s="269"/>
      <c r="C42" s="269"/>
      <c r="D42" s="269"/>
      <c r="E42" s="269"/>
      <c r="F42" s="247"/>
      <c r="G42" s="247"/>
      <c r="H42" s="247"/>
      <c r="I42" s="256"/>
      <c r="J42" s="253"/>
      <c r="K42" s="258"/>
      <c r="L42" s="258"/>
      <c r="M42" s="253"/>
      <c r="N42" s="253"/>
      <c r="O42" s="253"/>
    </row>
    <row r="43" spans="1:24" ht="15" x14ac:dyDescent="0.25">
      <c r="A43" s="259"/>
      <c r="B43" s="269"/>
      <c r="C43" s="269"/>
      <c r="D43" s="269"/>
      <c r="E43" s="269"/>
      <c r="F43" s="269"/>
      <c r="G43" s="247"/>
      <c r="H43" s="247"/>
      <c r="I43" s="256"/>
      <c r="J43" s="253"/>
      <c r="K43" s="258"/>
      <c r="L43" s="258"/>
      <c r="M43" s="253"/>
      <c r="N43" s="253"/>
      <c r="O43" s="253"/>
    </row>
    <row r="44" spans="1:24" ht="15" x14ac:dyDescent="0.25">
      <c r="A44" s="270"/>
      <c r="B44" s="247"/>
      <c r="C44" s="247"/>
      <c r="D44" s="247"/>
      <c r="E44" s="247"/>
      <c r="F44" s="247"/>
      <c r="G44" s="247"/>
      <c r="H44" s="247"/>
      <c r="I44" s="256"/>
      <c r="J44" s="253"/>
      <c r="K44" s="258"/>
      <c r="L44" s="258"/>
      <c r="M44" s="253"/>
      <c r="N44" s="253"/>
      <c r="O44" s="253"/>
    </row>
    <row r="45" spans="1:24" ht="15" x14ac:dyDescent="0.25">
      <c r="A45" s="271"/>
      <c r="B45" s="247"/>
      <c r="D45" s="247"/>
      <c r="E45" s="247"/>
      <c r="F45" s="247"/>
      <c r="G45" s="247"/>
      <c r="H45" s="247"/>
      <c r="I45" s="256"/>
      <c r="J45" s="253"/>
      <c r="K45" s="258"/>
      <c r="L45" s="258"/>
      <c r="M45" s="253"/>
      <c r="N45" s="253"/>
      <c r="O45" s="253"/>
    </row>
    <row r="46" spans="1:24" ht="15" x14ac:dyDescent="0.25">
      <c r="A46" s="247"/>
      <c r="B46" s="272"/>
      <c r="D46" s="247"/>
      <c r="E46" s="247"/>
      <c r="F46" s="247"/>
      <c r="G46" s="247"/>
      <c r="H46" s="247"/>
      <c r="I46" s="256"/>
      <c r="J46" s="253"/>
      <c r="K46" s="258"/>
      <c r="L46" s="258"/>
      <c r="M46" s="253"/>
      <c r="N46" s="253"/>
      <c r="O46" s="253"/>
    </row>
    <row r="47" spans="1:24" ht="15" x14ac:dyDescent="0.25">
      <c r="A47" s="251"/>
      <c r="B47" s="252"/>
      <c r="C47" s="252"/>
      <c r="D47" s="252"/>
      <c r="F47" s="247"/>
      <c r="G47" s="255"/>
      <c r="H47" s="273"/>
      <c r="J47" s="260"/>
      <c r="K47" s="260"/>
    </row>
    <row r="48" spans="1:24" ht="15" x14ac:dyDescent="0.25">
      <c r="G48" s="261"/>
      <c r="H48" s="273"/>
      <c r="J48" s="260"/>
      <c r="K48" s="260"/>
    </row>
    <row r="49" spans="1:11" ht="15" x14ac:dyDescent="0.25">
      <c r="G49" s="276"/>
      <c r="H49" s="273"/>
      <c r="J49" s="260"/>
      <c r="K49" s="260"/>
    </row>
    <row r="50" spans="1:11" ht="15" x14ac:dyDescent="0.25">
      <c r="A50" s="253"/>
      <c r="B50" s="253"/>
      <c r="C50" s="254"/>
      <c r="D50" s="253"/>
      <c r="E50" s="253"/>
      <c r="F50" s="253"/>
      <c r="G50" s="278"/>
      <c r="H50" s="273"/>
      <c r="J50" s="260"/>
      <c r="K50" s="260"/>
    </row>
    <row r="51" spans="1:11" ht="15" x14ac:dyDescent="0.25">
      <c r="A51" s="225"/>
      <c r="B51" s="225"/>
      <c r="C51" s="225"/>
      <c r="D51" s="255"/>
      <c r="E51" s="253"/>
      <c r="F51" s="253"/>
      <c r="G51" s="278"/>
      <c r="H51" s="273"/>
      <c r="J51" s="260"/>
      <c r="K51" s="260"/>
    </row>
    <row r="52" spans="1:11" ht="15" x14ac:dyDescent="0.25">
      <c r="A52" s="247"/>
      <c r="B52" s="247"/>
      <c r="C52" s="247"/>
      <c r="D52" s="247"/>
      <c r="E52" s="247"/>
      <c r="F52" s="247"/>
      <c r="G52" s="278"/>
      <c r="H52" s="273"/>
      <c r="J52" s="260"/>
      <c r="K52" s="260"/>
    </row>
    <row r="53" spans="1:11" ht="15" x14ac:dyDescent="0.25">
      <c r="A53" s="247"/>
      <c r="B53" s="247"/>
      <c r="C53" s="247"/>
      <c r="D53" s="247"/>
      <c r="E53" s="247"/>
      <c r="F53" s="247"/>
      <c r="G53" s="278"/>
      <c r="H53" s="273"/>
      <c r="J53" s="260"/>
      <c r="K53" s="260"/>
    </row>
    <row r="54" spans="1:11" ht="15" x14ac:dyDescent="0.25">
      <c r="A54" s="259"/>
      <c r="B54" s="247"/>
      <c r="C54" s="247"/>
      <c r="D54" s="247"/>
      <c r="E54" s="247"/>
      <c r="F54" s="247"/>
      <c r="G54" s="278"/>
      <c r="H54" s="273"/>
      <c r="J54" s="260"/>
      <c r="K54" s="260"/>
    </row>
    <row r="55" spans="1:11" ht="15" x14ac:dyDescent="0.25">
      <c r="A55" s="269"/>
      <c r="B55" s="269"/>
      <c r="C55" s="269"/>
      <c r="D55" s="269"/>
      <c r="E55" s="269"/>
      <c r="F55" s="247"/>
      <c r="G55" s="279"/>
      <c r="H55" s="273"/>
      <c r="J55" s="260"/>
      <c r="K55" s="260"/>
    </row>
    <row r="56" spans="1:11" x14ac:dyDescent="0.2">
      <c r="A56" s="259"/>
      <c r="B56" s="269"/>
      <c r="C56" s="269"/>
      <c r="D56" s="269"/>
      <c r="E56" s="269"/>
      <c r="F56" s="269"/>
      <c r="G56" s="279"/>
      <c r="H56" s="247"/>
    </row>
    <row r="57" spans="1:11" x14ac:dyDescent="0.2">
      <c r="A57" s="270"/>
      <c r="B57" s="247"/>
      <c r="C57" s="247"/>
      <c r="D57" s="247"/>
      <c r="E57" s="247"/>
      <c r="F57" s="247"/>
      <c r="G57" s="279"/>
      <c r="H57" s="247"/>
    </row>
    <row r="58" spans="1:11" x14ac:dyDescent="0.2">
      <c r="A58" s="262"/>
      <c r="B58" s="274"/>
      <c r="C58" s="277"/>
      <c r="D58" s="274"/>
      <c r="E58" s="275"/>
      <c r="F58" s="275"/>
      <c r="G58" s="279"/>
      <c r="H58" s="247"/>
    </row>
    <row r="59" spans="1:11" x14ac:dyDescent="0.2">
      <c r="A59" s="262"/>
      <c r="B59" s="274"/>
      <c r="C59" s="277"/>
      <c r="D59" s="274"/>
      <c r="E59" s="275"/>
      <c r="F59" s="275"/>
      <c r="G59" s="279"/>
      <c r="H59" s="247"/>
    </row>
    <row r="60" spans="1:11" x14ac:dyDescent="0.2">
      <c r="A60" s="262"/>
      <c r="B60" s="274"/>
      <c r="C60" s="277"/>
      <c r="D60" s="274"/>
      <c r="E60" s="275"/>
      <c r="F60" s="275"/>
      <c r="G60" s="279"/>
      <c r="H60" s="247"/>
    </row>
    <row r="61" spans="1:11" x14ac:dyDescent="0.2">
      <c r="A61" s="262"/>
      <c r="B61" s="274"/>
      <c r="C61" s="277"/>
      <c r="D61" s="274"/>
      <c r="E61" s="275"/>
      <c r="F61" s="275"/>
      <c r="G61" s="279"/>
      <c r="H61" s="247"/>
    </row>
    <row r="62" spans="1:11" x14ac:dyDescent="0.2">
      <c r="A62" s="262"/>
      <c r="B62" s="274"/>
      <c r="C62" s="277"/>
      <c r="D62" s="274"/>
      <c r="E62" s="275"/>
      <c r="F62" s="275"/>
      <c r="G62" s="279"/>
      <c r="H62" s="247"/>
    </row>
    <row r="63" spans="1:11" x14ac:dyDescent="0.2">
      <c r="A63" s="262"/>
      <c r="B63" s="274"/>
      <c r="C63" s="277"/>
      <c r="D63" s="274"/>
      <c r="E63" s="275"/>
      <c r="F63" s="275"/>
      <c r="G63" s="279"/>
      <c r="H63" s="247"/>
    </row>
    <row r="64" spans="1:11" x14ac:dyDescent="0.2">
      <c r="A64" s="262"/>
      <c r="B64" s="274"/>
      <c r="C64" s="280"/>
      <c r="D64" s="274"/>
      <c r="E64" s="247"/>
      <c r="F64" s="247"/>
      <c r="G64" s="247"/>
      <c r="H64" s="247"/>
    </row>
    <row r="65" spans="1:8" x14ac:dyDescent="0.2">
      <c r="A65" s="262"/>
      <c r="B65" s="274"/>
      <c r="C65" s="280"/>
      <c r="D65" s="274"/>
      <c r="E65" s="247"/>
      <c r="F65" s="247"/>
      <c r="G65" s="247"/>
      <c r="H65" s="247"/>
    </row>
    <row r="66" spans="1:8" x14ac:dyDescent="0.2">
      <c r="A66" s="262"/>
      <c r="B66" s="274"/>
      <c r="C66" s="280"/>
      <c r="D66" s="274"/>
      <c r="E66" s="247"/>
      <c r="F66" s="247"/>
      <c r="G66" s="247"/>
      <c r="H66" s="247"/>
    </row>
    <row r="67" spans="1:8" x14ac:dyDescent="0.2">
      <c r="A67" s="262"/>
      <c r="B67" s="274"/>
      <c r="C67" s="280"/>
      <c r="D67" s="274"/>
      <c r="E67" s="247"/>
      <c r="F67" s="247"/>
      <c r="G67" s="247"/>
      <c r="H67" s="247"/>
    </row>
    <row r="68" spans="1:8" x14ac:dyDescent="0.2">
      <c r="A68" s="262"/>
      <c r="B68" s="274"/>
      <c r="C68" s="280"/>
      <c r="D68" s="274"/>
      <c r="E68" s="247"/>
      <c r="F68" s="247"/>
      <c r="G68" s="247"/>
      <c r="H68" s="247"/>
    </row>
    <row r="69" spans="1:8" x14ac:dyDescent="0.2">
      <c r="A69" s="262"/>
      <c r="B69" s="274"/>
      <c r="C69" s="280"/>
      <c r="D69" s="274"/>
      <c r="E69" s="247"/>
      <c r="F69" s="247"/>
      <c r="G69" s="247"/>
      <c r="H69" s="247"/>
    </row>
    <row r="70" spans="1:8" x14ac:dyDescent="0.2">
      <c r="A70" s="262"/>
      <c r="B70" s="274"/>
      <c r="C70" s="280"/>
      <c r="D70" s="274"/>
      <c r="E70" s="247"/>
      <c r="F70" s="247"/>
      <c r="G70" s="247"/>
      <c r="H70" s="247"/>
    </row>
    <row r="71" spans="1:8" x14ac:dyDescent="0.2">
      <c r="A71" s="262"/>
      <c r="B71" s="274"/>
      <c r="C71" s="280"/>
      <c r="D71" s="274"/>
      <c r="E71" s="247"/>
      <c r="F71" s="247"/>
      <c r="G71" s="247"/>
      <c r="H71" s="247"/>
    </row>
    <row r="72" spans="1:8" x14ac:dyDescent="0.2">
      <c r="A72" s="262"/>
      <c r="B72" s="274"/>
      <c r="C72" s="280"/>
      <c r="D72" s="274"/>
      <c r="E72" s="247"/>
      <c r="F72" s="247"/>
      <c r="G72" s="247"/>
      <c r="H72" s="247"/>
    </row>
    <row r="73" spans="1:8" x14ac:dyDescent="0.2">
      <c r="A73" s="262"/>
      <c r="B73" s="274"/>
      <c r="C73" s="280"/>
      <c r="D73" s="274"/>
      <c r="E73" s="247"/>
      <c r="F73" s="247"/>
      <c r="G73" s="247"/>
      <c r="H73" s="247"/>
    </row>
    <row r="74" spans="1:8" x14ac:dyDescent="0.2">
      <c r="A74" s="262"/>
      <c r="B74" s="274"/>
      <c r="C74" s="280"/>
      <c r="D74" s="274"/>
      <c r="E74" s="247"/>
      <c r="F74" s="247"/>
      <c r="G74" s="247"/>
      <c r="H74" s="247"/>
    </row>
    <row r="75" spans="1:8" x14ac:dyDescent="0.2">
      <c r="A75" s="262"/>
      <c r="B75" s="274"/>
      <c r="C75" s="280"/>
      <c r="D75" s="274"/>
      <c r="E75" s="247"/>
      <c r="F75" s="247"/>
      <c r="G75" s="247"/>
      <c r="H75" s="247"/>
    </row>
    <row r="76" spans="1:8" x14ac:dyDescent="0.2">
      <c r="A76" s="262"/>
      <c r="B76" s="274"/>
      <c r="C76" s="280"/>
      <c r="D76" s="274"/>
      <c r="E76" s="247"/>
      <c r="F76" s="247"/>
      <c r="G76" s="247"/>
      <c r="H76" s="247"/>
    </row>
    <row r="77" spans="1:8" x14ac:dyDescent="0.2">
      <c r="A77" s="262"/>
      <c r="B77" s="274"/>
      <c r="C77" s="280"/>
      <c r="D77" s="274"/>
      <c r="E77" s="247"/>
      <c r="F77" s="247"/>
      <c r="G77" s="247"/>
      <c r="H77" s="247"/>
    </row>
    <row r="78" spans="1:8" x14ac:dyDescent="0.2">
      <c r="A78" s="262"/>
      <c r="B78" s="274"/>
      <c r="C78" s="280"/>
      <c r="D78" s="274"/>
      <c r="E78" s="247"/>
      <c r="F78" s="247"/>
      <c r="G78" s="247"/>
      <c r="H78" s="247"/>
    </row>
    <row r="79" spans="1:8" x14ac:dyDescent="0.2">
      <c r="A79" s="262"/>
      <c r="B79" s="274"/>
      <c r="C79" s="280"/>
      <c r="D79" s="274"/>
      <c r="E79" s="247"/>
      <c r="F79" s="247"/>
      <c r="G79" s="247"/>
      <c r="H79" s="247"/>
    </row>
    <row r="80" spans="1:8" x14ac:dyDescent="0.2">
      <c r="A80" s="262"/>
      <c r="B80" s="274"/>
      <c r="C80" s="280"/>
      <c r="D80" s="274"/>
      <c r="E80" s="247"/>
      <c r="F80" s="247"/>
      <c r="G80" s="247"/>
      <c r="H80" s="247"/>
    </row>
    <row r="81" spans="1:8" x14ac:dyDescent="0.2">
      <c r="A81" s="262"/>
      <c r="B81" s="274"/>
      <c r="C81" s="280"/>
      <c r="D81" s="274"/>
      <c r="E81" s="247"/>
      <c r="F81" s="247"/>
      <c r="G81" s="247"/>
      <c r="H81" s="247"/>
    </row>
    <row r="82" spans="1:8" x14ac:dyDescent="0.2">
      <c r="A82" s="262"/>
      <c r="B82" s="274"/>
      <c r="C82" s="280"/>
      <c r="D82" s="274"/>
      <c r="E82" s="247"/>
      <c r="F82" s="247"/>
      <c r="G82" s="247"/>
      <c r="H82" s="247"/>
    </row>
    <row r="83" spans="1:8" x14ac:dyDescent="0.2">
      <c r="A83" s="262"/>
      <c r="B83" s="274"/>
      <c r="C83" s="280"/>
      <c r="D83" s="274"/>
      <c r="E83" s="247"/>
      <c r="F83" s="247"/>
      <c r="G83" s="247"/>
      <c r="H83" s="247"/>
    </row>
    <row r="84" spans="1:8" x14ac:dyDescent="0.2">
      <c r="A84" s="262"/>
      <c r="B84" s="274"/>
      <c r="C84" s="280"/>
      <c r="D84" s="274"/>
      <c r="E84" s="247"/>
      <c r="F84" s="247"/>
      <c r="G84" s="247"/>
      <c r="H84" s="247"/>
    </row>
    <row r="85" spans="1:8" x14ac:dyDescent="0.2">
      <c r="A85" s="262"/>
      <c r="B85" s="274"/>
      <c r="C85" s="280"/>
      <c r="D85" s="274"/>
      <c r="E85" s="247"/>
      <c r="F85" s="247"/>
      <c r="G85" s="247"/>
      <c r="H85" s="247"/>
    </row>
    <row r="86" spans="1:8" x14ac:dyDescent="0.2">
      <c r="A86" s="262"/>
      <c r="B86" s="274"/>
      <c r="C86" s="280"/>
      <c r="D86" s="274"/>
      <c r="E86" s="247"/>
      <c r="F86" s="247"/>
      <c r="G86" s="247"/>
      <c r="H86" s="247"/>
    </row>
    <row r="87" spans="1:8" x14ac:dyDescent="0.2">
      <c r="A87" s="262"/>
      <c r="B87" s="274"/>
      <c r="C87" s="280"/>
      <c r="D87" s="274"/>
      <c r="E87" s="247"/>
      <c r="F87" s="247"/>
      <c r="G87" s="247"/>
      <c r="H87" s="247"/>
    </row>
    <row r="88" spans="1:8" x14ac:dyDescent="0.2">
      <c r="A88" s="262"/>
      <c r="B88" s="274"/>
      <c r="C88" s="280"/>
      <c r="D88" s="274"/>
      <c r="E88" s="247"/>
      <c r="F88" s="247"/>
      <c r="G88" s="247"/>
      <c r="H88" s="247"/>
    </row>
    <row r="89" spans="1:8" x14ac:dyDescent="0.2">
      <c r="A89" s="262"/>
      <c r="B89" s="274"/>
      <c r="C89" s="281"/>
      <c r="D89" s="274"/>
      <c r="E89" s="247"/>
      <c r="F89" s="247"/>
      <c r="G89" s="247"/>
      <c r="H89" s="247"/>
    </row>
    <row r="90" spans="1:8" x14ac:dyDescent="0.2">
      <c r="A90" s="262"/>
      <c r="B90" s="274"/>
      <c r="C90" s="280"/>
      <c r="D90" s="274"/>
      <c r="E90" s="247"/>
      <c r="F90" s="247"/>
      <c r="G90" s="247"/>
      <c r="H90" s="247"/>
    </row>
    <row r="91" spans="1:8" x14ac:dyDescent="0.2">
      <c r="A91" s="262"/>
      <c r="B91" s="274"/>
      <c r="C91" s="280"/>
      <c r="D91" s="274"/>
      <c r="E91" s="247"/>
      <c r="F91" s="247"/>
      <c r="G91" s="247"/>
      <c r="H91" s="247"/>
    </row>
    <row r="92" spans="1:8" x14ac:dyDescent="0.2">
      <c r="A92" s="262"/>
      <c r="B92" s="274"/>
      <c r="C92" s="280"/>
      <c r="D92" s="274"/>
      <c r="E92" s="247"/>
      <c r="F92" s="247"/>
      <c r="G92" s="247"/>
      <c r="H92" s="247"/>
    </row>
    <row r="93" spans="1:8" x14ac:dyDescent="0.2">
      <c r="A93" s="262"/>
      <c r="B93" s="274"/>
      <c r="C93" s="280"/>
      <c r="D93" s="274"/>
      <c r="E93" s="247"/>
      <c r="F93" s="247"/>
      <c r="G93" s="247"/>
      <c r="H93" s="247"/>
    </row>
    <row r="94" spans="1:8" x14ac:dyDescent="0.2">
      <c r="A94" s="262"/>
      <c r="B94" s="274"/>
      <c r="C94" s="280"/>
      <c r="D94" s="274"/>
      <c r="E94" s="247"/>
      <c r="F94" s="247"/>
      <c r="G94" s="247"/>
      <c r="H94" s="247"/>
    </row>
    <row r="95" spans="1:8" x14ac:dyDescent="0.2">
      <c r="A95" s="262"/>
      <c r="B95" s="274"/>
      <c r="C95" s="280"/>
      <c r="D95" s="274"/>
      <c r="E95" s="247"/>
      <c r="F95" s="247"/>
      <c r="G95" s="247"/>
      <c r="H95" s="247"/>
    </row>
    <row r="96" spans="1:8" x14ac:dyDescent="0.2">
      <c r="A96" s="262"/>
      <c r="B96" s="274"/>
      <c r="C96" s="280"/>
      <c r="D96" s="274"/>
      <c r="E96" s="247"/>
      <c r="F96" s="247"/>
      <c r="G96" s="247"/>
      <c r="H96" s="247"/>
    </row>
    <row r="97" spans="1:8" x14ac:dyDescent="0.2">
      <c r="A97" s="262"/>
      <c r="B97" s="274"/>
      <c r="C97" s="280"/>
      <c r="D97" s="274"/>
      <c r="E97" s="247"/>
      <c r="F97" s="247"/>
      <c r="G97" s="247"/>
      <c r="H97" s="247"/>
    </row>
    <row r="98" spans="1:8" x14ac:dyDescent="0.2">
      <c r="A98" s="262"/>
      <c r="B98" s="274"/>
      <c r="C98" s="280"/>
      <c r="D98" s="274"/>
      <c r="E98" s="247"/>
      <c r="F98" s="247"/>
      <c r="G98" s="247"/>
      <c r="H98" s="247"/>
    </row>
    <row r="99" spans="1:8" x14ac:dyDescent="0.2">
      <c r="A99" s="262"/>
      <c r="B99" s="274"/>
      <c r="C99" s="280"/>
      <c r="D99" s="274"/>
      <c r="E99" s="247"/>
      <c r="F99" s="247"/>
      <c r="G99" s="247"/>
      <c r="H99" s="247"/>
    </row>
    <row r="100" spans="1:8" x14ac:dyDescent="0.2">
      <c r="A100" s="262"/>
      <c r="B100" s="274"/>
      <c r="C100" s="247"/>
      <c r="D100" s="274"/>
      <c r="E100" s="247"/>
      <c r="F100" s="247"/>
      <c r="G100" s="247"/>
      <c r="H100" s="247"/>
    </row>
    <row r="101" spans="1:8" x14ac:dyDescent="0.2">
      <c r="A101" s="262"/>
      <c r="B101" s="274"/>
      <c r="C101" s="247"/>
      <c r="D101" s="274"/>
      <c r="E101" s="247"/>
      <c r="F101" s="247"/>
      <c r="G101" s="247"/>
      <c r="H101" s="247"/>
    </row>
    <row r="102" spans="1:8" x14ac:dyDescent="0.2">
      <c r="A102" s="262"/>
      <c r="B102" s="274"/>
      <c r="C102" s="247"/>
      <c r="D102" s="274"/>
      <c r="E102" s="247"/>
      <c r="F102" s="247"/>
      <c r="G102" s="247"/>
      <c r="H102" s="247"/>
    </row>
    <row r="103" spans="1:8" x14ac:dyDescent="0.2">
      <c r="A103" s="262"/>
      <c r="B103" s="274"/>
      <c r="C103" s="247"/>
      <c r="D103" s="274"/>
      <c r="E103" s="247"/>
      <c r="F103" s="247"/>
      <c r="G103" s="247"/>
      <c r="H103" s="247"/>
    </row>
    <row r="104" spans="1:8" x14ac:dyDescent="0.2">
      <c r="A104" s="262"/>
      <c r="B104" s="274"/>
      <c r="C104" s="247"/>
      <c r="D104" s="274"/>
      <c r="E104" s="247"/>
      <c r="F104" s="247"/>
      <c r="G104" s="247"/>
      <c r="H104" s="247"/>
    </row>
    <row r="105" spans="1:8" x14ac:dyDescent="0.2">
      <c r="A105" s="262"/>
      <c r="B105" s="274"/>
      <c r="C105" s="247"/>
      <c r="D105" s="274"/>
      <c r="E105" s="247"/>
      <c r="F105" s="247"/>
      <c r="G105" s="247"/>
      <c r="H105" s="247"/>
    </row>
    <row r="106" spans="1:8" x14ac:dyDescent="0.2">
      <c r="A106" s="262"/>
      <c r="B106" s="274"/>
      <c r="C106" s="247"/>
      <c r="D106" s="274"/>
      <c r="E106" s="247"/>
      <c r="F106" s="247"/>
      <c r="G106" s="247"/>
      <c r="H106" s="247"/>
    </row>
    <row r="107" spans="1:8" x14ac:dyDescent="0.2">
      <c r="A107" s="262"/>
      <c r="B107" s="274"/>
      <c r="C107" s="247"/>
      <c r="D107" s="274"/>
      <c r="E107" s="247"/>
      <c r="F107" s="247"/>
      <c r="G107" s="247"/>
      <c r="H107" s="247"/>
    </row>
    <row r="108" spans="1:8" x14ac:dyDescent="0.2">
      <c r="A108" s="262"/>
      <c r="B108" s="274"/>
      <c r="C108" s="247"/>
      <c r="D108" s="274"/>
      <c r="E108" s="247"/>
      <c r="F108" s="247"/>
      <c r="G108" s="247"/>
      <c r="H108" s="247"/>
    </row>
    <row r="109" spans="1:8" x14ac:dyDescent="0.2">
      <c r="A109" s="262"/>
      <c r="B109" s="274"/>
      <c r="C109" s="247"/>
      <c r="D109" s="274"/>
      <c r="E109" s="247"/>
      <c r="F109" s="247"/>
      <c r="G109" s="247"/>
      <c r="H109" s="247"/>
    </row>
    <row r="110" spans="1:8" x14ac:dyDescent="0.2">
      <c r="A110" s="262"/>
      <c r="B110" s="274"/>
      <c r="C110" s="247"/>
      <c r="D110" s="274"/>
      <c r="E110" s="247"/>
      <c r="F110" s="247"/>
      <c r="G110" s="247"/>
      <c r="H110" s="247"/>
    </row>
    <row r="111" spans="1:8" x14ac:dyDescent="0.2">
      <c r="A111" s="262"/>
      <c r="B111" s="274"/>
      <c r="C111" s="247"/>
      <c r="D111" s="274"/>
      <c r="E111" s="247"/>
      <c r="F111" s="247"/>
      <c r="G111" s="247"/>
      <c r="H111" s="247"/>
    </row>
    <row r="112" spans="1:8" x14ac:dyDescent="0.2">
      <c r="A112" s="282"/>
      <c r="B112" s="247"/>
      <c r="C112" s="247"/>
      <c r="D112" s="247"/>
      <c r="E112" s="247"/>
      <c r="F112" s="247"/>
      <c r="G112" s="247"/>
      <c r="H112" s="247"/>
    </row>
    <row r="113" spans="1:8" x14ac:dyDescent="0.2">
      <c r="A113" s="282"/>
      <c r="B113" s="247"/>
      <c r="C113" s="247"/>
      <c r="D113" s="247"/>
      <c r="E113" s="247"/>
      <c r="F113" s="247"/>
      <c r="G113" s="247"/>
      <c r="H113" s="247"/>
    </row>
    <row r="114" spans="1:8" x14ac:dyDescent="0.2">
      <c r="A114" s="282"/>
      <c r="B114" s="247"/>
      <c r="C114" s="247"/>
      <c r="D114" s="247"/>
      <c r="E114" s="247"/>
      <c r="F114" s="247"/>
      <c r="G114" s="247"/>
      <c r="H114" s="247"/>
    </row>
    <row r="115" spans="1:8" x14ac:dyDescent="0.2">
      <c r="A115" s="282"/>
      <c r="B115" s="247"/>
      <c r="C115" s="247"/>
      <c r="D115" s="247"/>
      <c r="E115" s="247"/>
      <c r="F115" s="247"/>
      <c r="G115" s="247"/>
      <c r="H115" s="247"/>
    </row>
    <row r="116" spans="1:8" x14ac:dyDescent="0.2">
      <c r="A116" s="282"/>
      <c r="B116" s="247"/>
      <c r="C116" s="247"/>
      <c r="D116" s="247"/>
      <c r="E116" s="247"/>
      <c r="F116" s="247"/>
      <c r="G116" s="247"/>
      <c r="H116" s="247"/>
    </row>
    <row r="117" spans="1:8" x14ac:dyDescent="0.2">
      <c r="A117" s="282"/>
      <c r="B117" s="247"/>
      <c r="C117" s="247"/>
      <c r="D117" s="247"/>
      <c r="E117" s="247"/>
      <c r="F117" s="247"/>
      <c r="G117" s="247"/>
      <c r="H117" s="247"/>
    </row>
    <row r="118" spans="1:8" x14ac:dyDescent="0.2">
      <c r="A118" s="282"/>
      <c r="B118" s="247"/>
      <c r="C118" s="247"/>
      <c r="D118" s="247"/>
      <c r="E118" s="247"/>
      <c r="F118" s="247"/>
      <c r="G118" s="247"/>
      <c r="H118" s="247"/>
    </row>
    <row r="119" spans="1:8" x14ac:dyDescent="0.2">
      <c r="A119" s="282"/>
      <c r="B119" s="247"/>
      <c r="C119" s="247"/>
      <c r="D119" s="247"/>
      <c r="E119" s="247"/>
      <c r="F119" s="247"/>
      <c r="G119" s="247"/>
      <c r="H119" s="247"/>
    </row>
    <row r="120" spans="1:8" x14ac:dyDescent="0.2">
      <c r="A120" s="282"/>
      <c r="B120" s="247"/>
      <c r="C120" s="247"/>
      <c r="D120" s="247"/>
      <c r="E120" s="247"/>
      <c r="F120" s="247"/>
      <c r="G120" s="247"/>
      <c r="H120" s="247"/>
    </row>
    <row r="121" spans="1:8" x14ac:dyDescent="0.2">
      <c r="A121" s="282"/>
      <c r="B121" s="247"/>
      <c r="C121" s="247"/>
      <c r="D121" s="247"/>
      <c r="E121" s="247"/>
      <c r="F121" s="247"/>
      <c r="G121" s="247"/>
      <c r="H121" s="247"/>
    </row>
    <row r="122" spans="1:8" x14ac:dyDescent="0.2">
      <c r="A122" s="282"/>
      <c r="B122" s="247"/>
      <c r="C122" s="247"/>
      <c r="D122" s="247"/>
      <c r="E122" s="247"/>
      <c r="F122" s="247"/>
      <c r="G122" s="247"/>
      <c r="H122" s="247"/>
    </row>
    <row r="123" spans="1:8" x14ac:dyDescent="0.2">
      <c r="A123" s="282"/>
      <c r="B123" s="247"/>
      <c r="C123" s="247"/>
      <c r="D123" s="247"/>
      <c r="E123" s="247"/>
      <c r="F123" s="247"/>
      <c r="G123" s="247"/>
      <c r="H123" s="247"/>
    </row>
    <row r="124" spans="1:8" x14ac:dyDescent="0.2">
      <c r="A124" s="282"/>
      <c r="B124" s="247"/>
      <c r="C124" s="247"/>
      <c r="D124" s="247"/>
      <c r="E124" s="247"/>
      <c r="F124" s="247"/>
      <c r="G124" s="247"/>
      <c r="H124" s="247"/>
    </row>
    <row r="125" spans="1:8" x14ac:dyDescent="0.2">
      <c r="A125" s="263"/>
    </row>
    <row r="126" spans="1:8" x14ac:dyDescent="0.2">
      <c r="A126" s="263"/>
    </row>
    <row r="127" spans="1:8" x14ac:dyDescent="0.2">
      <c r="A127" s="263"/>
    </row>
    <row r="128" spans="1:8" x14ac:dyDescent="0.2">
      <c r="A128" s="263"/>
    </row>
    <row r="129" spans="1:2" x14ac:dyDescent="0.2">
      <c r="A129" s="263"/>
    </row>
    <row r="130" spans="1:2" x14ac:dyDescent="0.2">
      <c r="A130" s="263"/>
    </row>
    <row r="131" spans="1:2" x14ac:dyDescent="0.2">
      <c r="A131" s="263"/>
    </row>
    <row r="132" spans="1:2" x14ac:dyDescent="0.2">
      <c r="A132" s="263"/>
    </row>
    <row r="133" spans="1:2" x14ac:dyDescent="0.2">
      <c r="A133" s="263"/>
    </row>
    <row r="134" spans="1:2" x14ac:dyDescent="0.2">
      <c r="A134" s="263"/>
    </row>
    <row r="135" spans="1:2" x14ac:dyDescent="0.2">
      <c r="A135" s="263"/>
    </row>
    <row r="136" spans="1:2" x14ac:dyDescent="0.2">
      <c r="A136" s="263"/>
    </row>
    <row r="137" spans="1:2" x14ac:dyDescent="0.2">
      <c r="A137" s="263"/>
    </row>
    <row r="138" spans="1:2" x14ac:dyDescent="0.2">
      <c r="A138" s="263"/>
    </row>
    <row r="139" spans="1:2" x14ac:dyDescent="0.2">
      <c r="A139" s="263"/>
    </row>
    <row r="140" spans="1:2" x14ac:dyDescent="0.2">
      <c r="B140" s="263"/>
    </row>
    <row r="141" spans="1:2" x14ac:dyDescent="0.2">
      <c r="B141" s="263"/>
    </row>
    <row r="142" spans="1:2" x14ac:dyDescent="0.2">
      <c r="B142" s="263"/>
    </row>
    <row r="143" spans="1:2" x14ac:dyDescent="0.2">
      <c r="B143" s="263"/>
    </row>
    <row r="144" spans="1:2" x14ac:dyDescent="0.2">
      <c r="B144" s="263"/>
    </row>
    <row r="145" spans="2:2" x14ac:dyDescent="0.2">
      <c r="B145" s="263"/>
    </row>
    <row r="146" spans="2:2" x14ac:dyDescent="0.2">
      <c r="B146" s="263"/>
    </row>
    <row r="147" spans="2:2" x14ac:dyDescent="0.2">
      <c r="B147" s="263"/>
    </row>
    <row r="148" spans="2:2" x14ac:dyDescent="0.2">
      <c r="B148" s="263"/>
    </row>
    <row r="149" spans="2:2" x14ac:dyDescent="0.2">
      <c r="B149" s="263"/>
    </row>
    <row r="150" spans="2:2" x14ac:dyDescent="0.2">
      <c r="B150" s="263"/>
    </row>
    <row r="151" spans="2:2" x14ac:dyDescent="0.2">
      <c r="B151" s="263"/>
    </row>
    <row r="152" spans="2:2" x14ac:dyDescent="0.2">
      <c r="B152" s="263"/>
    </row>
    <row r="153" spans="2:2" x14ac:dyDescent="0.2">
      <c r="B153" s="263"/>
    </row>
    <row r="154" spans="2:2" x14ac:dyDescent="0.2">
      <c r="B154" s="263"/>
    </row>
    <row r="155" spans="2:2" x14ac:dyDescent="0.2">
      <c r="B155" s="263"/>
    </row>
    <row r="156" spans="2:2" x14ac:dyDescent="0.2">
      <c r="B156" s="263"/>
    </row>
    <row r="157" spans="2:2" x14ac:dyDescent="0.2">
      <c r="B157" s="263"/>
    </row>
    <row r="158" spans="2:2" x14ac:dyDescent="0.2">
      <c r="B158" s="263"/>
    </row>
    <row r="159" spans="2:2" x14ac:dyDescent="0.2">
      <c r="B159" s="263"/>
    </row>
    <row r="160" spans="2:2" x14ac:dyDescent="0.2">
      <c r="B160" s="263"/>
    </row>
    <row r="161" spans="2:2" x14ac:dyDescent="0.2">
      <c r="B161" s="263"/>
    </row>
    <row r="162" spans="2:2" x14ac:dyDescent="0.2">
      <c r="B162" s="263"/>
    </row>
    <row r="163" spans="2:2" x14ac:dyDescent="0.2">
      <c r="B163" s="263"/>
    </row>
    <row r="164" spans="2:2" x14ac:dyDescent="0.2">
      <c r="B164" s="263"/>
    </row>
    <row r="165" spans="2:2" x14ac:dyDescent="0.2">
      <c r="B165" s="263"/>
    </row>
    <row r="166" spans="2:2" x14ac:dyDescent="0.2">
      <c r="B166" s="263"/>
    </row>
    <row r="167" spans="2:2" x14ac:dyDescent="0.2">
      <c r="B167" s="263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556</v>
      </c>
      <c r="H2" s="115"/>
    </row>
    <row r="3" spans="1:18" x14ac:dyDescent="0.2">
      <c r="A3" s="22" t="s">
        <v>16</v>
      </c>
    </row>
    <row r="4" spans="1:18" x14ac:dyDescent="0.2">
      <c r="A4" s="19"/>
      <c r="B4" s="379"/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</row>
    <row r="5" spans="1:18" x14ac:dyDescent="0.2">
      <c r="A5" s="19"/>
      <c r="B5" s="379"/>
      <c r="C5" s="379"/>
      <c r="D5" s="379"/>
      <c r="E5" s="379"/>
      <c r="F5" s="379"/>
      <c r="G5" s="379"/>
      <c r="H5" s="379"/>
      <c r="I5" s="379"/>
      <c r="J5" s="379"/>
      <c r="K5" s="379"/>
      <c r="L5" s="379"/>
      <c r="M5" s="379"/>
      <c r="N5" s="379"/>
      <c r="O5" s="379"/>
      <c r="P5" s="379"/>
      <c r="Q5" s="379"/>
      <c r="R5" s="379"/>
    </row>
    <row r="6" spans="1:18" x14ac:dyDescent="0.2">
      <c r="A6" s="19"/>
      <c r="B6" s="379"/>
      <c r="C6" s="379"/>
      <c r="D6" s="379"/>
      <c r="E6" s="379"/>
      <c r="F6" s="379"/>
      <c r="G6" s="379"/>
      <c r="H6" s="379"/>
      <c r="I6" s="379"/>
      <c r="J6" s="379"/>
      <c r="K6" s="379"/>
      <c r="L6" s="379"/>
      <c r="M6" s="379"/>
      <c r="N6" s="379"/>
      <c r="O6" s="379"/>
      <c r="P6" s="379"/>
      <c r="Q6" s="379"/>
      <c r="R6" s="379"/>
    </row>
    <row r="7" spans="1:18" x14ac:dyDescent="0.2">
      <c r="A7" s="19"/>
      <c r="B7" s="379"/>
      <c r="C7" s="379"/>
      <c r="D7" s="379"/>
      <c r="E7" s="379"/>
      <c r="F7" s="379"/>
      <c r="G7" s="379"/>
      <c r="H7" s="379"/>
      <c r="I7" s="379"/>
      <c r="J7" s="379"/>
      <c r="K7" s="379"/>
      <c r="L7" s="379"/>
      <c r="M7" s="379"/>
      <c r="N7" s="379"/>
      <c r="O7" s="379"/>
      <c r="P7" s="379"/>
      <c r="Q7" s="379"/>
      <c r="R7" s="379"/>
    </row>
    <row r="8" spans="1:18" x14ac:dyDescent="0.2">
      <c r="A8" s="19"/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</row>
    <row r="9" spans="1:18" x14ac:dyDescent="0.2">
      <c r="A9" s="19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</row>
    <row r="10" spans="1:18" x14ac:dyDescent="0.2">
      <c r="A10" s="19"/>
      <c r="B10" s="379"/>
      <c r="C10" s="379"/>
      <c r="D10" s="379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</row>
    <row r="11" spans="1:18" x14ac:dyDescent="0.2">
      <c r="A11" s="19"/>
      <c r="B11" s="379"/>
      <c r="C11" s="379"/>
      <c r="D11" s="379"/>
      <c r="E11" s="379"/>
      <c r="F11" s="379"/>
      <c r="G11" s="379"/>
      <c r="H11" s="379"/>
      <c r="I11" s="379"/>
      <c r="J11" s="379"/>
      <c r="K11" s="379"/>
      <c r="L11" s="379"/>
      <c r="M11" s="379"/>
      <c r="N11" s="379"/>
      <c r="O11" s="379"/>
      <c r="P11" s="379"/>
      <c r="Q11" s="379"/>
      <c r="R11" s="379"/>
    </row>
    <row r="12" spans="1:18" x14ac:dyDescent="0.2">
      <c r="A12" s="19"/>
      <c r="B12" s="379"/>
      <c r="C12" s="379"/>
      <c r="D12" s="379"/>
      <c r="E12" s="379"/>
      <c r="F12" s="379"/>
      <c r="G12" s="379"/>
      <c r="H12" s="379"/>
      <c r="I12" s="379"/>
      <c r="J12" s="379"/>
      <c r="K12" s="379"/>
      <c r="L12" s="379"/>
      <c r="M12" s="379"/>
      <c r="N12" s="379"/>
      <c r="O12" s="379"/>
      <c r="P12" s="379"/>
      <c r="Q12" s="379"/>
      <c r="R12" s="379"/>
    </row>
    <row r="13" spans="1:18" x14ac:dyDescent="0.2">
      <c r="A13" s="19"/>
      <c r="B13" s="379"/>
      <c r="C13" s="379"/>
      <c r="D13" s="379"/>
      <c r="E13" s="379"/>
      <c r="F13" s="379"/>
      <c r="G13" s="379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</row>
    <row r="14" spans="1:18" x14ac:dyDescent="0.2">
      <c r="A14" s="19"/>
      <c r="B14" s="379"/>
      <c r="C14" s="379"/>
      <c r="D14" s="379"/>
      <c r="E14" s="379"/>
      <c r="F14" s="379"/>
      <c r="G14" s="379"/>
      <c r="H14" s="379"/>
      <c r="I14" s="379"/>
      <c r="J14" s="379"/>
      <c r="K14" s="379"/>
      <c r="L14" s="379"/>
      <c r="M14" s="379"/>
      <c r="N14" s="379"/>
      <c r="O14" s="379"/>
      <c r="P14" s="379"/>
      <c r="Q14" s="379"/>
      <c r="R14" s="379"/>
    </row>
    <row r="15" spans="1:18" x14ac:dyDescent="0.2">
      <c r="A15" s="19"/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79"/>
      <c r="P15" s="379"/>
      <c r="Q15" s="379"/>
      <c r="R15" s="379"/>
    </row>
    <row r="16" spans="1:18" x14ac:dyDescent="0.2">
      <c r="A16" s="19"/>
      <c r="B16" s="379"/>
      <c r="C16" s="379"/>
      <c r="D16" s="379"/>
      <c r="E16" s="379"/>
      <c r="F16" s="379"/>
      <c r="G16" s="379"/>
      <c r="H16" s="379"/>
      <c r="I16" s="379"/>
      <c r="J16" s="379"/>
      <c r="K16" s="379"/>
      <c r="L16" s="379"/>
      <c r="M16" s="379"/>
      <c r="N16" s="379"/>
      <c r="O16" s="379"/>
      <c r="P16" s="379"/>
      <c r="Q16" s="379"/>
      <c r="R16" s="379"/>
    </row>
    <row r="17" spans="1:18" x14ac:dyDescent="0.2">
      <c r="A17" s="19"/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</row>
    <row r="18" spans="1:18" x14ac:dyDescent="0.2">
      <c r="A18" s="19"/>
      <c r="B18" s="379"/>
      <c r="C18" s="379"/>
      <c r="D18" s="379"/>
      <c r="E18" s="379"/>
      <c r="F18" s="379"/>
      <c r="G18" s="379"/>
      <c r="H18" s="379"/>
      <c r="I18" s="379"/>
      <c r="J18" s="379"/>
      <c r="K18" s="379"/>
      <c r="L18" s="379"/>
      <c r="M18" s="379"/>
      <c r="N18" s="379"/>
      <c r="O18" s="379"/>
      <c r="P18" s="379"/>
      <c r="Q18" s="379"/>
      <c r="R18" s="379"/>
    </row>
    <row r="19" spans="1:18" x14ac:dyDescent="0.2">
      <c r="A19" s="19"/>
      <c r="B19" s="379"/>
      <c r="C19" s="379"/>
      <c r="D19" s="379"/>
      <c r="E19" s="379"/>
      <c r="F19" s="379"/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79"/>
    </row>
    <row r="20" spans="1:18" x14ac:dyDescent="0.2">
      <c r="A20" s="19"/>
      <c r="B20" s="379"/>
      <c r="C20" s="379"/>
      <c r="D20" s="379"/>
      <c r="E20" s="379"/>
      <c r="F20" s="379"/>
      <c r="G20" s="379"/>
      <c r="H20" s="379"/>
      <c r="I20" s="379"/>
      <c r="J20" s="379"/>
      <c r="K20" s="379"/>
      <c r="L20" s="379"/>
      <c r="M20" s="379"/>
      <c r="N20" s="379"/>
      <c r="O20" s="379"/>
      <c r="P20" s="379"/>
      <c r="Q20" s="379"/>
      <c r="R20" s="379"/>
    </row>
    <row r="21" spans="1:18" x14ac:dyDescent="0.2">
      <c r="A21" s="19"/>
      <c r="B21" s="379"/>
      <c r="C21" s="379"/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</row>
    <row r="22" spans="1:18" x14ac:dyDescent="0.2">
      <c r="A22" s="19"/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79"/>
      <c r="R22" s="379"/>
    </row>
    <row r="23" spans="1:18" x14ac:dyDescent="0.2">
      <c r="A23" s="19"/>
      <c r="B23" s="379"/>
      <c r="C23" s="379"/>
      <c r="D23" s="379"/>
      <c r="E23" s="379"/>
      <c r="F23" s="379"/>
      <c r="G23" s="379"/>
      <c r="H23" s="379"/>
      <c r="I23" s="379"/>
      <c r="J23" s="379"/>
      <c r="K23" s="379"/>
      <c r="L23" s="379"/>
      <c r="M23" s="379"/>
      <c r="N23" s="379"/>
      <c r="O23" s="379"/>
      <c r="P23" s="379"/>
      <c r="Q23" s="379"/>
      <c r="R23" s="379"/>
    </row>
    <row r="24" spans="1:18" x14ac:dyDescent="0.2">
      <c r="A24" s="19"/>
      <c r="B24" s="379"/>
      <c r="C24" s="379"/>
      <c r="D24" s="379"/>
      <c r="E24" s="379"/>
      <c r="F24" s="379"/>
      <c r="G24" s="379"/>
      <c r="H24" s="379"/>
      <c r="I24" s="379"/>
      <c r="J24" s="379"/>
      <c r="K24" s="379"/>
      <c r="L24" s="379"/>
      <c r="M24" s="379"/>
      <c r="N24" s="379"/>
      <c r="O24" s="379"/>
      <c r="P24" s="379"/>
      <c r="Q24" s="379"/>
      <c r="R24" s="379"/>
    </row>
    <row r="25" spans="1:18" x14ac:dyDescent="0.2">
      <c r="A25" s="19"/>
      <c r="B25" s="379"/>
      <c r="C25" s="379"/>
      <c r="D25" s="379"/>
      <c r="E25" s="379"/>
      <c r="F25" s="379"/>
      <c r="G25" s="379"/>
      <c r="H25" s="379"/>
      <c r="I25" s="379"/>
      <c r="J25" s="379"/>
      <c r="K25" s="379"/>
      <c r="L25" s="379"/>
      <c r="M25" s="379"/>
      <c r="N25" s="379"/>
      <c r="O25" s="379"/>
      <c r="P25" s="379"/>
      <c r="Q25" s="379"/>
      <c r="R25" s="379"/>
    </row>
    <row r="26" spans="1:18" x14ac:dyDescent="0.2">
      <c r="A26" s="19"/>
      <c r="B26" s="379"/>
      <c r="C26" s="379"/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79"/>
      <c r="R26" s="379"/>
    </row>
    <row r="27" spans="1:18" x14ac:dyDescent="0.2">
      <c r="A27" s="19"/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</row>
    <row r="28" spans="1:18" x14ac:dyDescent="0.2">
      <c r="A28" s="19"/>
      <c r="B28" s="379"/>
      <c r="C28" s="379"/>
      <c r="D28" s="379"/>
      <c r="E28" s="379"/>
      <c r="F28" s="379"/>
      <c r="G28" s="379"/>
      <c r="H28" s="379"/>
      <c r="I28" s="379"/>
      <c r="J28" s="379"/>
      <c r="K28" s="379"/>
      <c r="L28" s="379"/>
      <c r="M28" s="379"/>
      <c r="N28" s="379"/>
      <c r="O28" s="379"/>
      <c r="P28" s="379"/>
      <c r="Q28" s="379"/>
      <c r="R28" s="379"/>
    </row>
    <row r="29" spans="1:18" x14ac:dyDescent="0.2">
      <c r="A29" s="19"/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</row>
    <row r="30" spans="1:18" x14ac:dyDescent="0.2">
      <c r="A30" s="19"/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</row>
    <row r="31" spans="1:18" x14ac:dyDescent="0.2">
      <c r="A31" s="19"/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</row>
    <row r="32" spans="1:18" x14ac:dyDescent="0.2">
      <c r="A32" s="19"/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</row>
    <row r="33" spans="1:18" x14ac:dyDescent="0.2">
      <c r="A33" s="19"/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</row>
    <row r="34" spans="1:18" x14ac:dyDescent="0.2">
      <c r="A34" s="19"/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</row>
    <row r="35" spans="1:18" x14ac:dyDescent="0.2">
      <c r="A35" s="19"/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</row>
    <row r="36" spans="1:18" x14ac:dyDescent="0.2">
      <c r="A36" s="19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</row>
    <row r="37" spans="1:18" x14ac:dyDescent="0.2">
      <c r="A37" s="19"/>
      <c r="B37" s="379"/>
      <c r="C37" s="379"/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</row>
    <row r="38" spans="1:18" x14ac:dyDescent="0.2">
      <c r="A38" s="19"/>
      <c r="B38" s="379"/>
      <c r="C38" s="379"/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</row>
    <row r="39" spans="1:18" x14ac:dyDescent="0.2">
      <c r="A39" s="19"/>
      <c r="B39" s="379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</row>
    <row r="40" spans="1:18" x14ac:dyDescent="0.2">
      <c r="A40" s="19"/>
      <c r="B40" s="379"/>
      <c r="C40" s="379"/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</row>
    <row r="41" spans="1:18" x14ac:dyDescent="0.2">
      <c r="A41" s="19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</row>
    <row r="42" spans="1:18" x14ac:dyDescent="0.2">
      <c r="A42" s="19"/>
      <c r="B42" s="379"/>
      <c r="C42" s="379"/>
      <c r="D42" s="379"/>
      <c r="E42" s="379"/>
      <c r="F42" s="379"/>
      <c r="G42" s="379"/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</row>
    <row r="43" spans="1:18" x14ac:dyDescent="0.2">
      <c r="A43" s="19"/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</row>
    <row r="44" spans="1:18" x14ac:dyDescent="0.2">
      <c r="A44" s="19"/>
      <c r="B44" s="379"/>
      <c r="C44" s="379"/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</row>
    <row r="45" spans="1:18" x14ac:dyDescent="0.2">
      <c r="A45" s="19"/>
      <c r="B45" s="379"/>
      <c r="C45" s="379"/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</row>
    <row r="46" spans="1:18" x14ac:dyDescent="0.2">
      <c r="A46" s="19"/>
      <c r="B46" s="379"/>
      <c r="C46" s="379"/>
      <c r="D46" s="379"/>
      <c r="E46" s="379"/>
      <c r="F46" s="379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</row>
    <row r="47" spans="1:18" x14ac:dyDescent="0.2">
      <c r="A47" s="19"/>
      <c r="B47" s="379"/>
      <c r="C47" s="379"/>
      <c r="D47" s="379"/>
      <c r="E47" s="379"/>
      <c r="F47" s="379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</row>
    <row r="48" spans="1:18" x14ac:dyDescent="0.2">
      <c r="A48" s="19"/>
      <c r="B48" s="379"/>
      <c r="C48" s="379"/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</row>
    <row r="49" spans="1:18" x14ac:dyDescent="0.2">
      <c r="A49" s="19"/>
      <c r="B49" s="379"/>
      <c r="C49" s="379"/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</row>
    <row r="50" spans="1:18" x14ac:dyDescent="0.2">
      <c r="A50" s="9" t="s">
        <v>115</v>
      </c>
      <c r="B50" s="9" t="s">
        <v>117</v>
      </c>
      <c r="C50" s="9"/>
      <c r="D50" s="9" t="s">
        <v>116</v>
      </c>
    </row>
    <row r="51" spans="1:18" x14ac:dyDescent="0.2">
      <c r="A51" t="s">
        <v>118</v>
      </c>
      <c r="B51" t="s">
        <v>120</v>
      </c>
      <c r="C51" s="15"/>
      <c r="D51" t="s">
        <v>119</v>
      </c>
    </row>
    <row r="52" spans="1:18" x14ac:dyDescent="0.2">
      <c r="A52" s="15" t="s">
        <v>121</v>
      </c>
      <c r="B52" s="15" t="s">
        <v>123</v>
      </c>
      <c r="D52" s="15" t="s">
        <v>122</v>
      </c>
    </row>
    <row r="53" spans="1:18" x14ac:dyDescent="0.2">
      <c r="A53" t="s">
        <v>124</v>
      </c>
      <c r="B53" t="s">
        <v>125</v>
      </c>
      <c r="D53" t="s">
        <v>122</v>
      </c>
    </row>
    <row r="54" spans="1:18" x14ac:dyDescent="0.2">
      <c r="A54" t="s">
        <v>126</v>
      </c>
      <c r="B54" t="s">
        <v>127</v>
      </c>
      <c r="D54" t="s">
        <v>119</v>
      </c>
    </row>
    <row r="55" spans="1:18" x14ac:dyDescent="0.2">
      <c r="A55" t="s">
        <v>128</v>
      </c>
      <c r="B55" t="s">
        <v>120</v>
      </c>
      <c r="D55" t="s">
        <v>119</v>
      </c>
    </row>
    <row r="56" spans="1:18" x14ac:dyDescent="0.2">
      <c r="A56" t="s">
        <v>129</v>
      </c>
      <c r="B56" t="s">
        <v>127</v>
      </c>
      <c r="D56" t="s">
        <v>119</v>
      </c>
    </row>
    <row r="57" spans="1:18" x14ac:dyDescent="0.2">
      <c r="A57" t="s">
        <v>130</v>
      </c>
      <c r="B57" t="s">
        <v>132</v>
      </c>
      <c r="D57" t="s">
        <v>131</v>
      </c>
    </row>
    <row r="58" spans="1:18" x14ac:dyDescent="0.2">
      <c r="A58" t="s">
        <v>133</v>
      </c>
      <c r="B58" t="s">
        <v>134</v>
      </c>
      <c r="D58" t="s">
        <v>122</v>
      </c>
    </row>
    <row r="59" spans="1:18" x14ac:dyDescent="0.2">
      <c r="A59" t="s">
        <v>135</v>
      </c>
      <c r="B59" t="s">
        <v>134</v>
      </c>
      <c r="D59" t="s">
        <v>122</v>
      </c>
    </row>
    <row r="60" spans="1:18" x14ac:dyDescent="0.2">
      <c r="A60" t="s">
        <v>136</v>
      </c>
      <c r="B60" t="s">
        <v>134</v>
      </c>
      <c r="D60" t="s">
        <v>122</v>
      </c>
    </row>
    <row r="61" spans="1:18" x14ac:dyDescent="0.2">
      <c r="A61" t="s">
        <v>137</v>
      </c>
      <c r="B61" t="s">
        <v>134</v>
      </c>
      <c r="D61" t="s">
        <v>122</v>
      </c>
    </row>
    <row r="62" spans="1:18" x14ac:dyDescent="0.2">
      <c r="A62" t="s">
        <v>138</v>
      </c>
      <c r="B62" t="s">
        <v>120</v>
      </c>
      <c r="D62" t="s">
        <v>119</v>
      </c>
    </row>
    <row r="63" spans="1:18" x14ac:dyDescent="0.2">
      <c r="A63" t="s">
        <v>139</v>
      </c>
      <c r="B63" t="s">
        <v>141</v>
      </c>
      <c r="D63" t="s">
        <v>140</v>
      </c>
    </row>
    <row r="64" spans="1:18" x14ac:dyDescent="0.2">
      <c r="A64" t="s">
        <v>142</v>
      </c>
      <c r="B64" t="s">
        <v>127</v>
      </c>
      <c r="D64" t="s">
        <v>119</v>
      </c>
    </row>
    <row r="65" spans="1:4" x14ac:dyDescent="0.2">
      <c r="A65" t="s">
        <v>143</v>
      </c>
      <c r="B65" t="s">
        <v>144</v>
      </c>
      <c r="D65" t="s">
        <v>140</v>
      </c>
    </row>
    <row r="66" spans="1:4" x14ac:dyDescent="0.2">
      <c r="A66" t="s">
        <v>145</v>
      </c>
      <c r="B66" t="s">
        <v>144</v>
      </c>
      <c r="D66" t="s">
        <v>140</v>
      </c>
    </row>
    <row r="67" spans="1:4" x14ac:dyDescent="0.2">
      <c r="A67" t="s">
        <v>146</v>
      </c>
      <c r="B67" t="s">
        <v>141</v>
      </c>
      <c r="D67" t="s">
        <v>140</v>
      </c>
    </row>
    <row r="68" spans="1:4" x14ac:dyDescent="0.2">
      <c r="A68" t="s">
        <v>147</v>
      </c>
      <c r="B68" t="s">
        <v>123</v>
      </c>
      <c r="D68" t="s">
        <v>122</v>
      </c>
    </row>
    <row r="69" spans="1:4" x14ac:dyDescent="0.2">
      <c r="A69" t="s">
        <v>148</v>
      </c>
      <c r="B69" t="s">
        <v>125</v>
      </c>
      <c r="D69" t="s">
        <v>122</v>
      </c>
    </row>
    <row r="70" spans="1:4" x14ac:dyDescent="0.2">
      <c r="A70" t="s">
        <v>149</v>
      </c>
      <c r="B70" t="s">
        <v>132</v>
      </c>
      <c r="D70" t="s">
        <v>131</v>
      </c>
    </row>
    <row r="71" spans="1:4" x14ac:dyDescent="0.2">
      <c r="A71" t="s">
        <v>150</v>
      </c>
      <c r="B71" t="s">
        <v>134</v>
      </c>
      <c r="D71" t="s">
        <v>122</v>
      </c>
    </row>
    <row r="72" spans="1:4" x14ac:dyDescent="0.2">
      <c r="A72" t="s">
        <v>151</v>
      </c>
      <c r="B72" t="s">
        <v>132</v>
      </c>
      <c r="D72" t="s">
        <v>131</v>
      </c>
    </row>
    <row r="73" spans="1:4" x14ac:dyDescent="0.2">
      <c r="A73" t="s">
        <v>152</v>
      </c>
      <c r="B73" t="s">
        <v>144</v>
      </c>
      <c r="D73" t="s">
        <v>140</v>
      </c>
    </row>
    <row r="74" spans="1:4" x14ac:dyDescent="0.2">
      <c r="A74" t="s">
        <v>153</v>
      </c>
      <c r="B74" t="s">
        <v>141</v>
      </c>
      <c r="D74" t="s">
        <v>140</v>
      </c>
    </row>
    <row r="75" spans="1:4" x14ac:dyDescent="0.2">
      <c r="A75" t="s">
        <v>154</v>
      </c>
      <c r="B75" t="s">
        <v>141</v>
      </c>
      <c r="D75" t="s">
        <v>140</v>
      </c>
    </row>
    <row r="76" spans="1:4" x14ac:dyDescent="0.2">
      <c r="A76" t="s">
        <v>155</v>
      </c>
      <c r="B76" t="s">
        <v>123</v>
      </c>
      <c r="D76" t="s">
        <v>122</v>
      </c>
    </row>
    <row r="77" spans="1:4" x14ac:dyDescent="0.2">
      <c r="A77" t="s">
        <v>156</v>
      </c>
      <c r="B77" t="s">
        <v>127</v>
      </c>
      <c r="D77" t="s">
        <v>119</v>
      </c>
    </row>
    <row r="78" spans="1:4" x14ac:dyDescent="0.2">
      <c r="A78" t="s">
        <v>157</v>
      </c>
      <c r="B78" t="s">
        <v>134</v>
      </c>
      <c r="D78" t="s">
        <v>122</v>
      </c>
    </row>
    <row r="79" spans="1:4" x14ac:dyDescent="0.2">
      <c r="A79" t="s">
        <v>158</v>
      </c>
      <c r="B79" t="s">
        <v>141</v>
      </c>
      <c r="D79" t="s">
        <v>140</v>
      </c>
    </row>
    <row r="80" spans="1:4" x14ac:dyDescent="0.2">
      <c r="A80" t="s">
        <v>159</v>
      </c>
      <c r="B80" t="s">
        <v>141</v>
      </c>
      <c r="D80" t="s">
        <v>140</v>
      </c>
    </row>
    <row r="81" spans="1:4" x14ac:dyDescent="0.2">
      <c r="A81" t="s">
        <v>160</v>
      </c>
      <c r="B81" t="s">
        <v>132</v>
      </c>
      <c r="D81" t="s">
        <v>131</v>
      </c>
    </row>
    <row r="82" spans="1:4" x14ac:dyDescent="0.2">
      <c r="A82" t="s">
        <v>161</v>
      </c>
      <c r="B82" t="s">
        <v>162</v>
      </c>
      <c r="D82" t="s">
        <v>131</v>
      </c>
    </row>
    <row r="83" spans="1:4" x14ac:dyDescent="0.2">
      <c r="A83" t="s">
        <v>163</v>
      </c>
      <c r="B83" t="s">
        <v>127</v>
      </c>
      <c r="D83" t="s">
        <v>119</v>
      </c>
    </row>
    <row r="84" spans="1:4" x14ac:dyDescent="0.2">
      <c r="A84" t="s">
        <v>164</v>
      </c>
      <c r="B84" t="s">
        <v>127</v>
      </c>
      <c r="D84" t="s">
        <v>119</v>
      </c>
    </row>
    <row r="85" spans="1:4" x14ac:dyDescent="0.2">
      <c r="A85" t="s">
        <v>165</v>
      </c>
      <c r="B85" t="s">
        <v>162</v>
      </c>
      <c r="D85" t="s">
        <v>131</v>
      </c>
    </row>
    <row r="86" spans="1:4" x14ac:dyDescent="0.2">
      <c r="A86" t="s">
        <v>166</v>
      </c>
      <c r="B86" t="s">
        <v>144</v>
      </c>
      <c r="D86" t="s">
        <v>140</v>
      </c>
    </row>
    <row r="87" spans="1:4" x14ac:dyDescent="0.2">
      <c r="A87" t="s">
        <v>167</v>
      </c>
      <c r="B87" t="s">
        <v>125</v>
      </c>
      <c r="D87" t="s">
        <v>122</v>
      </c>
    </row>
    <row r="88" spans="1:4" x14ac:dyDescent="0.2">
      <c r="A88" t="s">
        <v>168</v>
      </c>
      <c r="B88" t="s">
        <v>120</v>
      </c>
      <c r="D88" t="s">
        <v>119</v>
      </c>
    </row>
    <row r="89" spans="1:4" x14ac:dyDescent="0.2">
      <c r="A89" t="s">
        <v>169</v>
      </c>
      <c r="B89" t="s">
        <v>162</v>
      </c>
      <c r="D89" t="s">
        <v>131</v>
      </c>
    </row>
    <row r="90" spans="1:4" x14ac:dyDescent="0.2">
      <c r="A90" t="s">
        <v>170</v>
      </c>
      <c r="B90" t="s">
        <v>132</v>
      </c>
      <c r="D90" t="s">
        <v>131</v>
      </c>
    </row>
    <row r="91" spans="1:4" x14ac:dyDescent="0.2">
      <c r="A91" t="s">
        <v>171</v>
      </c>
      <c r="B91" t="s">
        <v>134</v>
      </c>
      <c r="D91" t="s">
        <v>122</v>
      </c>
    </row>
    <row r="92" spans="1:4" x14ac:dyDescent="0.2">
      <c r="A92" t="s">
        <v>172</v>
      </c>
      <c r="B92" t="s">
        <v>141</v>
      </c>
      <c r="D92" t="s">
        <v>140</v>
      </c>
    </row>
    <row r="93" spans="1:4" x14ac:dyDescent="0.2">
      <c r="A93" t="s">
        <v>173</v>
      </c>
      <c r="B93" t="s">
        <v>123</v>
      </c>
      <c r="D93" t="s">
        <v>122</v>
      </c>
    </row>
    <row r="94" spans="1:4" x14ac:dyDescent="0.2">
      <c r="A94" t="s">
        <v>174</v>
      </c>
      <c r="B94" t="s">
        <v>125</v>
      </c>
      <c r="D94" t="s">
        <v>122</v>
      </c>
    </row>
    <row r="95" spans="1:4" x14ac:dyDescent="0.2">
      <c r="A95" t="s">
        <v>175</v>
      </c>
      <c r="B95" t="s">
        <v>127</v>
      </c>
      <c r="D95" t="s">
        <v>119</v>
      </c>
    </row>
    <row r="96" spans="1:4" x14ac:dyDescent="0.2">
      <c r="A96" t="s">
        <v>176</v>
      </c>
      <c r="B96" t="s">
        <v>134</v>
      </c>
      <c r="D96" t="s">
        <v>122</v>
      </c>
    </row>
    <row r="97" spans="1:4" x14ac:dyDescent="0.2">
      <c r="A97" t="s">
        <v>177</v>
      </c>
      <c r="B97" t="s">
        <v>132</v>
      </c>
      <c r="D97" t="s">
        <v>131</v>
      </c>
    </row>
    <row r="98" spans="1:4" x14ac:dyDescent="0.2">
      <c r="A98" t="s">
        <v>178</v>
      </c>
      <c r="B98" t="s">
        <v>120</v>
      </c>
      <c r="D98" t="s">
        <v>119</v>
      </c>
    </row>
    <row r="99" spans="1:4" x14ac:dyDescent="0.2">
      <c r="A99" t="s">
        <v>179</v>
      </c>
      <c r="B99" t="s">
        <v>144</v>
      </c>
      <c r="D99" t="s">
        <v>140</v>
      </c>
    </row>
    <row r="100" spans="1:4" x14ac:dyDescent="0.2">
      <c r="A100" t="s">
        <v>180</v>
      </c>
      <c r="B100" t="s">
        <v>134</v>
      </c>
      <c r="D100" t="s">
        <v>122</v>
      </c>
    </row>
    <row r="101" spans="1:4" x14ac:dyDescent="0.2">
      <c r="A101" s="9" t="s">
        <v>181</v>
      </c>
      <c r="B101" s="9" t="s">
        <v>127</v>
      </c>
      <c r="C101" s="9"/>
      <c r="D101" s="9" t="s">
        <v>119</v>
      </c>
    </row>
    <row r="102" spans="1:4" x14ac:dyDescent="0.2">
      <c r="A102" s="365" t="s">
        <v>558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Johnson, Shane B.</cp:lastModifiedBy>
  <cp:lastPrinted>2019-04-08T18:37:44Z</cp:lastPrinted>
  <dcterms:created xsi:type="dcterms:W3CDTF">2007-07-17T17:37:22Z</dcterms:created>
  <dcterms:modified xsi:type="dcterms:W3CDTF">2020-08-10T23:39:36Z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