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 concurrentCalc="0"/>
</workbook>
</file>

<file path=xl/calcChain.xml><?xml version="1.0" encoding="utf-8"?>
<calcChain xmlns="http://schemas.openxmlformats.org/spreadsheetml/2006/main">
  <c r="A127" i="123" l="1"/>
  <c r="X25" i="124"/>
  <c r="X30" i="124"/>
  <c r="W30" i="124"/>
  <c r="A35" i="114"/>
  <c r="A33" i="113"/>
  <c r="R30" i="124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/>
  <c r="B145" i="35"/>
  <c r="B144" i="35"/>
  <c r="B132" i="36"/>
  <c r="B131" i="36"/>
  <c r="L39" i="125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/>
  <c r="D124" i="123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O38" i="125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/>
  <c r="O37" i="125"/>
  <c r="L37" i="125"/>
  <c r="M37" i="125"/>
  <c r="O36" i="125"/>
  <c r="K37" i="125"/>
  <c r="N37" i="125"/>
  <c r="D25" i="104"/>
  <c r="F28" i="77"/>
  <c r="F27" i="77"/>
  <c r="L27" i="77"/>
  <c r="F27" i="78"/>
  <c r="L27" i="78"/>
  <c r="J28" i="74"/>
  <c r="J30" i="74"/>
  <c r="K29" i="77"/>
  <c r="K30" i="78"/>
  <c r="F28" i="78"/>
  <c r="L28" i="78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/>
  <c r="E111" i="123"/>
  <c r="E100" i="123"/>
  <c r="E29" i="72"/>
  <c r="E34" i="86"/>
  <c r="K34" i="86"/>
  <c r="E38" i="84"/>
  <c r="A76" i="105"/>
  <c r="A94" i="84"/>
  <c r="E33" i="86"/>
  <c r="K33" i="86"/>
  <c r="K44" i="84"/>
  <c r="A54" i="105"/>
  <c r="K41" i="84"/>
  <c r="L33" i="84"/>
  <c r="E29" i="84"/>
  <c r="K29" i="84"/>
  <c r="A72" i="84"/>
  <c r="K32" i="86"/>
  <c r="L34" i="86"/>
  <c r="E33" i="84"/>
  <c r="K33" i="84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26" i="71"/>
  <c r="K30" i="71"/>
  <c r="J50" i="103"/>
  <c r="J49" i="103"/>
  <c r="K29" i="82"/>
  <c r="D31" i="113"/>
  <c r="L32" i="70"/>
  <c r="F30" i="70"/>
  <c r="L30" i="70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/>
  <c r="A53" i="105"/>
  <c r="D29" i="72"/>
  <c r="J29" i="72"/>
  <c r="D33" i="86"/>
  <c r="J33" i="86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/>
  <c r="J28" i="73"/>
  <c r="J29" i="73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/>
  <c r="O35" i="125"/>
  <c r="L35" i="125"/>
  <c r="K35" i="125"/>
  <c r="M35" i="125"/>
  <c r="N35" i="125"/>
  <c r="D30" i="104"/>
  <c r="F25" i="104"/>
  <c r="D28" i="78"/>
  <c r="J28" i="78"/>
  <c r="D27" i="78"/>
  <c r="J27" i="78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/>
  <c r="C30" i="71"/>
  <c r="I26" i="120"/>
  <c r="C29" i="120"/>
  <c r="E87" i="123"/>
  <c r="J26" i="69"/>
  <c r="J30" i="69"/>
  <c r="D30" i="69"/>
  <c r="I27" i="120"/>
  <c r="E120" i="123"/>
  <c r="D43" i="84"/>
  <c r="J43" i="84"/>
  <c r="E109" i="123"/>
  <c r="A74" i="105"/>
  <c r="A92" i="84"/>
  <c r="A41" i="105"/>
  <c r="A59" i="84"/>
  <c r="A63" i="105"/>
  <c r="E98" i="123"/>
  <c r="C29" i="84"/>
  <c r="I29" i="84"/>
  <c r="K43" i="84"/>
  <c r="A52" i="105"/>
  <c r="A81" i="84"/>
  <c r="E76" i="123"/>
  <c r="C33" i="86"/>
  <c r="I33" i="86"/>
  <c r="C33" i="84"/>
  <c r="I33" i="84"/>
  <c r="C38" i="84"/>
  <c r="I38" i="84"/>
  <c r="J38" i="84"/>
  <c r="A70" i="84"/>
  <c r="C34" i="86"/>
  <c r="I34" i="86"/>
  <c r="J33" i="84"/>
  <c r="K31" i="78"/>
  <c r="C28" i="68"/>
  <c r="J41" i="103"/>
  <c r="J30" i="72"/>
  <c r="D28" i="77"/>
  <c r="J28" i="77"/>
  <c r="K30" i="69"/>
  <c r="J34" i="110"/>
  <c r="K31" i="70"/>
  <c r="I28" i="80"/>
  <c r="D27" i="77"/>
  <c r="J27" i="77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/>
  <c r="I30" i="72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/>
  <c r="J31" i="70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/>
  <c r="C40" i="112"/>
  <c r="D88" i="112"/>
  <c r="C88" i="112"/>
  <c r="D64" i="112"/>
  <c r="F64" i="112"/>
  <c r="G64" i="112"/>
  <c r="D40" i="112"/>
  <c r="D100" i="112"/>
  <c r="D52" i="112"/>
  <c r="C76" i="112"/>
  <c r="F100" i="112"/>
  <c r="G100" i="112"/>
  <c r="D76" i="112"/>
  <c r="C64" i="112"/>
  <c r="F112" i="112"/>
  <c r="G112" i="112"/>
  <c r="F76" i="112"/>
  <c r="G76" i="112"/>
  <c r="C52" i="112"/>
  <c r="F52" i="112"/>
  <c r="G52" i="112"/>
  <c r="C112" i="112"/>
  <c r="C100" i="112"/>
  <c r="F88" i="112"/>
  <c r="G88" i="112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/>
  <c r="D99" i="112"/>
  <c r="F99" i="112"/>
  <c r="G99" i="112"/>
  <c r="D75" i="112"/>
  <c r="D111" i="112"/>
  <c r="D87" i="112"/>
  <c r="C75" i="112"/>
  <c r="F111" i="112"/>
  <c r="G111" i="112"/>
  <c r="F63" i="112"/>
  <c r="G63" i="112"/>
  <c r="D63" i="112"/>
  <c r="F87" i="112"/>
  <c r="G87" i="112"/>
  <c r="C111" i="112"/>
  <c r="D39" i="112"/>
  <c r="F75" i="112"/>
  <c r="G75" i="112"/>
  <c r="C87" i="112"/>
  <c r="C63" i="112"/>
  <c r="D51" i="112"/>
  <c r="C99" i="112"/>
  <c r="C39" i="112"/>
  <c r="C51" i="112"/>
  <c r="F51" i="112"/>
  <c r="G51" i="112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/>
  <c r="D98" i="112"/>
  <c r="F38" i="112"/>
  <c r="G38" i="112"/>
  <c r="D74" i="112"/>
  <c r="C50" i="112"/>
  <c r="D50" i="112"/>
  <c r="F110" i="112"/>
  <c r="G110" i="112"/>
  <c r="C98" i="112"/>
  <c r="D38" i="112"/>
  <c r="F62" i="112"/>
  <c r="G62" i="112"/>
  <c r="C110" i="112"/>
  <c r="D86" i="112"/>
  <c r="C74" i="112"/>
  <c r="F98" i="112"/>
  <c r="G98" i="112"/>
  <c r="C86" i="112"/>
  <c r="D62" i="112"/>
  <c r="F74" i="112"/>
  <c r="G74" i="112"/>
  <c r="C62" i="112"/>
  <c r="D110" i="112"/>
  <c r="F50" i="112"/>
  <c r="G50" i="112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/>
  <c r="L31" i="125"/>
  <c r="N31" i="125"/>
  <c r="J31" i="125"/>
  <c r="M31" i="125"/>
  <c r="O30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/>
  <c r="F85" i="112"/>
  <c r="G85" i="112"/>
  <c r="F37" i="112"/>
  <c r="G37" i="112"/>
  <c r="C85" i="112"/>
  <c r="F97" i="112"/>
  <c r="G97" i="112"/>
  <c r="D85" i="112"/>
  <c r="C37" i="112"/>
  <c r="F73" i="112"/>
  <c r="G73" i="112"/>
  <c r="D49" i="112"/>
  <c r="F49" i="112"/>
  <c r="G49" i="112"/>
  <c r="D97" i="112"/>
  <c r="F61" i="112"/>
  <c r="G61" i="112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/>
  <c r="F108" i="112"/>
  <c r="G108" i="112"/>
  <c r="D36" i="112"/>
  <c r="C72" i="112"/>
  <c r="F84" i="112"/>
  <c r="G84" i="112"/>
  <c r="D108" i="112"/>
  <c r="F96" i="112"/>
  <c r="G96" i="112"/>
  <c r="C96" i="112"/>
  <c r="D60" i="112"/>
  <c r="F60" i="112"/>
  <c r="G60" i="112"/>
  <c r="F36" i="112"/>
  <c r="G36" i="112"/>
  <c r="C36" i="112"/>
  <c r="C84" i="112"/>
  <c r="D96" i="112"/>
  <c r="C108" i="112"/>
  <c r="C48" i="112"/>
  <c r="F72" i="112"/>
  <c r="G72" i="112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/>
  <c r="L29" i="125"/>
  <c r="M29" i="125"/>
  <c r="N29" i="125"/>
  <c r="J29" i="125"/>
  <c r="K29" i="125"/>
  <c r="O28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/>
  <c r="C35" i="112"/>
  <c r="D83" i="112"/>
  <c r="D35" i="112"/>
  <c r="D59" i="112"/>
  <c r="D95" i="112"/>
  <c r="F95" i="112"/>
  <c r="G95" i="112"/>
  <c r="D71" i="112"/>
  <c r="F83" i="112"/>
  <c r="G83" i="112"/>
  <c r="D47" i="112"/>
  <c r="F59" i="112"/>
  <c r="G59" i="112"/>
  <c r="C95" i="112"/>
  <c r="F107" i="112"/>
  <c r="G107" i="112"/>
  <c r="F47" i="112"/>
  <c r="G47" i="112"/>
  <c r="C71" i="112"/>
  <c r="F71" i="112"/>
  <c r="G71" i="112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/>
  <c r="F106" i="112"/>
  <c r="G106" i="112"/>
  <c r="C106" i="112"/>
  <c r="C58" i="112"/>
  <c r="F82" i="112"/>
  <c r="G82" i="112"/>
  <c r="C82" i="112"/>
  <c r="D46" i="112"/>
  <c r="F58" i="112"/>
  <c r="G58" i="112"/>
  <c r="C94" i="112"/>
  <c r="F94" i="112"/>
  <c r="G94" i="112"/>
  <c r="F34" i="112"/>
  <c r="G34" i="112"/>
  <c r="C70" i="112"/>
  <c r="C34" i="112"/>
  <c r="D106" i="112"/>
  <c r="C46" i="112"/>
  <c r="F70" i="112"/>
  <c r="G70" i="112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/>
  <c r="C69" i="112"/>
  <c r="F45" i="112"/>
  <c r="G45" i="112"/>
  <c r="F105" i="112"/>
  <c r="G105" i="112"/>
  <c r="F69" i="112"/>
  <c r="G69" i="112"/>
  <c r="F81" i="112"/>
  <c r="G81" i="112"/>
  <c r="D93" i="112"/>
  <c r="F57" i="112"/>
  <c r="G57" i="112"/>
  <c r="D81" i="112"/>
  <c r="C105" i="112"/>
  <c r="F33" i="112"/>
  <c r="G33" i="112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/>
  <c r="C32" i="112"/>
  <c r="D92" i="112"/>
  <c r="F92" i="112"/>
  <c r="G92" i="112"/>
  <c r="D68" i="112"/>
  <c r="F68" i="112"/>
  <c r="G68" i="112"/>
  <c r="C80" i="112"/>
  <c r="C44" i="112"/>
  <c r="F104" i="112"/>
  <c r="G104" i="112"/>
  <c r="F44" i="112"/>
  <c r="G44" i="112"/>
  <c r="C68" i="112"/>
  <c r="C104" i="112"/>
  <c r="D44" i="112"/>
  <c r="D104" i="112"/>
  <c r="C92" i="112"/>
  <c r="F80" i="112"/>
  <c r="G80" i="112"/>
  <c r="D80" i="112"/>
  <c r="F32" i="112"/>
  <c r="G32" i="112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/>
  <c r="C91" i="112"/>
  <c r="C31" i="112"/>
  <c r="F67" i="112"/>
  <c r="G67" i="112"/>
  <c r="D91" i="112"/>
  <c r="D67" i="112"/>
  <c r="C67" i="112"/>
  <c r="F79" i="112"/>
  <c r="G79" i="112"/>
  <c r="D103" i="112"/>
  <c r="D43" i="112"/>
  <c r="F55" i="112"/>
  <c r="G55" i="112"/>
  <c r="D79" i="112"/>
  <c r="F31" i="112"/>
  <c r="G31" i="112"/>
  <c r="F91" i="112"/>
  <c r="G91" i="112"/>
  <c r="D55" i="112"/>
  <c r="F43" i="112"/>
  <c r="G43" i="112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/>
  <c r="D42" i="112"/>
  <c r="C90" i="112"/>
  <c r="F78" i="112"/>
  <c r="G78" i="112"/>
  <c r="C102" i="112"/>
  <c r="C66" i="112"/>
  <c r="D78" i="112"/>
  <c r="F90" i="112"/>
  <c r="G90" i="112"/>
  <c r="C78" i="112"/>
  <c r="D54" i="112"/>
  <c r="F66" i="112"/>
  <c r="G66" i="112"/>
  <c r="C54" i="112"/>
  <c r="F102" i="112"/>
  <c r="G102" i="112"/>
  <c r="D30" i="112"/>
  <c r="F42" i="112"/>
  <c r="G42" i="112"/>
  <c r="C30" i="112"/>
  <c r="D90" i="112"/>
  <c r="C42" i="112"/>
  <c r="D66" i="112"/>
  <c r="F54" i="112"/>
  <c r="G54" i="112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/>
  <c r="D89" i="112"/>
  <c r="F41" i="112"/>
  <c r="G41" i="112"/>
  <c r="C29" i="112"/>
  <c r="E29" i="112"/>
  <c r="F29" i="112"/>
  <c r="G29" i="112"/>
  <c r="F77" i="112"/>
  <c r="G77" i="112"/>
  <c r="F101" i="112"/>
  <c r="G101" i="112"/>
  <c r="C53" i="112"/>
  <c r="D65" i="112"/>
  <c r="C89" i="112"/>
  <c r="C65" i="112"/>
  <c r="D77" i="112"/>
  <c r="C101" i="112"/>
  <c r="D101" i="112"/>
  <c r="C77" i="112"/>
  <c r="F65" i="112"/>
  <c r="G65" i="112"/>
  <c r="D53" i="112"/>
  <c r="F53" i="112"/>
  <c r="G53" i="112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/>
  <c r="I31" i="68"/>
  <c r="L28" i="68"/>
  <c r="L31" i="68"/>
  <c r="J28" i="68"/>
  <c r="J31" i="68"/>
  <c r="K28" i="68"/>
  <c r="K31" i="68"/>
</calcChain>
</file>

<file path=xl/sharedStrings.xml><?xml version="1.0" encoding="utf-8"?>
<sst xmlns="http://schemas.openxmlformats.org/spreadsheetml/2006/main" count="1208" uniqueCount="597">
  <si>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</si>
  <si>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</si>
  <si>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</si>
  <si>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</si>
  <si>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</si>
  <si>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</si>
  <si>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</si>
  <si>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</si>
  <si>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</si>
  <si>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</si>
  <si>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</si>
  <si>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</si>
  <si>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</si>
  <si>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</si>
  <si>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</si>
  <si>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</si>
  <si>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</si>
  <si>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</si>
  <si>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</si>
  <si>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</si>
  <si>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</si>
  <si>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</si>
  <si>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</si>
  <si>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</si>
  <si>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</si>
  <si>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</si>
  <si>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</si>
  <si>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</si>
  <si>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</si>
  <si>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</si>
  <si>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</si>
  <si>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</si>
  <si>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</si>
  <si>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</si>
  <si>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</si>
  <si>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</si>
  <si>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</si>
  <si>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</si>
  <si>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</si>
  <si>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</si>
  <si>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</si>
  <si>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</si>
  <si>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</si>
  <si>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</si>
  <si>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</si>
  <si>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</si>
  <si>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</si>
  <si>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</si>
  <si>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</si>
  <si>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</si>
  <si>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</si>
  <si>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</si>
  <si>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</si>
  <si>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</si>
  <si>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</si>
  <si>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</si>
  <si>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</si>
  <si>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</si>
  <si>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</si>
  <si>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</si>
  <si>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</si>
  <si>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</si>
  <si>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</si>
  <si>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</si>
  <si>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</si>
  <si>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</si>
  <si>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</si>
  <si>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</si>
  <si>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</si>
  <si>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</si>
  <si>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</si>
  <si>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</si>
  <si>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</si>
  <si>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</si>
  <si>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</si>
  <si>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</si>
  <si>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</si>
  <si>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</si>
  <si>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</si>
  <si>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</si>
  <si>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</si>
  <si>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</si>
  <si>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</si>
  <si>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</si>
  <si>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</si>
  <si>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</si>
  <si>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</si>
  <si>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</si>
  <si>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</si>
  <si>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</si>
  <si>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</si>
  <si>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</si>
  <si>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</si>
  <si>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</si>
  <si>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</si>
  <si>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</si>
  <si>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</si>
  <si>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</si>
  <si>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</si>
  <si>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</si>
  <si>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</si>
  <si>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</si>
  <si>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</si>
  <si>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</si>
  <si>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</si>
  <si>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</si>
  <si>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</si>
  <si>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</si>
  <si>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</si>
  <si>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</si>
  <si>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</si>
  <si>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</si>
  <si>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</si>
  <si>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</si>
  <si>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</si>
  <si>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</si>
  <si>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</si>
  <si>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</si>
  <si>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</si>
  <si>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</si>
  <si>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</si>
  <si>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</si>
  <si>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</si>
  <si>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</si>
  <si>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</si>
  <si>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</si>
  <si>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</si>
  <si>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</si>
  <si>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</si>
  <si>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</si>
  <si>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</si>
  <si>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</si>
  <si>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</si>
  <si>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</si>
  <si>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</si>
  <si>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</si>
  <si>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</si>
  <si>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</si>
  <si>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</si>
  <si>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</si>
  <si>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</si>
  <si>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</si>
  <si>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</si>
  <si>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</si>
  <si>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</si>
  <si>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</si>
  <si>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</si>
  <si>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</si>
  <si>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</si>
  <si>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</si>
  <si>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</si>
  <si>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</si>
  <si>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</si>
  <si>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</si>
  <si>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</si>
  <si>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</si>
  <si>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</si>
  <si>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</si>
  <si>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</si>
  <si>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</si>
  <si>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</si>
  <si>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</si>
  <si>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</si>
  <si>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</si>
  <si>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</si>
  <si>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</si>
  <si>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</si>
  <si>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</si>
  <si>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</si>
  <si>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</si>
  <si>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</si>
  <si>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</si>
  <si>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</si>
  <si>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</si>
  <si>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</si>
  <si>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</si>
  <si>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</si>
  <si>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</si>
  <si>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</si>
  <si>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</si>
  <si>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</si>
  <si>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</si>
  <si>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</si>
  <si>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</si>
  <si>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</si>
  <si>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</si>
  <si>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</si>
  <si>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</si>
  <si>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</si>
  <si>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</si>
  <si>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</si>
  <si>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</si>
  <si>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</si>
  <si>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</si>
  <si>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</si>
  <si>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</si>
  <si>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</si>
  <si>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</si>
  <si>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</si>
  <si>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</si>
  <si>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</si>
  <si>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</si>
  <si>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</si>
  <si>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</si>
  <si>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</si>
  <si>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</si>
  <si>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</si>
  <si>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</si>
  <si>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</si>
  <si>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</si>
  <si>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</si>
  <si>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</si>
  <si>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</si>
  <si>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</si>
  <si>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</si>
  <si>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</si>
  <si>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</si>
  <si>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</si>
  <si>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</si>
  <si>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</si>
  <si>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</si>
  <si>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</si>
  <si>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</si>
  <si>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</si>
  <si>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</si>
  <si>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</si>
  <si>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</si>
  <si>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</si>
  <si>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</si>
  <si>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</si>
  <si>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</si>
  <si>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</si>
  <si>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</si>
  <si>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</si>
  <si>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</si>
  <si>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</si>
  <si>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</si>
  <si>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</si>
  <si>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</si>
  <si>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</si>
  <si>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</si>
  <si>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</si>
  <si>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</si>
  <si>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</si>
  <si>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</si>
  <si>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</si>
  <si>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</si>
  <si>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</si>
  <si>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</si>
  <si>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</si>
  <si>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</si>
  <si>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</si>
  <si>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</si>
  <si>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</si>
  <si>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</si>
  <si>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</si>
  <si>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</si>
  <si>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</si>
  <si>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</si>
  <si>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</si>
  <si>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</si>
  <si>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</si>
  <si>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</si>
  <si>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</si>
  <si>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</si>
  <si>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</si>
  <si>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</si>
  <si>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</si>
  <si>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</si>
  <si>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</si>
  <si>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</si>
  <si>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</si>
  <si>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</si>
  <si>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</si>
  <si>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</si>
  <si>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</si>
  <si>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</si>
  <si>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</si>
  <si>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</si>
  <si>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</si>
  <si>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</si>
  <si>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</si>
  <si>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</si>
  <si>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</si>
  <si>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</si>
  <si>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</si>
  <si>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</si>
  <si>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</si>
  <si>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</si>
  <si>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</si>
  <si>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</si>
  <si>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</si>
  <si>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</si>
  <si>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</si>
  <si>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</si>
  <si>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</si>
  <si>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</si>
  <si>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</si>
  <si>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</si>
  <si>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</si>
  <si>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</si>
  <si>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</si>
  <si>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</si>
  <si>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</si>
  <si>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</si>
  <si>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</si>
  <si>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</si>
  <si>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</si>
  <si>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</si>
  <si>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</si>
  <si>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</si>
  <si>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</si>
  <si>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</si>
  <si>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</si>
  <si>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</si>
  <si>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</si>
  <si>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</si>
  <si>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</si>
  <si>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</si>
  <si>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</si>
  <si>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</si>
  <si>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</si>
  <si>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</si>
  <si>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</si>
  <si>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</si>
  <si>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</si>
  <si>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</si>
  <si>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</si>
  <si>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</si>
  <si>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</si>
  <si>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</si>
  <si>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</si>
  <si>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</si>
  <si>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</si>
  <si>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</si>
  <si>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</si>
  <si>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</si>
  <si>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</si>
  <si>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</si>
  <si>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</si>
  <si>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</si>
  <si>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</si>
  <si>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</si>
  <si>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</si>
  <si>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</si>
  <si>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</si>
  <si>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</si>
  <si>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</si>
  <si>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</si>
  <si>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</si>
  <si>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</si>
  <si>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</si>
  <si>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</si>
  <si>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</si>
  <si>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</si>
  <si>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</si>
  <si>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</si>
  <si>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</si>
  <si>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</si>
  <si>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</si>
  <si>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</si>
  <si>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</si>
  <si>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</si>
  <si>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</si>
  <si>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</si>
  <si>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</si>
  <si>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</si>
  <si>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</si>
  <si>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</si>
  <si>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</si>
  <si>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</si>
  <si>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</si>
  <si>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</si>
  <si>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</si>
  <si>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</si>
  <si>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</si>
  <si>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</si>
  <si>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</si>
  <si>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</si>
  <si>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</si>
  <si>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</si>
  <si>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</si>
  <si>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</si>
  <si>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</si>
  <si>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</si>
  <si>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</si>
  <si>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</si>
  <si>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</si>
  <si>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</si>
  <si>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</si>
  <si>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</si>
  <si>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</si>
  <si>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</si>
  <si>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</si>
  <si>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</si>
  <si>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</si>
  <si>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</si>
  <si>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</si>
  <si>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</si>
  <si>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</si>
  <si>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</si>
  <si>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</si>
  <si>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</si>
  <si>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</si>
  <si>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</si>
  <si>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</si>
  <si>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</si>
  <si>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</si>
  <si>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</si>
  <si>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</si>
  <si>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</si>
  <si>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</si>
  <si>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</si>
  <si>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</si>
  <si>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</si>
  <si>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</si>
  <si>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</si>
  <si>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</si>
  <si>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</si>
  <si>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</si>
  <si>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</si>
  <si>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</si>
  <si>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</si>
  <si>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</si>
  <si>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</si>
  <si>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</si>
  <si>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</si>
  <si>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</si>
  <si>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</si>
  <si>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</si>
  <si>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</si>
  <si>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</si>
  <si>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</si>
  <si>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</si>
  <si>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</si>
  <si>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</si>
  <si>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</si>
  <si>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</si>
  <si>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</si>
  <si>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</si>
  <si>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</si>
  <si>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</si>
  <si>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</si>
  <si>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</si>
  <si>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</si>
  <si>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</si>
  <si>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</si>
  <si>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</si>
  <si>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</si>
  <si>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</si>
  <si>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</si>
  <si>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</si>
  <si>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</si>
  <si>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</si>
  <si>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</si>
  <si>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</si>
  <si>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</si>
  <si>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</si>
  <si>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</si>
  <si>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</si>
  <si>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</si>
  <si>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</si>
  <si>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</si>
  <si>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</si>
  <si>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</si>
  <si>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</si>
  <si>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</si>
  <si>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</si>
  <si>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</si>
  <si>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</si>
  <si>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</si>
  <si>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</si>
  <si>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</si>
  <si>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</si>
  <si>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</si>
  <si>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</si>
  <si>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</si>
  <si>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</si>
  <si>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</si>
  <si>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</si>
  <si>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</si>
  <si>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</si>
  <si>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</si>
  <si>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</si>
  <si>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</si>
  <si>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</si>
  <si>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</si>
  <si>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</si>
  <si>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</si>
  <si>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</si>
  <si>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</si>
  <si>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</si>
  <si>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</si>
  <si>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</si>
  <si>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</si>
  <si>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</si>
  <si>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</si>
  <si>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</si>
  <si>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</si>
  <si>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</si>
  <si>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</si>
  <si>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</si>
  <si>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</si>
  <si>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</si>
  <si>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</si>
  <si>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</si>
  <si>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</si>
  <si>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</si>
  <si>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</si>
  <si>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</si>
  <si>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</si>
  <si>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</si>
  <si>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</si>
  <si>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</si>
  <si>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</si>
  <si>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</si>
  <si>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</si>
  <si>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</si>
  <si>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</si>
  <si>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</si>
  <si>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</si>
  <si>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</si>
  <si>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</si>
  <si>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</si>
  <si>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</si>
  <si>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</si>
  <si>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</si>
  <si>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</si>
  <si>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</si>
  <si>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</si>
  <si>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</si>
  <si>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</si>
  <si>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</si>
  <si>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</si>
  <si>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</si>
  <si>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</si>
  <si>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</si>
  <si>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</si>
  <si>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</si>
  <si>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</si>
  <si>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</si>
  <si>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</si>
  <si>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</si>
  <si>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</si>
  <si>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</si>
  <si>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</si>
  <si>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</si>
  <si>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</si>
  <si>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</si>
  <si>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</si>
  <si>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Note: Confidence interval derived from options market information for the five trading days ending Feb 4, 2021. Intervals not calculated for months with sparse trading in near-the-money options contracts.</t>
  </si>
  <si>
    <t>U.S. Energy Information Administration, Short-Term Energy Outlook, February 2021</t>
  </si>
  <si>
    <t>Sources: U.S. Energy Information Administration, Short-Term Energy Outlook, February 2021, CME Group, and Bloomberg, L.P.</t>
  </si>
  <si>
    <t>Source: U.S. Energy Information Administration, Short-Term Energy Outlook, February 2021</t>
  </si>
  <si>
    <t>Sources: U.S. Energy Information Administration, Short-Term Energy Outlook, February 2021, and CME Group</t>
  </si>
  <si>
    <t>Sources: U.S. Energy Information Administration, Short-Term Energy Outlook, February 2021, and Refinitiv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</si>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</sst>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8" fillId="0" borderId="0"/>
    <xf numFmtId="0" fontId="16" fillId="0" borderId="0"/>
    <xf numFmtId="0" fontId="22" fillId="0" borderId="0"/>
    <xf numFmtId="0" fontId="15" fillId="0" borderId="0"/>
    <xf numFmtId="0" fontId="42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2" fillId="0" borderId="0" xfId="3" applyFont="1"/>
    <xf numFmtId="0" fontId="36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8" fillId="0" borderId="0" xfId="7"/>
    <xf numFmtId="164" fontId="19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5" borderId="0" xfId="6" applyFill="1"/>
    <xf numFmtId="0" fontId="19" fillId="6" borderId="0" xfId="6" applyFont="1" applyFill="1"/>
    <xf numFmtId="171" fontId="19" fillId="0" borderId="0" xfId="6" applyNumberFormat="1"/>
    <xf numFmtId="0" fontId="39" fillId="0" borderId="0" xfId="6" applyFont="1"/>
    <xf numFmtId="0" fontId="41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15" fillId="0" borderId="0" xfId="10"/>
    <xf numFmtId="2" fontId="15" fillId="0" borderId="0" xfId="10" applyNumberFormat="1"/>
    <xf numFmtId="0" fontId="43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2" fillId="2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5" borderId="0" xfId="3" applyFill="1"/>
    <xf numFmtId="0" fontId="41" fillId="5" borderId="0" xfId="6" applyFont="1" applyFill="1"/>
    <xf numFmtId="0" fontId="14" fillId="5" borderId="0" xfId="6" applyFont="1" applyFill="1"/>
    <xf numFmtId="0" fontId="12" fillId="0" borderId="0" xfId="6" applyFont="1"/>
    <xf numFmtId="0" fontId="15" fillId="5" borderId="0" xfId="10" applyFill="1"/>
    <xf numFmtId="0" fontId="46" fillId="0" borderId="0" xfId="6" applyFont="1"/>
    <xf numFmtId="168" fontId="45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3" borderId="0" xfId="3" applyFill="1"/>
    <xf numFmtId="0" fontId="26" fillId="3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2" borderId="20" xfId="0" applyFont="1" applyFill="1" applyBorder="1"/>
    <xf numFmtId="0" fontId="22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49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0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0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2" borderId="20" xfId="6" applyFill="1" applyBorder="1"/>
    <xf numFmtId="0" fontId="19" fillId="2" borderId="18" xfId="6" applyFill="1" applyBorder="1"/>
    <xf numFmtId="0" fontId="22" fillId="2" borderId="19" xfId="0" applyNumberFormat="1" applyFont="1" applyFill="1" applyBorder="1" applyAlignment="1"/>
    <xf numFmtId="0" fontId="22" fillId="2" borderId="15" xfId="0" applyNumberFormat="1" applyFont="1" applyFill="1" applyBorder="1" applyAlignment="1"/>
    <xf numFmtId="0" fontId="0" fillId="2" borderId="16" xfId="0" applyFill="1" applyBorder="1"/>
    <xf numFmtId="0" fontId="22" fillId="2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2" fillId="0" borderId="18" xfId="0" applyFont="1" applyBorder="1"/>
    <xf numFmtId="0" fontId="40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7" borderId="0" xfId="0" applyFill="1"/>
    <xf numFmtId="0" fontId="22" fillId="7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7" borderId="0" xfId="6" quotePrefix="1" applyFont="1" applyFill="1"/>
    <xf numFmtId="0" fontId="19" fillId="7" borderId="0" xfId="6" applyFill="1"/>
    <xf numFmtId="0" fontId="19" fillId="7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5" fillId="2" borderId="19" xfId="0" applyNumberFormat="1" applyFont="1" applyFill="1" applyBorder="1" applyAlignment="1"/>
    <xf numFmtId="0" fontId="45" fillId="2" borderId="15" xfId="0" applyNumberFormat="1" applyFont="1" applyFill="1" applyBorder="1" applyAlignment="1"/>
    <xf numFmtId="0" fontId="6" fillId="2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2" borderId="18" xfId="6" applyFont="1" applyFill="1" applyBorder="1"/>
    <xf numFmtId="9" fontId="38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2" borderId="20" xfId="0" applyFont="1" applyFill="1" applyBorder="1" applyAlignment="1"/>
    <xf numFmtId="0" fontId="22" fillId="2" borderId="16" xfId="0" applyFont="1" applyFill="1" applyBorder="1" applyAlignment="1"/>
    <xf numFmtId="0" fontId="8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2" fillId="0" borderId="19" xfId="3" applyBorder="1"/>
    <xf numFmtId="0" fontId="26" fillId="2" borderId="20" xfId="11" applyFont="1" applyFill="1" applyBorder="1" applyAlignment="1" applyProtection="1"/>
    <xf numFmtId="0" fontId="22" fillId="0" borderId="15" xfId="3" applyBorder="1"/>
    <xf numFmtId="0" fontId="26" fillId="2" borderId="16" xfId="11" applyFont="1" applyFill="1" applyBorder="1" applyAlignment="1" applyProtection="1"/>
    <xf numFmtId="0" fontId="22" fillId="0" borderId="17" xfId="3" applyBorder="1"/>
    <xf numFmtId="0" fontId="26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1" fillId="0" borderId="0" xfId="0" applyFont="1"/>
    <xf numFmtId="0" fontId="0" fillId="5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2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7" borderId="0" xfId="0" applyNumberFormat="1" applyFill="1"/>
    <xf numFmtId="165" fontId="24" fillId="5" borderId="0" xfId="0" applyNumberFormat="1" applyFont="1" applyFill="1"/>
    <xf numFmtId="2" fontId="0" fillId="5" borderId="0" xfId="0" applyNumberFormat="1" applyFill="1"/>
    <xf numFmtId="0" fontId="36" fillId="5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4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39" fillId="0" borderId="12" xfId="6" applyFont="1" applyBorder="1"/>
    <xf numFmtId="3" fontId="22" fillId="0" borderId="1" xfId="0" applyNumberFormat="1" applyFont="1" applyBorder="1"/>
    <xf numFmtId="0" fontId="39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3" fillId="0" borderId="0" xfId="6" applyFont="1"/>
    <xf numFmtId="168" fontId="53" fillId="0" borderId="0" xfId="6" applyNumberFormat="1" applyFont="1"/>
    <xf numFmtId="0" fontId="53" fillId="0" borderId="0" xfId="6" applyFont="1" applyAlignment="1">
      <alignment horizontal="right"/>
    </xf>
    <xf numFmtId="164" fontId="39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2" fillId="0" borderId="19" xfId="0" applyNumberFormat="1" applyFont="1" applyFill="1" applyBorder="1" applyAlignment="1"/>
    <xf numFmtId="0" fontId="39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8" fillId="0" borderId="0" xfId="7" applyFill="1"/>
    <xf numFmtId="0" fontId="39" fillId="2" borderId="19" xfId="6" applyFont="1" applyFill="1" applyBorder="1" applyAlignment="1"/>
    <xf numFmtId="0" fontId="39" fillId="2" borderId="20" xfId="6" applyFont="1" applyFill="1" applyBorder="1"/>
    <xf numFmtId="2" fontId="22" fillId="2" borderId="17" xfId="0" applyNumberFormat="1" applyFont="1" applyFill="1" applyBorder="1" applyAlignment="1"/>
    <xf numFmtId="0" fontId="39" fillId="2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39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4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2" fillId="2" borderId="18" xfId="0" applyFont="1" applyFill="1" applyBorder="1"/>
    <xf numFmtId="0" fontId="39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3" fillId="2" borderId="18" xfId="6" applyFont="1" applyFill="1" applyBorder="1" applyAlignment="1"/>
    <xf numFmtId="168" fontId="2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3" fillId="0" borderId="1" xfId="6" applyFont="1" applyBorder="1"/>
    <xf numFmtId="0" fontId="39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5" fillId="0" borderId="2" xfId="7" quotePrefix="1" applyNumberFormat="1" applyFont="1" applyBorder="1" applyAlignment="1">
      <alignment horizontal="center"/>
    </xf>
    <xf numFmtId="168" fontId="55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1" fontId="0" fillId="0" borderId="0" xfId="0" applyNumberFormat="1" applyAlignment="1">
      <alignment horizontal="right"/>
    </xf>
    <xf numFmtId="0" fontId="27" fillId="0" borderId="0" xfId="0" applyFont="1" applyAlignment="1">
      <alignment wrapText="1"/>
    </xf>
    <xf numFmtId="0" fontId="40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40" fillId="0" borderId="0" xfId="0" applyFont="1"/>
    <xf numFmtId="0" fontId="27" fillId="0" borderId="0" xfId="0" applyFont="1" applyAlignment="1">
      <alignment wrapText="1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1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52</c:v>
                </c:pt>
                <c:pt idx="61">
                  <c:v>53</c:v>
                </c:pt>
                <c:pt idx="62">
                  <c:v>53</c:v>
                </c:pt>
                <c:pt idx="63">
                  <c:v>52</c:v>
                </c:pt>
                <c:pt idx="64">
                  <c:v>50</c:v>
                </c:pt>
                <c:pt idx="65">
                  <c:v>49</c:v>
                </c:pt>
                <c:pt idx="66">
                  <c:v>49</c:v>
                </c:pt>
                <c:pt idx="67">
                  <c:v>49</c:v>
                </c:pt>
                <c:pt idx="68">
                  <c:v>49</c:v>
                </c:pt>
                <c:pt idx="69">
                  <c:v>49</c:v>
                </c:pt>
                <c:pt idx="70">
                  <c:v>49</c:v>
                </c:pt>
                <c:pt idx="71">
                  <c:v>49</c:v>
                </c:pt>
                <c:pt idx="72">
                  <c:v>50</c:v>
                </c:pt>
                <c:pt idx="73">
                  <c:v>50</c:v>
                </c:pt>
                <c:pt idx="74">
                  <c:v>51</c:v>
                </c:pt>
                <c:pt idx="75">
                  <c:v>51.5</c:v>
                </c:pt>
                <c:pt idx="76">
                  <c:v>51.5</c:v>
                </c:pt>
                <c:pt idx="77">
                  <c:v>52.5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52</c:v>
                </c:pt>
                <c:pt idx="83">
                  <c:v>52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49.61999999999999</c:v>
                </c:pt>
                <c:pt idx="64">
                  <c:v>49.583999999999996</c:v>
                </c:pt>
                <c:pt idx="65">
                  <c:v>49.49</c:v>
                </c:pt>
                <c:pt idx="66">
                  <c:v>49.335999999999999</c:v>
                </c:pt>
                <c:pt idx="67">
                  <c:v>49.143999999999998</c:v>
                </c:pt>
                <c:pt idx="68">
                  <c:v>48.926000000000002</c:v>
                </c:pt>
                <c:pt idx="69">
                  <c:v>48.701999999999998</c:v>
                </c:pt>
                <c:pt idx="70">
                  <c:v>48.489999999999995</c:v>
                </c:pt>
                <c:pt idx="71">
                  <c:v>48.278000000000006</c:v>
                </c:pt>
                <c:pt idx="72">
                  <c:v>48.052</c:v>
                </c:pt>
                <c:pt idx="73">
                  <c:v>47.839999999999996</c:v>
                </c:pt>
                <c:pt idx="74">
                  <c:v>47.631999999999998</c:v>
                </c:pt>
                <c:pt idx="75">
                  <c:v>47.444000000000003</c:v>
                </c:pt>
                <c:pt idx="76">
                  <c:v>47.281999999999996</c:v>
                </c:pt>
                <c:pt idx="77">
                  <c:v>47.14</c:v>
                </c:pt>
                <c:pt idx="78">
                  <c:v>46.980000000000004</c:v>
                </c:pt>
                <c:pt idx="79">
                  <c:v>46.84</c:v>
                </c:pt>
                <c:pt idx="80">
                  <c:v>46.712000000000003</c:v>
                </c:pt>
                <c:pt idx="81">
                  <c:v>46.601999999999997</c:v>
                </c:pt>
                <c:pt idx="82">
                  <c:v>46.506</c:v>
                </c:pt>
                <c:pt idx="83">
                  <c:v>46.43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39.773684868176005</c:v>
                </c:pt>
                <c:pt idx="64">
                  <c:v>37.2546565111709</c:v>
                </c:pt>
                <c:pt idx="65">
                  <c:v>35.288923741371811</c:v>
                </c:pt>
                <c:pt idx="66">
                  <c:v>33.624884646029841</c:v>
                </c:pt>
                <c:pt idx="67">
                  <c:v>32.443968413635531</c:v>
                </c:pt>
                <c:pt idx="68">
                  <c:v>31.24640401295575</c:v>
                </c:pt>
                <c:pt idx="69">
                  <c:v>29.902872808285217</c:v>
                </c:pt>
                <c:pt idx="70">
                  <c:v>29.263972160859126</c:v>
                </c:pt>
                <c:pt idx="71">
                  <c:v>28.813235935211495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25.35162033508302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23.601833432409169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61.90385447464606</c:v>
                </c:pt>
                <c:pt idx="64">
                  <c:v>65.993711558252883</c:v>
                </c:pt>
                <c:pt idx="65">
                  <c:v>69.405916653914602</c:v>
                </c:pt>
                <c:pt idx="66">
                  <c:v>72.38808167294016</c:v>
                </c:pt>
                <c:pt idx="67">
                  <c:v>74.440114883879914</c:v>
                </c:pt>
                <c:pt idx="68">
                  <c:v>76.608926742657303</c:v>
                </c:pt>
                <c:pt idx="69">
                  <c:v>79.319629896657275</c:v>
                </c:pt>
                <c:pt idx="70">
                  <c:v>80.347264106028021</c:v>
                </c:pt>
                <c:pt idx="71">
                  <c:v>80.892173626068356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87.65434203528288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91.338027029705685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52</c:v>
                </c:pt>
                <c:pt idx="61">
                  <c:v>53</c:v>
                </c:pt>
                <c:pt idx="62">
                  <c:v>53</c:v>
                </c:pt>
                <c:pt idx="63">
                  <c:v>52</c:v>
                </c:pt>
                <c:pt idx="64">
                  <c:v>50</c:v>
                </c:pt>
                <c:pt idx="65">
                  <c:v>49</c:v>
                </c:pt>
                <c:pt idx="66">
                  <c:v>49</c:v>
                </c:pt>
                <c:pt idx="67">
                  <c:v>49</c:v>
                </c:pt>
                <c:pt idx="68">
                  <c:v>49</c:v>
                </c:pt>
                <c:pt idx="69">
                  <c:v>49</c:v>
                </c:pt>
                <c:pt idx="70">
                  <c:v>49</c:v>
                </c:pt>
                <c:pt idx="71">
                  <c:v>49</c:v>
                </c:pt>
                <c:pt idx="72">
                  <c:v>50</c:v>
                </c:pt>
                <c:pt idx="73">
                  <c:v>50</c:v>
                </c:pt>
                <c:pt idx="74">
                  <c:v>51</c:v>
                </c:pt>
                <c:pt idx="75">
                  <c:v>51.5</c:v>
                </c:pt>
                <c:pt idx="76">
                  <c:v>51.5</c:v>
                </c:pt>
                <c:pt idx="77">
                  <c:v>52.5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52</c:v>
                </c:pt>
                <c:pt idx="83">
                  <c:v>52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49.61999999999999</c:v>
                </c:pt>
                <c:pt idx="64">
                  <c:v>49.583999999999996</c:v>
                </c:pt>
                <c:pt idx="65">
                  <c:v>49.49</c:v>
                </c:pt>
                <c:pt idx="66">
                  <c:v>49.335999999999999</c:v>
                </c:pt>
                <c:pt idx="67">
                  <c:v>49.143999999999998</c:v>
                </c:pt>
                <c:pt idx="68">
                  <c:v>48.926000000000002</c:v>
                </c:pt>
                <c:pt idx="69">
                  <c:v>48.701999999999998</c:v>
                </c:pt>
                <c:pt idx="70">
                  <c:v>48.489999999999995</c:v>
                </c:pt>
                <c:pt idx="71">
                  <c:v>48.278000000000006</c:v>
                </c:pt>
                <c:pt idx="72">
                  <c:v>48.052</c:v>
                </c:pt>
                <c:pt idx="73">
                  <c:v>47.839999999999996</c:v>
                </c:pt>
                <c:pt idx="74">
                  <c:v>47.631999999999998</c:v>
                </c:pt>
                <c:pt idx="75">
                  <c:v>47.444000000000003</c:v>
                </c:pt>
                <c:pt idx="76">
                  <c:v>47.281999999999996</c:v>
                </c:pt>
                <c:pt idx="77">
                  <c:v>47.14</c:v>
                </c:pt>
                <c:pt idx="78">
                  <c:v>46.980000000000004</c:v>
                </c:pt>
                <c:pt idx="79">
                  <c:v>46.84</c:v>
                </c:pt>
                <c:pt idx="80">
                  <c:v>46.712000000000003</c:v>
                </c:pt>
                <c:pt idx="81">
                  <c:v>46.601999999999997</c:v>
                </c:pt>
                <c:pt idx="82">
                  <c:v>46.506</c:v>
                </c:pt>
                <c:pt idx="83">
                  <c:v>46.43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39.773684868176005</c:v>
                </c:pt>
                <c:pt idx="64">
                  <c:v>37.2546565111709</c:v>
                </c:pt>
                <c:pt idx="65">
                  <c:v>35.288923741371811</c:v>
                </c:pt>
                <c:pt idx="66">
                  <c:v>33.624884646029841</c:v>
                </c:pt>
                <c:pt idx="67">
                  <c:v>32.443968413635531</c:v>
                </c:pt>
                <c:pt idx="68">
                  <c:v>31.24640401295575</c:v>
                </c:pt>
                <c:pt idx="69">
                  <c:v>29.902872808285217</c:v>
                </c:pt>
                <c:pt idx="70">
                  <c:v>29.263972160859126</c:v>
                </c:pt>
                <c:pt idx="71">
                  <c:v>28.813235935211495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25.35162033508302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23.601833432409169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61.90385447464606</c:v>
                </c:pt>
                <c:pt idx="64">
                  <c:v>65.993711558252883</c:v>
                </c:pt>
                <c:pt idx="65">
                  <c:v>69.405916653914602</c:v>
                </c:pt>
                <c:pt idx="66">
                  <c:v>72.38808167294016</c:v>
                </c:pt>
                <c:pt idx="67">
                  <c:v>74.440114883879914</c:v>
                </c:pt>
                <c:pt idx="68">
                  <c:v>76.608926742657303</c:v>
                </c:pt>
                <c:pt idx="69">
                  <c:v>79.319629896657275</c:v>
                </c:pt>
                <c:pt idx="70">
                  <c:v>80.347264106028021</c:v>
                </c:pt>
                <c:pt idx="71">
                  <c:v>80.892173626068356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87.65434203528288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91.338027029705685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91741648"/>
        <c:axId val="-991749264"/>
        <c:extLst/>
      </c:lineChart>
      <c:catAx>
        <c:axId val="-9917416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99174926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991749264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99174164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0.27397544057142853</c:v>
                </c:pt>
                <c:pt idx="3">
                  <c:v>4.7578147333333209E-2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1.1560303590476106E-2</c:v>
                </c:pt>
                <c:pt idx="2">
                  <c:v>3.8959211528571513E-2</c:v>
                </c:pt>
                <c:pt idx="3">
                  <c:v>-2.407506233333323E-2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0.1078227183999998</c:v>
                </c:pt>
                <c:pt idx="2">
                  <c:v>-5.3366529999999912E-2</c:v>
                </c:pt>
                <c:pt idx="3">
                  <c:v>-9.866888700000187E-3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991747632"/>
        <c:axId val="-99174872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4381534412675291E-2"/>
                  <c:y val="-7.798835445477513E-2"/>
                </c:manualLayout>
              </c:layout>
              <c:tx>
                <c:rich>
                  <a:bodyPr/>
                  <a:lstStyle/>
                  <a:p>
                    <a:fld id="{06A16097-DF26-4511-A64A-06E02E63A9A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01B4230D-8029-4824-AAF4-CA08DF256FE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B9C9FD31-59C9-4932-9B27-AEE48C419D1C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-6.3069096233386898E-2"/>
                </c:manualLayout>
              </c:layout>
              <c:tx>
                <c:rich>
                  <a:bodyPr/>
                  <a:lstStyle/>
                  <a:p>
                    <a:fld id="{63D8D5CF-BE0E-4475-8219-17C54F280DA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-0.41996361920000025</c:v>
                </c:pt>
                <c:pt idx="2">
                  <c:v>0.25956812210000013</c:v>
                </c:pt>
                <c:pt idx="3">
                  <c:v>1.3636196299999792E-2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0.26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91747632"/>
        <c:axId val="-991748720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91739472"/>
        <c:axId val="-991748176"/>
      </c:scatterChart>
      <c:catAx>
        <c:axId val="-9917476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1748720"/>
        <c:crosses val="autoZero"/>
        <c:auto val="1"/>
        <c:lblAlgn val="ctr"/>
        <c:lblOffset val="100"/>
        <c:tickLblSkip val="1"/>
        <c:noMultiLvlLbl val="0"/>
      </c:catAx>
      <c:valAx>
        <c:axId val="-991748720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1747632"/>
        <c:crosses val="autoZero"/>
        <c:crossBetween val="between"/>
        <c:majorUnit val="0.25"/>
      </c:valAx>
      <c:valAx>
        <c:axId val="-99174817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991739472"/>
        <c:crosses val="max"/>
        <c:crossBetween val="midCat"/>
      </c:valAx>
      <c:valAx>
        <c:axId val="-991739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991748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2.443332666666667</c:v>
                </c:pt>
                <c:pt idx="38">
                  <c:v>2.443332666666667</c:v>
                </c:pt>
                <c:pt idx="39">
                  <c:v>2.443332666666667</c:v>
                </c:pt>
                <c:pt idx="40">
                  <c:v>2.443332666666667</c:v>
                </c:pt>
                <c:pt idx="41">
                  <c:v>2.443332666666667</c:v>
                </c:pt>
                <c:pt idx="42">
                  <c:v>2.443332666666667</c:v>
                </c:pt>
                <c:pt idx="43">
                  <c:v>2.443332666666667</c:v>
                </c:pt>
                <c:pt idx="44">
                  <c:v>2.443332666666667</c:v>
                </c:pt>
                <c:pt idx="45">
                  <c:v>2.443332666666667</c:v>
                </c:pt>
                <c:pt idx="46">
                  <c:v>2.443332666666667</c:v>
                </c:pt>
                <c:pt idx="49">
                  <c:v>2.4525114166666668</c:v>
                </c:pt>
                <c:pt idx="50">
                  <c:v>2.4525114166666668</c:v>
                </c:pt>
                <c:pt idx="51">
                  <c:v>2.4525114166666668</c:v>
                </c:pt>
                <c:pt idx="52">
                  <c:v>2.4525114166666668</c:v>
                </c:pt>
                <c:pt idx="53">
                  <c:v>2.4525114166666668</c:v>
                </c:pt>
                <c:pt idx="54">
                  <c:v>2.4525114166666668</c:v>
                </c:pt>
                <c:pt idx="55">
                  <c:v>2.4525114166666668</c:v>
                </c:pt>
                <c:pt idx="56">
                  <c:v>2.4525114166666668</c:v>
                </c:pt>
                <c:pt idx="57">
                  <c:v>2.4525114166666668</c:v>
                </c:pt>
                <c:pt idx="58">
                  <c:v>2.4525114166666668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1.2674007936507934</c:v>
                </c:pt>
                <c:pt idx="38">
                  <c:v>1.2674007936507934</c:v>
                </c:pt>
                <c:pt idx="39">
                  <c:v>1.2674007936507934</c:v>
                </c:pt>
                <c:pt idx="40">
                  <c:v>1.2674007936507934</c:v>
                </c:pt>
                <c:pt idx="41">
                  <c:v>1.2674007936507934</c:v>
                </c:pt>
                <c:pt idx="42">
                  <c:v>1.2674007936507934</c:v>
                </c:pt>
                <c:pt idx="43">
                  <c:v>1.2674007936507934</c:v>
                </c:pt>
                <c:pt idx="44">
                  <c:v>1.2674007936507934</c:v>
                </c:pt>
                <c:pt idx="45">
                  <c:v>1.2674007936507934</c:v>
                </c:pt>
                <c:pt idx="46">
                  <c:v>1.2674007936507934</c:v>
                </c:pt>
                <c:pt idx="49">
                  <c:v>1.3134920634920637</c:v>
                </c:pt>
                <c:pt idx="50">
                  <c:v>1.3134920634920637</c:v>
                </c:pt>
                <c:pt idx="51">
                  <c:v>1.3134920634920637</c:v>
                </c:pt>
                <c:pt idx="52">
                  <c:v>1.3134920634920637</c:v>
                </c:pt>
                <c:pt idx="53">
                  <c:v>1.3134920634920637</c:v>
                </c:pt>
                <c:pt idx="54">
                  <c:v>1.3134920634920637</c:v>
                </c:pt>
                <c:pt idx="55">
                  <c:v>1.3134920634920637</c:v>
                </c:pt>
                <c:pt idx="56">
                  <c:v>1.3134920634920637</c:v>
                </c:pt>
                <c:pt idx="57">
                  <c:v>1.3134920634920637</c:v>
                </c:pt>
                <c:pt idx="58">
                  <c:v>1.3134920634920637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1.3040476190476191</c:v>
                </c:pt>
                <c:pt idx="37">
                  <c:v>1.3333333333333333</c:v>
                </c:pt>
                <c:pt idx="38">
                  <c:v>1.3333333333333333</c:v>
                </c:pt>
                <c:pt idx="39">
                  <c:v>1.3095238095238095</c:v>
                </c:pt>
                <c:pt idx="40">
                  <c:v>1.2619047619047619</c:v>
                </c:pt>
                <c:pt idx="41">
                  <c:v>1.2380952380952381</c:v>
                </c:pt>
                <c:pt idx="42">
                  <c:v>1.2380952380952381</c:v>
                </c:pt>
                <c:pt idx="43">
                  <c:v>1.2380952380952381</c:v>
                </c:pt>
                <c:pt idx="44">
                  <c:v>1.2380952380952381</c:v>
                </c:pt>
                <c:pt idx="45">
                  <c:v>1.2380952380952381</c:v>
                </c:pt>
                <c:pt idx="46">
                  <c:v>1.2380952380952381</c:v>
                </c:pt>
                <c:pt idx="47">
                  <c:v>1.2380952380952381</c:v>
                </c:pt>
                <c:pt idx="48">
                  <c:v>1.2619047619047619</c:v>
                </c:pt>
                <c:pt idx="49">
                  <c:v>1.2619047619047619</c:v>
                </c:pt>
                <c:pt idx="50">
                  <c:v>1.2857142857142858</c:v>
                </c:pt>
                <c:pt idx="51">
                  <c:v>1.3095238095238095</c:v>
                </c:pt>
                <c:pt idx="52">
                  <c:v>1.3095238095238095</c:v>
                </c:pt>
                <c:pt idx="53">
                  <c:v>1.3333333333333333</c:v>
                </c:pt>
                <c:pt idx="54">
                  <c:v>1.3333333333333333</c:v>
                </c:pt>
                <c:pt idx="55">
                  <c:v>1.3333333333333333</c:v>
                </c:pt>
                <c:pt idx="56">
                  <c:v>1.3333333333333333</c:v>
                </c:pt>
                <c:pt idx="57">
                  <c:v>1.3333333333333333</c:v>
                </c:pt>
                <c:pt idx="58">
                  <c:v>1.3333333333333333</c:v>
                </c:pt>
                <c:pt idx="59">
                  <c:v>1.3333333333333333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2.3342499999999999</c:v>
                </c:pt>
                <c:pt idx="37">
                  <c:v>2.4612020000000001</c:v>
                </c:pt>
                <c:pt idx="38">
                  <c:v>2.512121</c:v>
                </c:pt>
                <c:pt idx="39">
                  <c:v>2.5593430000000001</c:v>
                </c:pt>
                <c:pt idx="40">
                  <c:v>2.5405009999999999</c:v>
                </c:pt>
                <c:pt idx="41">
                  <c:v>2.5287500000000001</c:v>
                </c:pt>
                <c:pt idx="42">
                  <c:v>2.4777290000000001</c:v>
                </c:pt>
                <c:pt idx="43">
                  <c:v>2.4691019999999999</c:v>
                </c:pt>
                <c:pt idx="44">
                  <c:v>2.3906559999999999</c:v>
                </c:pt>
                <c:pt idx="45">
                  <c:v>2.3683890000000001</c:v>
                </c:pt>
                <c:pt idx="46">
                  <c:v>2.3618790000000001</c:v>
                </c:pt>
                <c:pt idx="47">
                  <c:v>2.3160699999999999</c:v>
                </c:pt>
                <c:pt idx="48">
                  <c:v>2.236208</c:v>
                </c:pt>
                <c:pt idx="49">
                  <c:v>2.2693119999999998</c:v>
                </c:pt>
                <c:pt idx="50">
                  <c:v>2.340624</c:v>
                </c:pt>
                <c:pt idx="51">
                  <c:v>2.459311</c:v>
                </c:pt>
                <c:pt idx="52">
                  <c:v>2.528708</c:v>
                </c:pt>
                <c:pt idx="53">
                  <c:v>2.5703840000000002</c:v>
                </c:pt>
                <c:pt idx="54">
                  <c:v>2.5527150000000001</c:v>
                </c:pt>
                <c:pt idx="55">
                  <c:v>2.5797849999999998</c:v>
                </c:pt>
                <c:pt idx="56">
                  <c:v>2.5098020000000001</c:v>
                </c:pt>
                <c:pt idx="57">
                  <c:v>2.4854849999999997</c:v>
                </c:pt>
                <c:pt idx="58">
                  <c:v>2.493541</c:v>
                </c:pt>
                <c:pt idx="59">
                  <c:v>2.4042620000000001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91740016"/>
        <c:axId val="-991738928"/>
      </c:lineChart>
      <c:catAx>
        <c:axId val="-991740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17389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99173892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1740016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7803548894231106"/>
          <c:y val="0.1796748028370494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0.27397544057142853</c:v>
                </c:pt>
                <c:pt idx="3">
                  <c:v>4.7578147333333209E-2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-1.0609955171428487E-2</c:v>
                </c:pt>
                <c:pt idx="1">
                  <c:v>-0.13053965690952363</c:v>
                </c:pt>
                <c:pt idx="2">
                  <c:v>7.7994524428571133E-2</c:v>
                </c:pt>
                <c:pt idx="3">
                  <c:v>3.3402788466666999E-2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F05C6688-406D-4A1D-88A8-FB4B87E98725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2B6C610F-6459-44A8-803E-2C9C718AABF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4.4076041235740302E-3"/>
                  <c:y val="0.17391366076807438"/>
                </c:manualLayout>
              </c:layout>
              <c:tx>
                <c:rich>
                  <a:bodyPr/>
                  <a:lstStyle/>
                  <a:p>
                    <a:fld id="{C558B611-B21A-4EFC-B89A-BD098CA70E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4125716296702236E-3"/>
                  <c:y val="6.1880848671921306E-2"/>
                </c:manualLayout>
              </c:layout>
              <c:tx>
                <c:rich>
                  <a:bodyPr/>
                  <a:lstStyle/>
                  <a:p>
                    <a:fld id="{C8AA7498-0D3E-456C-AA30-DB51AD905C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4.7405902800000232E-2</c:v>
                </c:pt>
                <c:pt idx="1">
                  <c:v>0.1672393969999999</c:v>
                </c:pt>
                <c:pt idx="2">
                  <c:v>-0.2015044956999994</c:v>
                </c:pt>
                <c:pt idx="3">
                  <c:v>-1.3821437900000566E-2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0.15</c:v>
                  </c:pt>
                  <c:pt idx="3">
                    <c:v>0.07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991747088"/>
        <c:axId val="-99788267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-0.12678681879999987</c:v>
                </c:pt>
                <c:pt idx="1">
                  <c:v>-0.50264690109999988</c:v>
                </c:pt>
                <c:pt idx="2">
                  <c:v>0.15046546930000027</c:v>
                </c:pt>
                <c:pt idx="3">
                  <c:v>6.7159497899999643E-2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91747088"/>
        <c:axId val="-997882672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97888112"/>
        <c:axId val="-997889200"/>
      </c:scatterChart>
      <c:catAx>
        <c:axId val="-9917470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7882672"/>
        <c:crosses val="autoZero"/>
        <c:auto val="1"/>
        <c:lblAlgn val="ctr"/>
        <c:lblOffset val="100"/>
        <c:tickLblSkip val="1"/>
        <c:noMultiLvlLbl val="0"/>
      </c:catAx>
      <c:valAx>
        <c:axId val="-997882672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1747088"/>
        <c:crosses val="autoZero"/>
        <c:crossBetween val="between"/>
        <c:majorUnit val="0.25"/>
      </c:valAx>
      <c:valAx>
        <c:axId val="-99788920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997888112"/>
        <c:crosses val="max"/>
        <c:crossBetween val="midCat"/>
      </c:valAx>
      <c:valAx>
        <c:axId val="-997888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997889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2.704798666666667</c:v>
                </c:pt>
                <c:pt idx="38">
                  <c:v>2.704798666666667</c:v>
                </c:pt>
                <c:pt idx="39">
                  <c:v>2.704798666666667</c:v>
                </c:pt>
                <c:pt idx="40">
                  <c:v>2.704798666666667</c:v>
                </c:pt>
                <c:pt idx="41">
                  <c:v>2.704798666666667</c:v>
                </c:pt>
                <c:pt idx="42">
                  <c:v>2.704798666666667</c:v>
                </c:pt>
                <c:pt idx="43">
                  <c:v>2.704798666666667</c:v>
                </c:pt>
                <c:pt idx="44">
                  <c:v>2.704798666666667</c:v>
                </c:pt>
                <c:pt idx="45">
                  <c:v>2.704798666666667</c:v>
                </c:pt>
                <c:pt idx="46">
                  <c:v>2.704798666666667</c:v>
                </c:pt>
                <c:pt idx="49">
                  <c:v>2.7708853333333328</c:v>
                </c:pt>
                <c:pt idx="50">
                  <c:v>2.7708853333333328</c:v>
                </c:pt>
                <c:pt idx="51">
                  <c:v>2.7708853333333328</c:v>
                </c:pt>
                <c:pt idx="52">
                  <c:v>2.7708853333333328</c:v>
                </c:pt>
                <c:pt idx="53">
                  <c:v>2.7708853333333328</c:v>
                </c:pt>
                <c:pt idx="54">
                  <c:v>2.7708853333333328</c:v>
                </c:pt>
                <c:pt idx="55">
                  <c:v>2.7708853333333328</c:v>
                </c:pt>
                <c:pt idx="56">
                  <c:v>2.7708853333333328</c:v>
                </c:pt>
                <c:pt idx="57">
                  <c:v>2.7708853333333328</c:v>
                </c:pt>
                <c:pt idx="58">
                  <c:v>2.7708853333333328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1.2674007936507934</c:v>
                </c:pt>
                <c:pt idx="38">
                  <c:v>1.2674007936507934</c:v>
                </c:pt>
                <c:pt idx="39">
                  <c:v>1.2674007936507934</c:v>
                </c:pt>
                <c:pt idx="40">
                  <c:v>1.2674007936507934</c:v>
                </c:pt>
                <c:pt idx="41">
                  <c:v>1.2674007936507934</c:v>
                </c:pt>
                <c:pt idx="42">
                  <c:v>1.2674007936507934</c:v>
                </c:pt>
                <c:pt idx="43">
                  <c:v>1.2674007936507934</c:v>
                </c:pt>
                <c:pt idx="44">
                  <c:v>1.2674007936507934</c:v>
                </c:pt>
                <c:pt idx="45">
                  <c:v>1.2674007936507934</c:v>
                </c:pt>
                <c:pt idx="46">
                  <c:v>1.2674007936507934</c:v>
                </c:pt>
                <c:pt idx="49">
                  <c:v>1.3134920634920637</c:v>
                </c:pt>
                <c:pt idx="50">
                  <c:v>1.3134920634920637</c:v>
                </c:pt>
                <c:pt idx="51">
                  <c:v>1.3134920634920637</c:v>
                </c:pt>
                <c:pt idx="52">
                  <c:v>1.3134920634920637</c:v>
                </c:pt>
                <c:pt idx="53">
                  <c:v>1.3134920634920637</c:v>
                </c:pt>
                <c:pt idx="54">
                  <c:v>1.3134920634920637</c:v>
                </c:pt>
                <c:pt idx="55">
                  <c:v>1.3134920634920637</c:v>
                </c:pt>
                <c:pt idx="56">
                  <c:v>1.3134920634920637</c:v>
                </c:pt>
                <c:pt idx="57">
                  <c:v>1.3134920634920637</c:v>
                </c:pt>
                <c:pt idx="58">
                  <c:v>1.3134920634920637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1.3040476190476191</c:v>
                </c:pt>
                <c:pt idx="37">
                  <c:v>1.3333333333333333</c:v>
                </c:pt>
                <c:pt idx="38">
                  <c:v>1.3333333333333333</c:v>
                </c:pt>
                <c:pt idx="39">
                  <c:v>1.3095238095238095</c:v>
                </c:pt>
                <c:pt idx="40">
                  <c:v>1.2619047619047619</c:v>
                </c:pt>
                <c:pt idx="41">
                  <c:v>1.2380952380952381</c:v>
                </c:pt>
                <c:pt idx="42">
                  <c:v>1.2380952380952381</c:v>
                </c:pt>
                <c:pt idx="43">
                  <c:v>1.2380952380952381</c:v>
                </c:pt>
                <c:pt idx="44">
                  <c:v>1.2380952380952381</c:v>
                </c:pt>
                <c:pt idx="45">
                  <c:v>1.2380952380952381</c:v>
                </c:pt>
                <c:pt idx="46">
                  <c:v>1.2380952380952381</c:v>
                </c:pt>
                <c:pt idx="47">
                  <c:v>1.2380952380952381</c:v>
                </c:pt>
                <c:pt idx="48">
                  <c:v>1.2619047619047619</c:v>
                </c:pt>
                <c:pt idx="49">
                  <c:v>1.2619047619047619</c:v>
                </c:pt>
                <c:pt idx="50">
                  <c:v>1.2857142857142858</c:v>
                </c:pt>
                <c:pt idx="51">
                  <c:v>1.3095238095238095</c:v>
                </c:pt>
                <c:pt idx="52">
                  <c:v>1.3095238095238095</c:v>
                </c:pt>
                <c:pt idx="53">
                  <c:v>1.3333333333333333</c:v>
                </c:pt>
                <c:pt idx="54">
                  <c:v>1.3333333333333333</c:v>
                </c:pt>
                <c:pt idx="55">
                  <c:v>1.3333333333333333</c:v>
                </c:pt>
                <c:pt idx="56">
                  <c:v>1.3333333333333333</c:v>
                </c:pt>
                <c:pt idx="57">
                  <c:v>1.3333333333333333</c:v>
                </c:pt>
                <c:pt idx="58">
                  <c:v>1.3333333333333333</c:v>
                </c:pt>
                <c:pt idx="59">
                  <c:v>1.3333333333333333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2.6805000000000003</c:v>
                </c:pt>
                <c:pt idx="37">
                  <c:v>2.7395510000000001</c:v>
                </c:pt>
                <c:pt idx="38">
                  <c:v>2.7371719999999997</c:v>
                </c:pt>
                <c:pt idx="39">
                  <c:v>2.684472</c:v>
                </c:pt>
                <c:pt idx="40">
                  <c:v>2.6739249999999997</c:v>
                </c:pt>
                <c:pt idx="41">
                  <c:v>2.6730810000000003</c:v>
                </c:pt>
                <c:pt idx="42">
                  <c:v>2.673089</c:v>
                </c:pt>
                <c:pt idx="43">
                  <c:v>2.7005520000000001</c:v>
                </c:pt>
                <c:pt idx="44">
                  <c:v>2.7011559999999997</c:v>
                </c:pt>
                <c:pt idx="45">
                  <c:v>2.7182389999999996</c:v>
                </c:pt>
                <c:pt idx="46">
                  <c:v>2.7446609999999998</c:v>
                </c:pt>
                <c:pt idx="47">
                  <c:v>2.7311860000000001</c:v>
                </c:pt>
                <c:pt idx="48">
                  <c:v>2.75956</c:v>
                </c:pt>
                <c:pt idx="49">
                  <c:v>2.6855439999999997</c:v>
                </c:pt>
                <c:pt idx="50">
                  <c:v>2.7143040000000003</c:v>
                </c:pt>
                <c:pt idx="51">
                  <c:v>2.690061</c:v>
                </c:pt>
                <c:pt idx="52">
                  <c:v>2.7435700000000001</c:v>
                </c:pt>
                <c:pt idx="53">
                  <c:v>2.7716149999999997</c:v>
                </c:pt>
                <c:pt idx="54">
                  <c:v>2.7944830000000001</c:v>
                </c:pt>
                <c:pt idx="55">
                  <c:v>2.8050689999999996</c:v>
                </c:pt>
                <c:pt idx="56">
                  <c:v>2.8139720000000001</c:v>
                </c:pt>
                <c:pt idx="57">
                  <c:v>2.824481</c:v>
                </c:pt>
                <c:pt idx="58">
                  <c:v>2.8542140000000003</c:v>
                </c:pt>
                <c:pt idx="59">
                  <c:v>2.7937509999999999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97887568"/>
        <c:axId val="-997884848"/>
      </c:lineChart>
      <c:catAx>
        <c:axId val="-99788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78848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99788484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97887568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9565299466120165"/>
          <c:y val="0.16051645115388199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2.3889999999999998</c:v>
                </c:pt>
                <c:pt idx="58">
                  <c:v>2.61</c:v>
                </c:pt>
                <c:pt idx="59">
                  <c:v>2.59</c:v>
                </c:pt>
                <c:pt idx="60">
                  <c:v>2.7130000000000001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2.7130000000000001</c:v>
                </c:pt>
                <c:pt idx="61">
                  <c:v>2.98</c:v>
                </c:pt>
                <c:pt idx="62">
                  <c:v>2.87</c:v>
                </c:pt>
                <c:pt idx="63">
                  <c:v>2.85</c:v>
                </c:pt>
                <c:pt idx="64">
                  <c:v>2.85</c:v>
                </c:pt>
                <c:pt idx="65">
                  <c:v>2.93</c:v>
                </c:pt>
                <c:pt idx="66">
                  <c:v>2.99</c:v>
                </c:pt>
                <c:pt idx="67">
                  <c:v>3</c:v>
                </c:pt>
                <c:pt idx="68">
                  <c:v>2.99</c:v>
                </c:pt>
                <c:pt idx="69">
                  <c:v>3.03</c:v>
                </c:pt>
                <c:pt idx="70">
                  <c:v>3.07</c:v>
                </c:pt>
                <c:pt idx="71">
                  <c:v>3.15</c:v>
                </c:pt>
                <c:pt idx="72">
                  <c:v>3.32</c:v>
                </c:pt>
                <c:pt idx="73">
                  <c:v>3.3</c:v>
                </c:pt>
                <c:pt idx="74">
                  <c:v>3.24</c:v>
                </c:pt>
                <c:pt idx="75">
                  <c:v>3.21</c:v>
                </c:pt>
                <c:pt idx="76">
                  <c:v>3.2</c:v>
                </c:pt>
                <c:pt idx="77">
                  <c:v>3.24</c:v>
                </c:pt>
                <c:pt idx="78">
                  <c:v>3.25</c:v>
                </c:pt>
                <c:pt idx="79">
                  <c:v>3.25</c:v>
                </c:pt>
                <c:pt idx="80">
                  <c:v>3.23</c:v>
                </c:pt>
                <c:pt idx="81">
                  <c:v>3.28</c:v>
                </c:pt>
                <c:pt idx="82">
                  <c:v>3.33</c:v>
                </c:pt>
                <c:pt idx="83">
                  <c:v>3.37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2.7966000000000002</c:v>
                </c:pt>
                <c:pt idx="63">
                  <c:v>2.7784</c:v>
                </c:pt>
                <c:pt idx="64">
                  <c:v>2.8014000000000001</c:v>
                </c:pt>
                <c:pt idx="65">
                  <c:v>2.8468</c:v>
                </c:pt>
                <c:pt idx="66">
                  <c:v>2.9028</c:v>
                </c:pt>
                <c:pt idx="67">
                  <c:v>2.9180000000000001</c:v>
                </c:pt>
                <c:pt idx="68">
                  <c:v>2.9056000000000002</c:v>
                </c:pt>
                <c:pt idx="69">
                  <c:v>2.9260000000000002</c:v>
                </c:pt>
                <c:pt idx="70">
                  <c:v>2.98</c:v>
                </c:pt>
                <c:pt idx="71">
                  <c:v>3.0951999999999997</c:v>
                </c:pt>
                <c:pt idx="72">
                  <c:v>3.1779999999999999</c:v>
                </c:pt>
                <c:pt idx="73">
                  <c:v>3.1192000000000002</c:v>
                </c:pt>
                <c:pt idx="74">
                  <c:v>2.9414000000000002</c:v>
                </c:pt>
                <c:pt idx="75">
                  <c:v>2.5247999999999999</c:v>
                </c:pt>
                <c:pt idx="76">
                  <c:v>2.4706000000000001</c:v>
                </c:pt>
                <c:pt idx="77">
                  <c:v>2.4935999999999998</c:v>
                </c:pt>
                <c:pt idx="78">
                  <c:v>2.5244</c:v>
                </c:pt>
                <c:pt idx="79">
                  <c:v>2.5304000000000002</c:v>
                </c:pt>
                <c:pt idx="80">
                  <c:v>2.5164</c:v>
                </c:pt>
                <c:pt idx="81">
                  <c:v>2.5436000000000001</c:v>
                </c:pt>
                <c:pt idx="82">
                  <c:v>2.5991999999999997</c:v>
                </c:pt>
                <c:pt idx="83">
                  <c:v>2.7433999999999998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2.1654294033800183</c:v>
                </c:pt>
                <c:pt idx="63">
                  <c:v>1.9920204413456035</c:v>
                </c:pt>
                <c:pt idx="64">
                  <c:v>1.9593829094299868</c:v>
                </c:pt>
                <c:pt idx="65">
                  <c:v>1.9306576123990513</c:v>
                </c:pt>
                <c:pt idx="66">
                  <c:v>1.9071426703304193</c:v>
                </c:pt>
                <c:pt idx="67">
                  <c:v>1.8614693748494122</c:v>
                </c:pt>
                <c:pt idx="68">
                  <c:v>1.7912731465774157</c:v>
                </c:pt>
                <c:pt idx="69">
                  <c:v>1.7452628806148589</c:v>
                </c:pt>
                <c:pt idx="70">
                  <c:v>1.7063075307347142</c:v>
                </c:pt>
                <c:pt idx="71">
                  <c:v>1.6737412241922514</c:v>
                </c:pt>
                <c:pt idx="72">
                  <c:v>1.5801501058452427</c:v>
                </c:pt>
                <c:pt idx="73">
                  <c:v>1.4230616709845878</c:v>
                </c:pt>
                <c:pt idx="74">
                  <c:v>1.2426603997198917</c:v>
                </c:pt>
                <c:pt idx="75">
                  <c:v>1.3003061750925182</c:v>
                </c:pt>
                <c:pt idx="76">
                  <c:v>1.3507807815827502</c:v>
                </c:pt>
                <c:pt idx="77">
                  <c:v>1.3960929202546466</c:v>
                </c:pt>
                <c:pt idx="78">
                  <c:v>1.4245270852197054</c:v>
                </c:pt>
                <c:pt idx="79">
                  <c:v>1.4224548006979645</c:v>
                </c:pt>
                <c:pt idx="80">
                  <c:v>1.3967705078845425</c:v>
                </c:pt>
                <c:pt idx="81">
                  <c:v>1.3914856804194837</c:v>
                </c:pt>
                <c:pt idx="82">
                  <c:v>1.3900534378198619</c:v>
                </c:pt>
                <c:pt idx="83">
                  <c:v>1.3988975446373291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3.611741647080366</c:v>
                </c:pt>
                <c:pt idx="63">
                  <c:v>3.8752145308235377</c:v>
                </c:pt>
                <c:pt idx="64">
                  <c:v>4.005262025217446</c:v>
                </c:pt>
                <c:pt idx="65">
                  <c:v>4.1976734704034682</c:v>
                </c:pt>
                <c:pt idx="66">
                  <c:v>4.4182577271684265</c:v>
                </c:pt>
                <c:pt idx="67">
                  <c:v>4.5741950499125563</c:v>
                </c:pt>
                <c:pt idx="68">
                  <c:v>4.7131345524445019</c:v>
                </c:pt>
                <c:pt idx="69">
                  <c:v>4.9055509603136578</c:v>
                </c:pt>
                <c:pt idx="70">
                  <c:v>5.2044545546699972</c:v>
                </c:pt>
                <c:pt idx="71">
                  <c:v>5.723861551312055</c:v>
                </c:pt>
                <c:pt idx="72">
                  <c:v>6.3915978378506955</c:v>
                </c:pt>
                <c:pt idx="73">
                  <c:v>6.8369550233676231</c:v>
                </c:pt>
                <c:pt idx="74">
                  <c:v>6.9623478481733327</c:v>
                </c:pt>
                <c:pt idx="75">
                  <c:v>4.9023954220216162</c:v>
                </c:pt>
                <c:pt idx="76">
                  <c:v>4.5187675477940399</c:v>
                </c:pt>
                <c:pt idx="77">
                  <c:v>4.4538876100495033</c:v>
                </c:pt>
                <c:pt idx="78">
                  <c:v>4.4734813582131032</c:v>
                </c:pt>
                <c:pt idx="79">
                  <c:v>4.5013199413142964</c:v>
                </c:pt>
                <c:pt idx="80">
                  <c:v>4.533507060934757</c:v>
                </c:pt>
                <c:pt idx="81">
                  <c:v>4.6496353150034242</c:v>
                </c:pt>
                <c:pt idx="82">
                  <c:v>4.860130162043089</c:v>
                </c:pt>
                <c:pt idx="83">
                  <c:v>5.3801249339895119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826827568"/>
        <c:axId val="-826831920"/>
      </c:lineChart>
      <c:catAx>
        <c:axId val="-8268275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826831920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8268319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82682756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17.57</c:v>
                </c:pt>
                <c:pt idx="43">
                  <c:v>18.41</c:v>
                </c:pt>
                <c:pt idx="44">
                  <c:v>16.989999999999998</c:v>
                </c:pt>
                <c:pt idx="45">
                  <c:v>12.35</c:v>
                </c:pt>
                <c:pt idx="46">
                  <c:v>11.07</c:v>
                </c:pt>
                <c:pt idx="47">
                  <c:v>10.099930000000001</c:v>
                </c:pt>
                <c:pt idx="48">
                  <c:v>9.8110440000000008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12.737494166666666</c:v>
                </c:pt>
                <c:pt idx="38">
                  <c:v>12.737494166666666</c:v>
                </c:pt>
                <c:pt idx="39">
                  <c:v>12.737494166666666</c:v>
                </c:pt>
                <c:pt idx="40">
                  <c:v>12.737494166666666</c:v>
                </c:pt>
                <c:pt idx="41">
                  <c:v>12.737494166666666</c:v>
                </c:pt>
                <c:pt idx="42">
                  <c:v>12.737494166666666</c:v>
                </c:pt>
                <c:pt idx="43">
                  <c:v>12.737494166666666</c:v>
                </c:pt>
                <c:pt idx="44">
                  <c:v>12.737494166666666</c:v>
                </c:pt>
                <c:pt idx="45">
                  <c:v>12.737494166666666</c:v>
                </c:pt>
                <c:pt idx="46">
                  <c:v>12.737494166666666</c:v>
                </c:pt>
                <c:pt idx="49">
                  <c:v>13.041500833333332</c:v>
                </c:pt>
                <c:pt idx="50">
                  <c:v>13.041500833333332</c:v>
                </c:pt>
                <c:pt idx="51">
                  <c:v>13.041500833333332</c:v>
                </c:pt>
                <c:pt idx="52">
                  <c:v>13.041500833333332</c:v>
                </c:pt>
                <c:pt idx="53">
                  <c:v>13.041500833333332</c:v>
                </c:pt>
                <c:pt idx="54">
                  <c:v>13.041500833333332</c:v>
                </c:pt>
                <c:pt idx="55">
                  <c:v>13.041500833333332</c:v>
                </c:pt>
                <c:pt idx="56">
                  <c:v>13.041500833333332</c:v>
                </c:pt>
                <c:pt idx="57">
                  <c:v>13.041500833333332</c:v>
                </c:pt>
                <c:pt idx="58">
                  <c:v>13.041500833333332</c:v>
                </c:pt>
                <c:pt idx="61">
                  <c:v>13.121048916666668</c:v>
                </c:pt>
                <c:pt idx="62">
                  <c:v>13.121048916666668</c:v>
                </c:pt>
                <c:pt idx="63">
                  <c:v>13.121048916666668</c:v>
                </c:pt>
                <c:pt idx="64">
                  <c:v>13.121048916666668</c:v>
                </c:pt>
                <c:pt idx="65">
                  <c:v>13.121048916666668</c:v>
                </c:pt>
                <c:pt idx="66">
                  <c:v>13.121048916666668</c:v>
                </c:pt>
                <c:pt idx="67">
                  <c:v>13.121048916666668</c:v>
                </c:pt>
                <c:pt idx="68">
                  <c:v>13.121048916666668</c:v>
                </c:pt>
                <c:pt idx="69">
                  <c:v>13.121048916666668</c:v>
                </c:pt>
                <c:pt idx="70">
                  <c:v>13.121048916666668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2.4821710000000001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2.8188070000000001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2.1141052500000002</c:v>
                </c:pt>
                <c:pt idx="38">
                  <c:v>2.1141052500000002</c:v>
                </c:pt>
                <c:pt idx="39">
                  <c:v>2.1141052500000002</c:v>
                </c:pt>
                <c:pt idx="40">
                  <c:v>2.1141052500000002</c:v>
                </c:pt>
                <c:pt idx="41">
                  <c:v>2.1141052500000002</c:v>
                </c:pt>
                <c:pt idx="42">
                  <c:v>2.1141052500000002</c:v>
                </c:pt>
                <c:pt idx="43">
                  <c:v>2.1141052500000002</c:v>
                </c:pt>
                <c:pt idx="44">
                  <c:v>2.1141052500000002</c:v>
                </c:pt>
                <c:pt idx="45">
                  <c:v>2.1141052500000002</c:v>
                </c:pt>
                <c:pt idx="46">
                  <c:v>2.1141052500000002</c:v>
                </c:pt>
                <c:pt idx="49">
                  <c:v>3.0670414166666666</c:v>
                </c:pt>
                <c:pt idx="50">
                  <c:v>3.0670414166666666</c:v>
                </c:pt>
                <c:pt idx="51">
                  <c:v>3.0670414166666666</c:v>
                </c:pt>
                <c:pt idx="52">
                  <c:v>3.0670414166666666</c:v>
                </c:pt>
                <c:pt idx="53">
                  <c:v>3.0670414166666666</c:v>
                </c:pt>
                <c:pt idx="54">
                  <c:v>3.0670414166666666</c:v>
                </c:pt>
                <c:pt idx="55">
                  <c:v>3.0670414166666666</c:v>
                </c:pt>
                <c:pt idx="56">
                  <c:v>3.0670414166666666</c:v>
                </c:pt>
                <c:pt idx="57">
                  <c:v>3.0670414166666666</c:v>
                </c:pt>
                <c:pt idx="58">
                  <c:v>3.0670414166666666</c:v>
                </c:pt>
                <c:pt idx="61">
                  <c:v>3.3957983333333335</c:v>
                </c:pt>
                <c:pt idx="62">
                  <c:v>3.3957983333333335</c:v>
                </c:pt>
                <c:pt idx="63">
                  <c:v>3.3957983333333335</c:v>
                </c:pt>
                <c:pt idx="64">
                  <c:v>3.3957983333333335</c:v>
                </c:pt>
                <c:pt idx="65">
                  <c:v>3.3957983333333335</c:v>
                </c:pt>
                <c:pt idx="66">
                  <c:v>3.3957983333333335</c:v>
                </c:pt>
                <c:pt idx="67">
                  <c:v>3.3957983333333335</c:v>
                </c:pt>
                <c:pt idx="68">
                  <c:v>3.3957983333333335</c:v>
                </c:pt>
                <c:pt idx="69">
                  <c:v>3.3957983333333335</c:v>
                </c:pt>
                <c:pt idx="70">
                  <c:v>3.3957983333333335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2.8188070000000001</c:v>
                </c:pt>
                <c:pt idx="49">
                  <c:v>3.0962200000000002</c:v>
                </c:pt>
                <c:pt idx="50">
                  <c:v>2.9819300000000002</c:v>
                </c:pt>
                <c:pt idx="51">
                  <c:v>2.9611499999999999</c:v>
                </c:pt>
                <c:pt idx="52">
                  <c:v>2.9611499999999999</c:v>
                </c:pt>
                <c:pt idx="53">
                  <c:v>3.04427</c:v>
                </c:pt>
                <c:pt idx="54">
                  <c:v>3.1066099999999999</c:v>
                </c:pt>
                <c:pt idx="55">
                  <c:v>3.117</c:v>
                </c:pt>
                <c:pt idx="56">
                  <c:v>3.1066099999999999</c:v>
                </c:pt>
                <c:pt idx="57">
                  <c:v>3.1481699999999999</c:v>
                </c:pt>
                <c:pt idx="58">
                  <c:v>3.18973</c:v>
                </c:pt>
                <c:pt idx="59">
                  <c:v>3.27285</c:v>
                </c:pt>
                <c:pt idx="60">
                  <c:v>3.4494799999999999</c:v>
                </c:pt>
                <c:pt idx="61">
                  <c:v>3.4287000000000001</c:v>
                </c:pt>
                <c:pt idx="62">
                  <c:v>3.3663599999999998</c:v>
                </c:pt>
                <c:pt idx="63">
                  <c:v>3.3351899999999999</c:v>
                </c:pt>
                <c:pt idx="64">
                  <c:v>3.3248000000000002</c:v>
                </c:pt>
                <c:pt idx="65">
                  <c:v>3.3663599999999998</c:v>
                </c:pt>
                <c:pt idx="66">
                  <c:v>3.3767499999999999</c:v>
                </c:pt>
                <c:pt idx="67">
                  <c:v>3.3767499999999999</c:v>
                </c:pt>
                <c:pt idx="68">
                  <c:v>3.3559700000000001</c:v>
                </c:pt>
                <c:pt idx="69">
                  <c:v>3.4079199999999998</c:v>
                </c:pt>
                <c:pt idx="70">
                  <c:v>3.45987</c:v>
                </c:pt>
                <c:pt idx="71">
                  <c:v>3.50143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9.8110440000000008</c:v>
                </c:pt>
                <c:pt idx="49">
                  <c:v>9.8243609999999997</c:v>
                </c:pt>
                <c:pt idx="50">
                  <c:v>10.24396</c:v>
                </c:pt>
                <c:pt idx="51">
                  <c:v>11.20837</c:v>
                </c:pt>
                <c:pt idx="52">
                  <c:v>13.289709999999999</c:v>
                </c:pt>
                <c:pt idx="53">
                  <c:v>15.85684</c:v>
                </c:pt>
                <c:pt idx="54">
                  <c:v>17.304169999999999</c:v>
                </c:pt>
                <c:pt idx="55">
                  <c:v>17.92728</c:v>
                </c:pt>
                <c:pt idx="56">
                  <c:v>16.934619999999999</c:v>
                </c:pt>
                <c:pt idx="57">
                  <c:v>13.473990000000001</c:v>
                </c:pt>
                <c:pt idx="58">
                  <c:v>10.74963</c:v>
                </c:pt>
                <c:pt idx="59">
                  <c:v>9.8740349999999992</c:v>
                </c:pt>
                <c:pt idx="60">
                  <c:v>9.5563950000000002</c:v>
                </c:pt>
                <c:pt idx="61">
                  <c:v>9.6712019999999992</c:v>
                </c:pt>
                <c:pt idx="62">
                  <c:v>10.17055</c:v>
                </c:pt>
                <c:pt idx="63">
                  <c:v>11.191280000000001</c:v>
                </c:pt>
                <c:pt idx="64">
                  <c:v>13.39677</c:v>
                </c:pt>
                <c:pt idx="65">
                  <c:v>16.021409999999999</c:v>
                </c:pt>
                <c:pt idx="66">
                  <c:v>17.491959999999999</c:v>
                </c:pt>
                <c:pt idx="67">
                  <c:v>18.139289999999999</c:v>
                </c:pt>
                <c:pt idx="68">
                  <c:v>17.150120000000001</c:v>
                </c:pt>
                <c:pt idx="69">
                  <c:v>13.65831</c:v>
                </c:pt>
                <c:pt idx="70">
                  <c:v>10.934100000000001</c:v>
                </c:pt>
                <c:pt idx="71">
                  <c:v>10.071199999999999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5305744"/>
        <c:axId val="-312354320"/>
      </c:lineChart>
      <c:catAx>
        <c:axId val="-1005305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543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1235432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0530574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97.386053118000007</c:v>
                </c:pt>
                <c:pt idx="1">
                  <c:v>96.787275203999997</c:v>
                </c:pt>
                <c:pt idx="2">
                  <c:v>97.433940919999998</c:v>
                </c:pt>
                <c:pt idx="3">
                  <c:v>98.843653549999999</c:v>
                </c:pt>
                <c:pt idx="4">
                  <c:v>97.306253119999994</c:v>
                </c:pt>
                <c:pt idx="5">
                  <c:v>97.620316002999999</c:v>
                </c:pt>
                <c:pt idx="6">
                  <c:v>98.662143998000005</c:v>
                </c:pt>
                <c:pt idx="7">
                  <c:v>99.128323617999996</c:v>
                </c:pt>
                <c:pt idx="8">
                  <c:v>99.406508677000005</c:v>
                </c:pt>
                <c:pt idx="9">
                  <c:v>99.914116886000002</c:v>
                </c:pt>
                <c:pt idx="10">
                  <c:v>101.58779620999999</c:v>
                </c:pt>
                <c:pt idx="11">
                  <c:v>102.34595958</c:v>
                </c:pt>
                <c:pt idx="12">
                  <c:v>100.32808765</c:v>
                </c:pt>
                <c:pt idx="13">
                  <c:v>100.46299419</c:v>
                </c:pt>
                <c:pt idx="14">
                  <c:v>100.14356275999999</c:v>
                </c:pt>
                <c:pt idx="15">
                  <c:v>101.66343835000001</c:v>
                </c:pt>
                <c:pt idx="16">
                  <c:v>100.71384356999999</c:v>
                </c:pt>
                <c:pt idx="17">
                  <c:v>92.436043874999996</c:v>
                </c:pt>
                <c:pt idx="18">
                  <c:v>90.883993415000006</c:v>
                </c:pt>
                <c:pt idx="19">
                  <c:v>92.861854097000005</c:v>
                </c:pt>
                <c:pt idx="20">
                  <c:v>93.720873843999996</c:v>
                </c:pt>
                <c:pt idx="21">
                  <c:v>97.088108751999997</c:v>
                </c:pt>
                <c:pt idx="22">
                  <c:v>98.990865599000003</c:v>
                </c:pt>
                <c:pt idx="23">
                  <c:v>99.281136844000002</c:v>
                </c:pt>
                <c:pt idx="24">
                  <c:v>99.022130095999998</c:v>
                </c:pt>
                <c:pt idx="25">
                  <c:v>100.74447494</c:v>
                </c:pt>
                <c:pt idx="26">
                  <c:v>101.47186974</c:v>
                </c:pt>
                <c:pt idx="27">
                  <c:v>101.80845038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99.237049581999997</c:v>
                </c:pt>
                <c:pt idx="9">
                  <c:v>99.608529712999996</c:v>
                </c:pt>
                <c:pt idx="10">
                  <c:v>100.7082662</c:v>
                </c:pt>
                <c:pt idx="11">
                  <c:v>100.11987910000001</c:v>
                </c:pt>
                <c:pt idx="12">
                  <c:v>100.12349981</c:v>
                </c:pt>
                <c:pt idx="13">
                  <c:v>100.78398668</c:v>
                </c:pt>
                <c:pt idx="14">
                  <c:v>102.09688989</c:v>
                </c:pt>
                <c:pt idx="15">
                  <c:v>101.6743604</c:v>
                </c:pt>
                <c:pt idx="16">
                  <c:v>95.202161860999993</c:v>
                </c:pt>
                <c:pt idx="17">
                  <c:v>85.042178085000003</c:v>
                </c:pt>
                <c:pt idx="18">
                  <c:v>93.367292801000005</c:v>
                </c:pt>
                <c:pt idx="19">
                  <c:v>95.506311632000006</c:v>
                </c:pt>
                <c:pt idx="20">
                  <c:v>95.741906737999997</c:v>
                </c:pt>
                <c:pt idx="21">
                  <c:v>97.198670371999995</c:v>
                </c:pt>
                <c:pt idx="22">
                  <c:v>98.55093746</c:v>
                </c:pt>
                <c:pt idx="23">
                  <c:v>99.141294759999994</c:v>
                </c:pt>
                <c:pt idx="24">
                  <c:v>99.614764269999995</c:v>
                </c:pt>
                <c:pt idx="25">
                  <c:v>100.76700208</c:v>
                </c:pt>
                <c:pt idx="26">
                  <c:v>101.96102212</c:v>
                </c:pt>
                <c:pt idx="27">
                  <c:v>102.28501497000001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2367376"/>
        <c:axId val="-31235921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7376"/>
        <c:axId val="-312359216"/>
      </c:scatterChart>
      <c:catAx>
        <c:axId val="-31236737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-31235921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-312359216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1236737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-1.4694165458999999</c:v>
                </c:pt>
                <c:pt idx="6">
                  <c:v>-0.86674153206000004</c:v>
                </c:pt>
                <c:pt idx="7">
                  <c:v>-0.75120050208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-0.32099249281999997</c:v>
                </c:pt>
                <c:pt idx="14">
                  <c:v>-1.9533271323000001</c:v>
                </c:pt>
                <c:pt idx="15">
                  <c:v>-1.0922047880000001E-2</c:v>
                </c:pt>
                <c:pt idx="16">
                  <c:v>0</c:v>
                </c:pt>
                <c:pt idx="17">
                  <c:v>0</c:v>
                </c:pt>
                <c:pt idx="18">
                  <c:v>-2.4832993860000001</c:v>
                </c:pt>
                <c:pt idx="19">
                  <c:v>-2.6444575349999999</c:v>
                </c:pt>
                <c:pt idx="20">
                  <c:v>-2.0210328945999998</c:v>
                </c:pt>
                <c:pt idx="21">
                  <c:v>-0.11056162022</c:v>
                </c:pt>
                <c:pt idx="22">
                  <c:v>0</c:v>
                </c:pt>
                <c:pt idx="23">
                  <c:v>0</c:v>
                </c:pt>
                <c:pt idx="24">
                  <c:v>-0.59263417432999999</c:v>
                </c:pt>
                <c:pt idx="25">
                  <c:v>-2.2527144111999998E-2</c:v>
                </c:pt>
                <c:pt idx="26">
                  <c:v>-0.48915238629000002</c:v>
                </c:pt>
                <c:pt idx="27">
                  <c:v>-0.47656458303999999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1.4407372513000001</c:v>
                </c:pt>
                <c:pt idx="1">
                  <c:v>0.38885785295999997</c:v>
                </c:pt>
                <c:pt idx="2">
                  <c:v>6.8065882972000002E-2</c:v>
                </c:pt>
                <c:pt idx="3">
                  <c:v>1.3984938204999999</c:v>
                </c:pt>
                <c:pt idx="4">
                  <c:v>8.0139616324999996E-2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0.16945909469000001</c:v>
                </c:pt>
                <c:pt idx="9">
                  <c:v>0.30558717375</c:v>
                </c:pt>
                <c:pt idx="10">
                  <c:v>0.87953000555000005</c:v>
                </c:pt>
                <c:pt idx="11">
                  <c:v>2.2260804804999998</c:v>
                </c:pt>
                <c:pt idx="12">
                  <c:v>0.20458784374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5.5116817116999997</c:v>
                </c:pt>
                <c:pt idx="17">
                  <c:v>7.3938657903999996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0.43992813948999998</c:v>
                </c:pt>
                <c:pt idx="23">
                  <c:v>0.13984208410000001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312366288"/>
        <c:axId val="-312358672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6288"/>
        <c:axId val="-312358672"/>
      </c:scatterChart>
      <c:catAx>
        <c:axId val="-3123662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-312358672"/>
        <c:crosses val="autoZero"/>
        <c:auto val="1"/>
        <c:lblAlgn val="ctr"/>
        <c:lblOffset val="100"/>
        <c:noMultiLvlLbl val="0"/>
      </c:catAx>
      <c:valAx>
        <c:axId val="-312358672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12366288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0.26</c:v>
                </c:pt>
                <c:pt idx="23">
                  <c:v>0.1</c:v>
                </c:pt>
                <c:pt idx="24">
                  <c:v>0.17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0.36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7.6999999999999999E-2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0.11122580644999999</c:v>
                </c:pt>
                <c:pt idx="15">
                  <c:v>0.46799999999999992</c:v>
                </c:pt>
                <c:pt idx="16">
                  <c:v>0.37800000000000006</c:v>
                </c:pt>
                <c:pt idx="17">
                  <c:v>0.27200000000000002</c:v>
                </c:pt>
                <c:pt idx="18">
                  <c:v>0.24435999999999997</c:v>
                </c:pt>
                <c:pt idx="19">
                  <c:v>0.14554999999999996</c:v>
                </c:pt>
                <c:pt idx="20">
                  <c:v>0.11403000000000002</c:v>
                </c:pt>
                <c:pt idx="21">
                  <c:v>0.17964999999999998</c:v>
                </c:pt>
                <c:pt idx="22">
                  <c:v>0.11200000000000002</c:v>
                </c:pt>
                <c:pt idx="23">
                  <c:v>0.10100000000000001</c:v>
                </c:pt>
                <c:pt idx="24">
                  <c:v>0.15280645161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-312366832"/>
        <c:axId val="-312355408"/>
      </c:barChart>
      <c:dateAx>
        <c:axId val="-31236683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1235540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-31235540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-31236683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1.4173057029999967</c:v>
                </c:pt>
                <c:pt idx="1">
                  <c:v>-3.2568366360000027</c:v>
                </c:pt>
                <c:pt idx="2">
                  <c:v>2.9578192200000046</c:v>
                </c:pt>
                <c:pt idx="3">
                  <c:v>1.7476279599999955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-0.16384607900000248</c:v>
                </c:pt>
                <c:pt idx="1">
                  <c:v>-5.6283620739999947</c:v>
                </c:pt>
                <c:pt idx="2">
                  <c:v>2.4208676469999943</c:v>
                </c:pt>
                <c:pt idx="3">
                  <c:v>1.7488800160000011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12354864"/>
        <c:axId val="-312353776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1.253459626999998</c:v>
                </c:pt>
                <c:pt idx="1">
                  <c:v>-8.8851987119999905</c:v>
                </c:pt>
                <c:pt idx="2">
                  <c:v>5.3786868659999953</c:v>
                </c:pt>
                <c:pt idx="3">
                  <c:v>3.4965079760000037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2354864"/>
        <c:axId val="-312353776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57584"/>
        <c:axId val="-312365744"/>
      </c:scatterChart>
      <c:catAx>
        <c:axId val="-3123548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53776"/>
        <c:crosses val="autoZero"/>
        <c:auto val="1"/>
        <c:lblAlgn val="ctr"/>
        <c:lblOffset val="100"/>
        <c:tickLblSkip val="1"/>
        <c:noMultiLvlLbl val="0"/>
      </c:catAx>
      <c:valAx>
        <c:axId val="-312353776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54864"/>
        <c:crosses val="autoZero"/>
        <c:crossBetween val="between"/>
        <c:minorUnit val="0.5"/>
      </c:valAx>
      <c:valAx>
        <c:axId val="-31236574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12357584"/>
        <c:crosses val="max"/>
        <c:crossBetween val="midCat"/>
      </c:valAx>
      <c:valAx>
        <c:axId val="-312357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12365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99.492843688999997</c:v>
                </c:pt>
                <c:pt idx="1">
                  <c:v>101.30089784</c:v>
                </c:pt>
                <c:pt idx="2">
                  <c:v>99.690699640000005</c:v>
                </c:pt>
                <c:pt idx="3">
                  <c:v>100.76088645999999</c:v>
                </c:pt>
                <c:pt idx="4">
                  <c:v>100.27835665000001</c:v>
                </c:pt>
                <c:pt idx="5">
                  <c:v>101.32957125999999</c:v>
                </c:pt>
                <c:pt idx="6">
                  <c:v>102.43026201000001</c:v>
                </c:pt>
                <c:pt idx="7">
                  <c:v>102.39601137</c:v>
                </c:pt>
                <c:pt idx="8">
                  <c:v>101.44331316</c:v>
                </c:pt>
                <c:pt idx="9">
                  <c:v>100.84338514</c:v>
                </c:pt>
                <c:pt idx="10">
                  <c:v>101.89246881</c:v>
                </c:pt>
                <c:pt idx="11">
                  <c:v>102.294263</c:v>
                </c:pt>
                <c:pt idx="12">
                  <c:v>96.733746960000005</c:v>
                </c:pt>
                <c:pt idx="13">
                  <c:v>97.677479505999997</c:v>
                </c:pt>
                <c:pt idx="14">
                  <c:v>91.354957030999998</c:v>
                </c:pt>
                <c:pt idx="15">
                  <c:v>80.704233842999997</c:v>
                </c:pt>
                <c:pt idx="16">
                  <c:v>84.495201343000005</c:v>
                </c:pt>
                <c:pt idx="17">
                  <c:v>89.945331625999998</c:v>
                </c:pt>
                <c:pt idx="18">
                  <c:v>92.868384073000001</c:v>
                </c:pt>
                <c:pt idx="19">
                  <c:v>92.607566144000003</c:v>
                </c:pt>
                <c:pt idx="20">
                  <c:v>94.667882699000003</c:v>
                </c:pt>
                <c:pt idx="21">
                  <c:v>94.298150519000004</c:v>
                </c:pt>
                <c:pt idx="22">
                  <c:v>96.007069156</c:v>
                </c:pt>
                <c:pt idx="23">
                  <c:v>96.229868690000004</c:v>
                </c:pt>
                <c:pt idx="24">
                  <c:v>93.890083269000002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93.890083269000002</c:v>
                </c:pt>
                <c:pt idx="25">
                  <c:v>96.718745799000004</c:v>
                </c:pt>
                <c:pt idx="26">
                  <c:v>96.711423959000001</c:v>
                </c:pt>
                <c:pt idx="27">
                  <c:v>96.480513192999993</c:v>
                </c:pt>
                <c:pt idx="28">
                  <c:v>96.902868570999999</c:v>
                </c:pt>
                <c:pt idx="29">
                  <c:v>98.222489412000002</c:v>
                </c:pt>
                <c:pt idx="30">
                  <c:v>98.248005371000005</c:v>
                </c:pt>
                <c:pt idx="31">
                  <c:v>98.390823729999994</c:v>
                </c:pt>
                <c:pt idx="32">
                  <c:v>99.029418139000001</c:v>
                </c:pt>
                <c:pt idx="33">
                  <c:v>98.044086045</c:v>
                </c:pt>
                <c:pt idx="34">
                  <c:v>99.291528944000007</c:v>
                </c:pt>
                <c:pt idx="35">
                  <c:v>100.09311556</c:v>
                </c:pt>
                <c:pt idx="36">
                  <c:v>97.838937256999998</c:v>
                </c:pt>
                <c:pt idx="37">
                  <c:v>100.90449685</c:v>
                </c:pt>
                <c:pt idx="38">
                  <c:v>100.22567153</c:v>
                </c:pt>
                <c:pt idx="39">
                  <c:v>100.27294845999999</c:v>
                </c:pt>
                <c:pt idx="40">
                  <c:v>100.37162610999999</c:v>
                </c:pt>
                <c:pt idx="41">
                  <c:v>101.66961087999999</c:v>
                </c:pt>
                <c:pt idx="42">
                  <c:v>101.75446896</c:v>
                </c:pt>
                <c:pt idx="43">
                  <c:v>101.8144058</c:v>
                </c:pt>
                <c:pt idx="44">
                  <c:v>102.32596393</c:v>
                </c:pt>
                <c:pt idx="45">
                  <c:v>101.24647007999999</c:v>
                </c:pt>
                <c:pt idx="46">
                  <c:v>102.30110392</c:v>
                </c:pt>
                <c:pt idx="47">
                  <c:v>103.3079899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101.17941325241667</c:v>
                </c:pt>
                <c:pt idx="2">
                  <c:v>101.17941325241667</c:v>
                </c:pt>
                <c:pt idx="3">
                  <c:v>101.17941325241667</c:v>
                </c:pt>
                <c:pt idx="4">
                  <c:v>101.17941325241667</c:v>
                </c:pt>
                <c:pt idx="5">
                  <c:v>101.17941325241667</c:v>
                </c:pt>
                <c:pt idx="6">
                  <c:v>101.17941325241667</c:v>
                </c:pt>
                <c:pt idx="7">
                  <c:v>101.17941325241667</c:v>
                </c:pt>
                <c:pt idx="8">
                  <c:v>101.17941325241667</c:v>
                </c:pt>
                <c:pt idx="9">
                  <c:v>101.17941325241667</c:v>
                </c:pt>
                <c:pt idx="10">
                  <c:v>101.17941325241667</c:v>
                </c:pt>
                <c:pt idx="13">
                  <c:v>92.29915596583335</c:v>
                </c:pt>
                <c:pt idx="14">
                  <c:v>92.29915596583335</c:v>
                </c:pt>
                <c:pt idx="15">
                  <c:v>92.29915596583335</c:v>
                </c:pt>
                <c:pt idx="16">
                  <c:v>92.29915596583335</c:v>
                </c:pt>
                <c:pt idx="17">
                  <c:v>92.29915596583335</c:v>
                </c:pt>
                <c:pt idx="18">
                  <c:v>92.29915596583335</c:v>
                </c:pt>
                <c:pt idx="19">
                  <c:v>92.29915596583335</c:v>
                </c:pt>
                <c:pt idx="20">
                  <c:v>92.29915596583335</c:v>
                </c:pt>
                <c:pt idx="21">
                  <c:v>92.29915596583335</c:v>
                </c:pt>
                <c:pt idx="22">
                  <c:v>92.29915596583335</c:v>
                </c:pt>
                <c:pt idx="25">
                  <c:v>97.66859183266665</c:v>
                </c:pt>
                <c:pt idx="26">
                  <c:v>97.66859183266665</c:v>
                </c:pt>
                <c:pt idx="27">
                  <c:v>97.66859183266665</c:v>
                </c:pt>
                <c:pt idx="28">
                  <c:v>97.66859183266665</c:v>
                </c:pt>
                <c:pt idx="29">
                  <c:v>97.66859183266665</c:v>
                </c:pt>
                <c:pt idx="30">
                  <c:v>97.66859183266665</c:v>
                </c:pt>
                <c:pt idx="31">
                  <c:v>97.66859183266665</c:v>
                </c:pt>
                <c:pt idx="32">
                  <c:v>97.66859183266665</c:v>
                </c:pt>
                <c:pt idx="33">
                  <c:v>97.66859183266665</c:v>
                </c:pt>
                <c:pt idx="34">
                  <c:v>97.66859183266665</c:v>
                </c:pt>
                <c:pt idx="37">
                  <c:v>101.16947447308331</c:v>
                </c:pt>
                <c:pt idx="38">
                  <c:v>101.16947447308331</c:v>
                </c:pt>
                <c:pt idx="39">
                  <c:v>101.16947447308331</c:v>
                </c:pt>
                <c:pt idx="40">
                  <c:v>101.16947447308331</c:v>
                </c:pt>
                <c:pt idx="41">
                  <c:v>101.16947447308331</c:v>
                </c:pt>
                <c:pt idx="42">
                  <c:v>101.16947447308331</c:v>
                </c:pt>
                <c:pt idx="43">
                  <c:v>101.16947447308331</c:v>
                </c:pt>
                <c:pt idx="44">
                  <c:v>101.16947447308331</c:v>
                </c:pt>
                <c:pt idx="45">
                  <c:v>101.16947447308331</c:v>
                </c:pt>
                <c:pt idx="46">
                  <c:v>101.16947447308331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365200"/>
        <c:axId val="-312364656"/>
      </c:lineChart>
      <c:catAx>
        <c:axId val="-31236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64656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-312364656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6520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-2.4637274699999985</c:v>
                </c:pt>
                <c:pt idx="2">
                  <c:v>1.3555871820000007</c:v>
                </c:pt>
                <c:pt idx="3">
                  <c:v>0.99871280300000009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-0.19511158599999945</c:v>
                </c:pt>
                <c:pt idx="1">
                  <c:v>-3.1646346039999962</c:v>
                </c:pt>
                <c:pt idx="2">
                  <c:v>1.0652804649999936</c:v>
                </c:pt>
                <c:pt idx="3">
                  <c:v>0.750167213000001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-0.44727741300000012</c:v>
                </c:pt>
                <c:pt idx="2">
                  <c:v>0.81736841599999899</c:v>
                </c:pt>
                <c:pt idx="3">
                  <c:v>0.51549852200000146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9.2965742799999695E-2</c:v>
                </c:pt>
                <c:pt idx="1">
                  <c:v>-0.48681815269999973</c:v>
                </c:pt>
                <c:pt idx="2">
                  <c:v>0.48078064700000045</c:v>
                </c:pt>
                <c:pt idx="3">
                  <c:v>0.20054320139999948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5.5873723599999536E-2</c:v>
                </c:pt>
                <c:pt idx="1">
                  <c:v>-0.61771723619999896</c:v>
                </c:pt>
                <c:pt idx="2">
                  <c:v>0.20311357619999981</c:v>
                </c:pt>
                <c:pt idx="3">
                  <c:v>0.26045680660000059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0.3969836616000002</c:v>
                </c:pt>
                <c:pt idx="1">
                  <c:v>-1.7050238341000004</c:v>
                </c:pt>
                <c:pt idx="2">
                  <c:v>1.4565565808000009</c:v>
                </c:pt>
                <c:pt idx="3">
                  <c:v>0.77112942999999134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12356496"/>
        <c:axId val="-312364112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1.253459626999998</c:v>
                </c:pt>
                <c:pt idx="1">
                  <c:v>-8.8851987119999905</c:v>
                </c:pt>
                <c:pt idx="2">
                  <c:v>5.3786868659999953</c:v>
                </c:pt>
                <c:pt idx="3">
                  <c:v>3.4965079760000037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2356496"/>
        <c:axId val="-312364112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2480"/>
        <c:axId val="-312355952"/>
      </c:scatterChart>
      <c:catAx>
        <c:axId val="-3123564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64112"/>
        <c:crosses val="autoZero"/>
        <c:auto val="1"/>
        <c:lblAlgn val="ctr"/>
        <c:lblOffset val="100"/>
        <c:noMultiLvlLbl val="0"/>
      </c:catAx>
      <c:valAx>
        <c:axId val="-31236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56496"/>
        <c:crosses val="autoZero"/>
        <c:crossBetween val="between"/>
      </c:valAx>
      <c:valAx>
        <c:axId val="-31235595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62480"/>
        <c:crosses val="max"/>
        <c:crossBetween val="midCat"/>
      </c:valAx>
      <c:valAx>
        <c:axId val="-312362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12355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-2.1282993129999994</c:v>
                </c:pt>
                <c:pt idx="1">
                  <c:v>-4.0478661409999965</c:v>
                </c:pt>
                <c:pt idx="2">
                  <c:v>1.6853037449999952</c:v>
                </c:pt>
                <c:pt idx="3">
                  <c:v>1.2090305260000065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1.5170333726000038</c:v>
                </c:pt>
                <c:pt idx="1">
                  <c:v>-1.0683203505000023</c:v>
                </c:pt>
                <c:pt idx="2">
                  <c:v>0.50866977120000101</c:v>
                </c:pt>
                <c:pt idx="3">
                  <c:v>0.8611772534999993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2.9884931289998917E-2</c:v>
                </c:pt>
                <c:pt idx="1">
                  <c:v>-1.1668492897399982</c:v>
                </c:pt>
                <c:pt idx="2">
                  <c:v>0.19407090832000051</c:v>
                </c:pt>
                <c:pt idx="3">
                  <c:v>1.0320508990399979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0.27960502745999882</c:v>
                </c:pt>
                <c:pt idx="1">
                  <c:v>-3.4960444299994009E-3</c:v>
                </c:pt>
                <c:pt idx="2">
                  <c:v>0.46649027688000011</c:v>
                </c:pt>
                <c:pt idx="3">
                  <c:v>0.30478613479999961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0.12979930164999942</c:v>
                </c:pt>
                <c:pt idx="1">
                  <c:v>-0.15417453332999287</c:v>
                </c:pt>
                <c:pt idx="2">
                  <c:v>0.22457249059998929</c:v>
                </c:pt>
                <c:pt idx="3">
                  <c:v>7.4071933660007971E-2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12358128"/>
        <c:axId val="-312363568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-0.17197668000000021</c:v>
                </c:pt>
                <c:pt idx="1">
                  <c:v>-6.4407063589999893</c:v>
                </c:pt>
                <c:pt idx="2">
                  <c:v>3.0791071919999951</c:v>
                </c:pt>
                <c:pt idx="3">
                  <c:v>3.4811167470000015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2358128"/>
        <c:axId val="-312363568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3024"/>
        <c:axId val="-312357040"/>
      </c:scatterChart>
      <c:catAx>
        <c:axId val="-312358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63568"/>
        <c:crosses val="autoZero"/>
        <c:auto val="1"/>
        <c:lblAlgn val="ctr"/>
        <c:lblOffset val="100"/>
        <c:noMultiLvlLbl val="0"/>
      </c:catAx>
      <c:valAx>
        <c:axId val="-312363568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58128"/>
        <c:crosses val="autoZero"/>
        <c:crossBetween val="between"/>
      </c:valAx>
      <c:valAx>
        <c:axId val="-312357040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12363024"/>
        <c:crosses val="max"/>
        <c:crossBetween val="midCat"/>
      </c:valAx>
      <c:valAx>
        <c:axId val="-312363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123570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100.42239354</c:v>
                </c:pt>
                <c:pt idx="1">
                  <c:v>100.21308999</c:v>
                </c:pt>
                <c:pt idx="2">
                  <c:v>100.33765062000001</c:v>
                </c:pt>
                <c:pt idx="3">
                  <c:v>100.52204779</c:v>
                </c:pt>
                <c:pt idx="4">
                  <c:v>100.28072546999999</c:v>
                </c:pt>
                <c:pt idx="5">
                  <c:v>100.59228493000001</c:v>
                </c:pt>
                <c:pt idx="6">
                  <c:v>99.956229894000003</c:v>
                </c:pt>
                <c:pt idx="7">
                  <c:v>101.19644286</c:v>
                </c:pt>
                <c:pt idx="8">
                  <c:v>99.249163937999995</c:v>
                </c:pt>
                <c:pt idx="9">
                  <c:v>101.30587751</c:v>
                </c:pt>
                <c:pt idx="10">
                  <c:v>101.98626719000001</c:v>
                </c:pt>
                <c:pt idx="11">
                  <c:v>101.70858419</c:v>
                </c:pt>
                <c:pt idx="12">
                  <c:v>101.37581643999999</c:v>
                </c:pt>
                <c:pt idx="13">
                  <c:v>100.24145204</c:v>
                </c:pt>
                <c:pt idx="14">
                  <c:v>100.49378536</c:v>
                </c:pt>
                <c:pt idx="15">
                  <c:v>100.31556342</c:v>
                </c:pt>
                <c:pt idx="16">
                  <c:v>88.575602188000005</c:v>
                </c:pt>
                <c:pt idx="17">
                  <c:v>88.545647411999994</c:v>
                </c:pt>
                <c:pt idx="18">
                  <c:v>90.225506292999995</c:v>
                </c:pt>
                <c:pt idx="19">
                  <c:v>91.217159425999995</c:v>
                </c:pt>
                <c:pt idx="20">
                  <c:v>91.220158562999998</c:v>
                </c:pt>
                <c:pt idx="21">
                  <c:v>91.431372421000006</c:v>
                </c:pt>
                <c:pt idx="22">
                  <c:v>93.347810131000003</c:v>
                </c:pt>
                <c:pt idx="23">
                  <c:v>93.822055741</c:v>
                </c:pt>
                <c:pt idx="24">
                  <c:v>93.950466281000004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93.950466281000004</c:v>
                </c:pt>
                <c:pt idx="25">
                  <c:v>93.550326557999995</c:v>
                </c:pt>
                <c:pt idx="26">
                  <c:v>93.645324117000001</c:v>
                </c:pt>
                <c:pt idx="27">
                  <c:v>96.645729797000001</c:v>
                </c:pt>
                <c:pt idx="28">
                  <c:v>97.068428748000002</c:v>
                </c:pt>
                <c:pt idx="29">
                  <c:v>97.550823710000003</c:v>
                </c:pt>
                <c:pt idx="30">
                  <c:v>98.665544514999993</c:v>
                </c:pt>
                <c:pt idx="31">
                  <c:v>99.157472846999994</c:v>
                </c:pt>
                <c:pt idx="32">
                  <c:v>99.154869896999998</c:v>
                </c:pt>
                <c:pt idx="33">
                  <c:v>99.266346167999998</c:v>
                </c:pt>
                <c:pt idx="34">
                  <c:v>99.471442388</c:v>
                </c:pt>
                <c:pt idx="35">
                  <c:v>99.111760865999997</c:v>
                </c:pt>
                <c:pt idx="36">
                  <c:v>98.920332208000005</c:v>
                </c:pt>
                <c:pt idx="37">
                  <c:v>98.961636029999994</c:v>
                </c:pt>
                <c:pt idx="38">
                  <c:v>99.178567784999998</c:v>
                </c:pt>
                <c:pt idx="39">
                  <c:v>100.45100327</c:v>
                </c:pt>
                <c:pt idx="40">
                  <c:v>100.71113651</c:v>
                </c:pt>
                <c:pt idx="41">
                  <c:v>101.07239631</c:v>
                </c:pt>
                <c:pt idx="42">
                  <c:v>101.20193539</c:v>
                </c:pt>
                <c:pt idx="43">
                  <c:v>101.56741641000001</c:v>
                </c:pt>
                <c:pt idx="44">
                  <c:v>101.65207033</c:v>
                </c:pt>
                <c:pt idx="45">
                  <c:v>101.8383609</c:v>
                </c:pt>
                <c:pt idx="46">
                  <c:v>101.90629010000001</c:v>
                </c:pt>
                <c:pt idx="47">
                  <c:v>101.68385627000001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100.64756316016667</c:v>
                </c:pt>
                <c:pt idx="2">
                  <c:v>100.64756316016667</c:v>
                </c:pt>
                <c:pt idx="3">
                  <c:v>100.64756316016667</c:v>
                </c:pt>
                <c:pt idx="4">
                  <c:v>100.64756316016667</c:v>
                </c:pt>
                <c:pt idx="5">
                  <c:v>100.64756316016667</c:v>
                </c:pt>
                <c:pt idx="6">
                  <c:v>100.64756316016667</c:v>
                </c:pt>
                <c:pt idx="7">
                  <c:v>100.64756316016667</c:v>
                </c:pt>
                <c:pt idx="8">
                  <c:v>100.64756316016667</c:v>
                </c:pt>
                <c:pt idx="9">
                  <c:v>100.64756316016667</c:v>
                </c:pt>
                <c:pt idx="10">
                  <c:v>100.64756316016667</c:v>
                </c:pt>
                <c:pt idx="13">
                  <c:v>94.234327452916659</c:v>
                </c:pt>
                <c:pt idx="14">
                  <c:v>94.234327452916659</c:v>
                </c:pt>
                <c:pt idx="15">
                  <c:v>94.234327452916659</c:v>
                </c:pt>
                <c:pt idx="16">
                  <c:v>94.234327452916659</c:v>
                </c:pt>
                <c:pt idx="17">
                  <c:v>94.234327452916659</c:v>
                </c:pt>
                <c:pt idx="18">
                  <c:v>94.234327452916659</c:v>
                </c:pt>
                <c:pt idx="19">
                  <c:v>94.234327452916659</c:v>
                </c:pt>
                <c:pt idx="20">
                  <c:v>94.234327452916659</c:v>
                </c:pt>
                <c:pt idx="21">
                  <c:v>94.234327452916659</c:v>
                </c:pt>
                <c:pt idx="22">
                  <c:v>94.234327452916659</c:v>
                </c:pt>
                <c:pt idx="25">
                  <c:v>97.269877991000001</c:v>
                </c:pt>
                <c:pt idx="26">
                  <c:v>97.269877991000001</c:v>
                </c:pt>
                <c:pt idx="27">
                  <c:v>97.269877991000001</c:v>
                </c:pt>
                <c:pt idx="28">
                  <c:v>97.269877991000001</c:v>
                </c:pt>
                <c:pt idx="29">
                  <c:v>97.269877991000001</c:v>
                </c:pt>
                <c:pt idx="30">
                  <c:v>97.269877991000001</c:v>
                </c:pt>
                <c:pt idx="31">
                  <c:v>97.269877991000001</c:v>
                </c:pt>
                <c:pt idx="32">
                  <c:v>97.269877991000001</c:v>
                </c:pt>
                <c:pt idx="33">
                  <c:v>97.269877991000001</c:v>
                </c:pt>
                <c:pt idx="34">
                  <c:v>97.269877991000001</c:v>
                </c:pt>
                <c:pt idx="37">
                  <c:v>100.76208345941667</c:v>
                </c:pt>
                <c:pt idx="38">
                  <c:v>100.76208345941667</c:v>
                </c:pt>
                <c:pt idx="39">
                  <c:v>100.76208345941667</c:v>
                </c:pt>
                <c:pt idx="40">
                  <c:v>100.76208345941667</c:v>
                </c:pt>
                <c:pt idx="41">
                  <c:v>100.76208345941667</c:v>
                </c:pt>
                <c:pt idx="42">
                  <c:v>100.76208345941667</c:v>
                </c:pt>
                <c:pt idx="43">
                  <c:v>100.76208345941667</c:v>
                </c:pt>
                <c:pt idx="44">
                  <c:v>100.76208345941667</c:v>
                </c:pt>
                <c:pt idx="45">
                  <c:v>100.76208345941667</c:v>
                </c:pt>
                <c:pt idx="46">
                  <c:v>100.76208345941667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2359760"/>
        <c:axId val="-312369008"/>
      </c:lineChart>
      <c:catAx>
        <c:axId val="-312359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690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12369008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235976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47.564890214000002</c:v>
                </c:pt>
                <c:pt idx="1">
                  <c:v>47.989885450000003</c:v>
                </c:pt>
                <c:pt idx="2">
                  <c:v>46.648188361000003</c:v>
                </c:pt>
                <c:pt idx="3">
                  <c:v>47.210330173999999</c:v>
                </c:pt>
                <c:pt idx="4">
                  <c:v>46.447461765</c:v>
                </c:pt>
                <c:pt idx="5">
                  <c:v>47.104991011999999</c:v>
                </c:pt>
                <c:pt idx="6">
                  <c:v>48.298019926999999</c:v>
                </c:pt>
                <c:pt idx="7">
                  <c:v>48.689583956</c:v>
                </c:pt>
                <c:pt idx="8">
                  <c:v>47.258384286999998</c:v>
                </c:pt>
                <c:pt idx="9">
                  <c:v>47.695351776000003</c:v>
                </c:pt>
                <c:pt idx="10">
                  <c:v>47.756895124000003</c:v>
                </c:pt>
                <c:pt idx="11">
                  <c:v>47.685475046999997</c:v>
                </c:pt>
                <c:pt idx="12">
                  <c:v>46.002688042999999</c:v>
                </c:pt>
                <c:pt idx="13">
                  <c:v>46.854448843999997</c:v>
                </c:pt>
                <c:pt idx="14">
                  <c:v>43.023087128999997</c:v>
                </c:pt>
                <c:pt idx="15">
                  <c:v>34.988507321</c:v>
                </c:pt>
                <c:pt idx="16">
                  <c:v>37.052260281000002</c:v>
                </c:pt>
                <c:pt idx="17">
                  <c:v>40.080191276999997</c:v>
                </c:pt>
                <c:pt idx="18">
                  <c:v>42.009301071000003</c:v>
                </c:pt>
                <c:pt idx="19">
                  <c:v>41.778084425999999</c:v>
                </c:pt>
                <c:pt idx="20">
                  <c:v>42.422118904999998</c:v>
                </c:pt>
                <c:pt idx="21">
                  <c:v>42.600920778999999</c:v>
                </c:pt>
                <c:pt idx="22">
                  <c:v>43.248017316999999</c:v>
                </c:pt>
                <c:pt idx="23">
                  <c:v>42.828362157000001</c:v>
                </c:pt>
                <c:pt idx="24">
                  <c:v>42.402363033</c:v>
                </c:pt>
                <c:pt idx="25">
                  <c:v>44.047739841000002</c:v>
                </c:pt>
                <c:pt idx="26">
                  <c:v>44.094946016999998</c:v>
                </c:pt>
                <c:pt idx="27">
                  <c:v>43.315212758999998</c:v>
                </c:pt>
                <c:pt idx="28">
                  <c:v>43.360522535999998</c:v>
                </c:pt>
                <c:pt idx="29">
                  <c:v>44.191508016999997</c:v>
                </c:pt>
                <c:pt idx="30">
                  <c:v>44.451469078000002</c:v>
                </c:pt>
                <c:pt idx="31">
                  <c:v>45.098264729</c:v>
                </c:pt>
                <c:pt idx="32">
                  <c:v>44.956618564999999</c:v>
                </c:pt>
                <c:pt idx="33">
                  <c:v>45.013147019999998</c:v>
                </c:pt>
                <c:pt idx="34">
                  <c:v>45.387035034999997</c:v>
                </c:pt>
                <c:pt idx="35">
                  <c:v>45.513142442000003</c:v>
                </c:pt>
                <c:pt idx="36">
                  <c:v>44.770119739999998</c:v>
                </c:pt>
                <c:pt idx="37">
                  <c:v>46.234719816000002</c:v>
                </c:pt>
                <c:pt idx="38">
                  <c:v>45.795074735999997</c:v>
                </c:pt>
                <c:pt idx="39">
                  <c:v>45.352606025</c:v>
                </c:pt>
                <c:pt idx="40">
                  <c:v>45.127091636999999</c:v>
                </c:pt>
                <c:pt idx="41">
                  <c:v>45.925623111999997</c:v>
                </c:pt>
                <c:pt idx="42">
                  <c:v>46.291646938</c:v>
                </c:pt>
                <c:pt idx="43">
                  <c:v>46.758663851999998</c:v>
                </c:pt>
                <c:pt idx="44">
                  <c:v>46.451966904000003</c:v>
                </c:pt>
                <c:pt idx="45">
                  <c:v>46.478136268999997</c:v>
                </c:pt>
                <c:pt idx="46">
                  <c:v>46.671652451999996</c:v>
                </c:pt>
                <c:pt idx="47">
                  <c:v>46.989300491000002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51.927953475000002</c:v>
                </c:pt>
                <c:pt idx="1">
                  <c:v>53.311012386000002</c:v>
                </c:pt>
                <c:pt idx="2">
                  <c:v>53.042511279000003</c:v>
                </c:pt>
                <c:pt idx="3">
                  <c:v>53.550556290000003</c:v>
                </c:pt>
                <c:pt idx="4">
                  <c:v>53.830894882000003</c:v>
                </c:pt>
                <c:pt idx="5">
                  <c:v>54.224580250999999</c:v>
                </c:pt>
                <c:pt idx="6">
                  <c:v>54.132242083000001</c:v>
                </c:pt>
                <c:pt idx="7">
                  <c:v>53.706427417</c:v>
                </c:pt>
                <c:pt idx="8">
                  <c:v>54.184928874999997</c:v>
                </c:pt>
                <c:pt idx="9">
                  <c:v>53.148033368</c:v>
                </c:pt>
                <c:pt idx="10">
                  <c:v>54.135573688000001</c:v>
                </c:pt>
                <c:pt idx="11">
                  <c:v>54.608787954999997</c:v>
                </c:pt>
                <c:pt idx="12">
                  <c:v>50.731058916999999</c:v>
                </c:pt>
                <c:pt idx="13">
                  <c:v>50.823030662000001</c:v>
                </c:pt>
                <c:pt idx="14">
                  <c:v>48.331869902000001</c:v>
                </c:pt>
                <c:pt idx="15">
                  <c:v>45.715726521999997</c:v>
                </c:pt>
                <c:pt idx="16">
                  <c:v>47.442941062000003</c:v>
                </c:pt>
                <c:pt idx="17">
                  <c:v>49.865140349000001</c:v>
                </c:pt>
                <c:pt idx="18">
                  <c:v>50.859083001999998</c:v>
                </c:pt>
                <c:pt idx="19">
                  <c:v>50.829481717999997</c:v>
                </c:pt>
                <c:pt idx="20">
                  <c:v>52.245763793999998</c:v>
                </c:pt>
                <c:pt idx="21">
                  <c:v>51.697229739999997</c:v>
                </c:pt>
                <c:pt idx="22">
                  <c:v>52.759051839000001</c:v>
                </c:pt>
                <c:pt idx="23">
                  <c:v>53.401506533000003</c:v>
                </c:pt>
                <c:pt idx="24">
                  <c:v>51.487720236000001</c:v>
                </c:pt>
                <c:pt idx="25">
                  <c:v>52.671005958000002</c:v>
                </c:pt>
                <c:pt idx="26">
                  <c:v>52.616477942000003</c:v>
                </c:pt>
                <c:pt idx="27">
                  <c:v>53.165300434000002</c:v>
                </c:pt>
                <c:pt idx="28">
                  <c:v>53.542346035000001</c:v>
                </c:pt>
                <c:pt idx="29">
                  <c:v>54.030981394999998</c:v>
                </c:pt>
                <c:pt idx="30">
                  <c:v>53.796536293000003</c:v>
                </c:pt>
                <c:pt idx="31">
                  <c:v>53.292559001000001</c:v>
                </c:pt>
                <c:pt idx="32">
                  <c:v>54.072799574000001</c:v>
                </c:pt>
                <c:pt idx="33">
                  <c:v>53.030939025000002</c:v>
                </c:pt>
                <c:pt idx="34">
                  <c:v>53.904493909000003</c:v>
                </c:pt>
                <c:pt idx="35">
                  <c:v>54.579973113999998</c:v>
                </c:pt>
                <c:pt idx="36">
                  <c:v>53.068817516999999</c:v>
                </c:pt>
                <c:pt idx="37">
                  <c:v>54.669777037000003</c:v>
                </c:pt>
                <c:pt idx="38">
                  <c:v>54.430596795</c:v>
                </c:pt>
                <c:pt idx="39">
                  <c:v>54.920342435000002</c:v>
                </c:pt>
                <c:pt idx="40">
                  <c:v>55.244534473000002</c:v>
                </c:pt>
                <c:pt idx="41">
                  <c:v>55.743987764000003</c:v>
                </c:pt>
                <c:pt idx="42">
                  <c:v>55.462822017000001</c:v>
                </c:pt>
                <c:pt idx="43">
                  <c:v>55.055741947999998</c:v>
                </c:pt>
                <c:pt idx="44">
                  <c:v>55.873997025000001</c:v>
                </c:pt>
                <c:pt idx="45">
                  <c:v>54.768333812999998</c:v>
                </c:pt>
                <c:pt idx="46">
                  <c:v>55.629451469999999</c:v>
                </c:pt>
                <c:pt idx="47">
                  <c:v>56.318689405000001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1392"/>
        <c:axId val="-31236846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0304"/>
        <c:axId val="-312367920"/>
      </c:scatterChart>
      <c:dateAx>
        <c:axId val="-3123613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123684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123684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12361392"/>
        <c:crosses val="autoZero"/>
        <c:crossBetween val="midCat"/>
      </c:valAx>
      <c:valAx>
        <c:axId val="-31236792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312360304"/>
        <c:crosses val="max"/>
        <c:crossBetween val="midCat"/>
      </c:valAx>
      <c:valAx>
        <c:axId val="-312360304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1236792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35.554510000000001</c:v>
                </c:pt>
                <c:pt idx="1">
                  <c:v>35.532510000000002</c:v>
                </c:pt>
                <c:pt idx="2">
                  <c:v>35.080509999999997</c:v>
                </c:pt>
                <c:pt idx="3">
                  <c:v>35.132510000000003</c:v>
                </c:pt>
                <c:pt idx="4">
                  <c:v>34.73451</c:v>
                </c:pt>
                <c:pt idx="5">
                  <c:v>34.872509999999998</c:v>
                </c:pt>
                <c:pt idx="6">
                  <c:v>34.293509999999998</c:v>
                </c:pt>
                <c:pt idx="7">
                  <c:v>34.59451</c:v>
                </c:pt>
                <c:pt idx="8">
                  <c:v>32.750509999999998</c:v>
                </c:pt>
                <c:pt idx="9">
                  <c:v>34.412509999999997</c:v>
                </c:pt>
                <c:pt idx="10">
                  <c:v>34.316510000000001</c:v>
                </c:pt>
                <c:pt idx="11">
                  <c:v>34.267510000000001</c:v>
                </c:pt>
                <c:pt idx="12">
                  <c:v>33.880510000000001</c:v>
                </c:pt>
                <c:pt idx="13">
                  <c:v>33.23451</c:v>
                </c:pt>
                <c:pt idx="14">
                  <c:v>33.336509999999997</c:v>
                </c:pt>
                <c:pt idx="15">
                  <c:v>35.60651</c:v>
                </c:pt>
                <c:pt idx="16">
                  <c:v>29.027509999999999</c:v>
                </c:pt>
                <c:pt idx="17">
                  <c:v>27.180510000000002</c:v>
                </c:pt>
                <c:pt idx="18">
                  <c:v>27.776509999999998</c:v>
                </c:pt>
                <c:pt idx="19">
                  <c:v>28.79551</c:v>
                </c:pt>
                <c:pt idx="20">
                  <c:v>28.791509999999999</c:v>
                </c:pt>
                <c:pt idx="21">
                  <c:v>29.129668979000002</c:v>
                </c:pt>
                <c:pt idx="22">
                  <c:v>30.010968684000002</c:v>
                </c:pt>
                <c:pt idx="23">
                  <c:v>30.303988196999999</c:v>
                </c:pt>
                <c:pt idx="24">
                  <c:v>30.329640049999998</c:v>
                </c:pt>
                <c:pt idx="25">
                  <c:v>29.890511927999999</c:v>
                </c:pt>
                <c:pt idx="26">
                  <c:v>29.811321880000001</c:v>
                </c:pt>
                <c:pt idx="27">
                  <c:v>31.902949311</c:v>
                </c:pt>
                <c:pt idx="28">
                  <c:v>32.078078525000002</c:v>
                </c:pt>
                <c:pt idx="29">
                  <c:v>32.488425474000003</c:v>
                </c:pt>
                <c:pt idx="30">
                  <c:v>33.314536009999998</c:v>
                </c:pt>
                <c:pt idx="31">
                  <c:v>33.442086619000001</c:v>
                </c:pt>
                <c:pt idx="32">
                  <c:v>33.406133126999997</c:v>
                </c:pt>
                <c:pt idx="33">
                  <c:v>33.397432418000001</c:v>
                </c:pt>
                <c:pt idx="34">
                  <c:v>33.460571848999997</c:v>
                </c:pt>
                <c:pt idx="35">
                  <c:v>33.469618973000003</c:v>
                </c:pt>
                <c:pt idx="36">
                  <c:v>33.522506855000003</c:v>
                </c:pt>
                <c:pt idx="37">
                  <c:v>33.534017439000003</c:v>
                </c:pt>
                <c:pt idx="38">
                  <c:v>33.450192886000004</c:v>
                </c:pt>
                <c:pt idx="39">
                  <c:v>33.396427320000001</c:v>
                </c:pt>
                <c:pt idx="40">
                  <c:v>33.425454696999999</c:v>
                </c:pt>
                <c:pt idx="41">
                  <c:v>33.429208877000001</c:v>
                </c:pt>
                <c:pt idx="42">
                  <c:v>33.459733413999999</c:v>
                </c:pt>
                <c:pt idx="43">
                  <c:v>33.479835539</c:v>
                </c:pt>
                <c:pt idx="44">
                  <c:v>33.455573719</c:v>
                </c:pt>
                <c:pt idx="45">
                  <c:v>33.452562112999999</c:v>
                </c:pt>
                <c:pt idx="46">
                  <c:v>33.517386872000003</c:v>
                </c:pt>
                <c:pt idx="47">
                  <c:v>33.538315314000002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64.867883540999998</c:v>
                </c:pt>
                <c:pt idx="1">
                  <c:v>64.680579988000005</c:v>
                </c:pt>
                <c:pt idx="2">
                  <c:v>65.257140617000005</c:v>
                </c:pt>
                <c:pt idx="3">
                  <c:v>65.389537787999998</c:v>
                </c:pt>
                <c:pt idx="4">
                  <c:v>65.546215465000003</c:v>
                </c:pt>
                <c:pt idx="5">
                  <c:v>65.719774932000007</c:v>
                </c:pt>
                <c:pt idx="6">
                  <c:v>65.662719894000006</c:v>
                </c:pt>
                <c:pt idx="7">
                  <c:v>66.601932861999998</c:v>
                </c:pt>
                <c:pt idx="8">
                  <c:v>66.498653938000004</c:v>
                </c:pt>
                <c:pt idx="9">
                  <c:v>66.893367511999998</c:v>
                </c:pt>
                <c:pt idx="10">
                  <c:v>67.669757185999998</c:v>
                </c:pt>
                <c:pt idx="11">
                  <c:v>67.441074193999995</c:v>
                </c:pt>
                <c:pt idx="12">
                  <c:v>67.495306443000004</c:v>
                </c:pt>
                <c:pt idx="13">
                  <c:v>67.006942042999995</c:v>
                </c:pt>
                <c:pt idx="14">
                  <c:v>67.15727536</c:v>
                </c:pt>
                <c:pt idx="15">
                  <c:v>64.709053416000003</c:v>
                </c:pt>
                <c:pt idx="16">
                  <c:v>59.548092187999998</c:v>
                </c:pt>
                <c:pt idx="17">
                  <c:v>61.365137412000003</c:v>
                </c:pt>
                <c:pt idx="18">
                  <c:v>62.448996293</c:v>
                </c:pt>
                <c:pt idx="19">
                  <c:v>62.421649426000002</c:v>
                </c:pt>
                <c:pt idx="20">
                  <c:v>62.428648563000003</c:v>
                </c:pt>
                <c:pt idx="21">
                  <c:v>62.301703441999997</c:v>
                </c:pt>
                <c:pt idx="22">
                  <c:v>63.336841446999998</c:v>
                </c:pt>
                <c:pt idx="23">
                  <c:v>63.518067543999997</c:v>
                </c:pt>
                <c:pt idx="24">
                  <c:v>63.620826229999999</c:v>
                </c:pt>
                <c:pt idx="25">
                  <c:v>63.65981463</c:v>
                </c:pt>
                <c:pt idx="26">
                  <c:v>63.834002236000003</c:v>
                </c:pt>
                <c:pt idx="27">
                  <c:v>64.742780486000001</c:v>
                </c:pt>
                <c:pt idx="28">
                  <c:v>64.990350222999993</c:v>
                </c:pt>
                <c:pt idx="29">
                  <c:v>65.062398236000007</c:v>
                </c:pt>
                <c:pt idx="30">
                  <c:v>65.351008505999999</c:v>
                </c:pt>
                <c:pt idx="31">
                  <c:v>65.715386228</c:v>
                </c:pt>
                <c:pt idx="32">
                  <c:v>65.748736769000004</c:v>
                </c:pt>
                <c:pt idx="33">
                  <c:v>65.868913750000004</c:v>
                </c:pt>
                <c:pt idx="34">
                  <c:v>66.010870538999995</c:v>
                </c:pt>
                <c:pt idx="35">
                  <c:v>65.642141893000002</c:v>
                </c:pt>
                <c:pt idx="36">
                  <c:v>65.397825353000002</c:v>
                </c:pt>
                <c:pt idx="37">
                  <c:v>65.427618590999998</c:v>
                </c:pt>
                <c:pt idx="38">
                  <c:v>65.728374899000002</c:v>
                </c:pt>
                <c:pt idx="39">
                  <c:v>67.054575951999993</c:v>
                </c:pt>
                <c:pt idx="40">
                  <c:v>67.285681815000004</c:v>
                </c:pt>
                <c:pt idx="41">
                  <c:v>67.643187433999998</c:v>
                </c:pt>
                <c:pt idx="42">
                  <c:v>67.742201977999997</c:v>
                </c:pt>
                <c:pt idx="43">
                  <c:v>68.087580872999993</c:v>
                </c:pt>
                <c:pt idx="44">
                  <c:v>68.196496608000004</c:v>
                </c:pt>
                <c:pt idx="45">
                  <c:v>68.385798785999995</c:v>
                </c:pt>
                <c:pt idx="46">
                  <c:v>68.388903227</c:v>
                </c:pt>
                <c:pt idx="47">
                  <c:v>68.145540960000005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2361936"/>
        <c:axId val="-312360848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91888"/>
        <c:axId val="-310194064"/>
      </c:scatterChart>
      <c:dateAx>
        <c:axId val="-3123619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123608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123608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12361936"/>
        <c:crosses val="autoZero"/>
        <c:crossBetween val="midCat"/>
      </c:valAx>
      <c:valAx>
        <c:axId val="-31019406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310191888"/>
        <c:crosses val="max"/>
        <c:crossBetween val="midCat"/>
      </c:valAx>
      <c:valAx>
        <c:axId val="-31019188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101940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2.0330684932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6.1984708579000003</c:v>
                </c:pt>
                <c:pt idx="11">
                  <c:v>5.2262823670999996</c:v>
                </c:pt>
                <c:pt idx="12">
                  <c:v>4.1675452054999997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310184272"/>
        <c:axId val="-31017937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2.4308455427799998</c:v>
                </c:pt>
                <c:pt idx="1">
                  <c:v>2.4308455427799998</c:v>
                </c:pt>
                <c:pt idx="2">
                  <c:v>2.4308455427799998</c:v>
                </c:pt>
                <c:pt idx="3">
                  <c:v>2.4308455427799998</c:v>
                </c:pt>
                <c:pt idx="4">
                  <c:v>2.4308455427799998</c:v>
                </c:pt>
                <c:pt idx="5">
                  <c:v>2.4308455427799998</c:v>
                </c:pt>
                <c:pt idx="6">
                  <c:v>2.4308455427799998</c:v>
                </c:pt>
                <c:pt idx="7">
                  <c:v>2.4308455427799998</c:v>
                </c:pt>
                <c:pt idx="8">
                  <c:v>2.4308455427799998</c:v>
                </c:pt>
                <c:pt idx="9">
                  <c:v>2.4308455427799998</c:v>
                </c:pt>
                <c:pt idx="10">
                  <c:v>2.4308455427799998</c:v>
                </c:pt>
                <c:pt idx="11">
                  <c:v>2.4308455427799998</c:v>
                </c:pt>
                <c:pt idx="12">
                  <c:v>2.4308455427799998</c:v>
                </c:pt>
                <c:pt idx="13">
                  <c:v>2.4308455427799998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84272"/>
        <c:axId val="-31017937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85904"/>
        <c:axId val="-310182640"/>
      </c:scatterChart>
      <c:dateAx>
        <c:axId val="-310184272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-310179376"/>
        <c:crosses val="autoZero"/>
        <c:auto val="0"/>
        <c:lblOffset val="100"/>
        <c:baseTimeUnit val="days"/>
      </c:dateAx>
      <c:valAx>
        <c:axId val="-3101793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310184272"/>
        <c:crosses val="autoZero"/>
        <c:crossBetween val="between"/>
      </c:valAx>
      <c:valAx>
        <c:axId val="-310185904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10182640"/>
        <c:crosses val="max"/>
        <c:crossBetween val="midCat"/>
        <c:majorUnit val="1"/>
      </c:valAx>
      <c:valAx>
        <c:axId val="-3101826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1018590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59.436401678999999</c:v>
                </c:pt>
                <c:pt idx="1">
                  <c:v>59.224079293999999</c:v>
                </c:pt>
                <c:pt idx="2">
                  <c:v>59.83533808</c:v>
                </c:pt>
                <c:pt idx="3">
                  <c:v>59.79940182</c:v>
                </c:pt>
                <c:pt idx="4">
                  <c:v>59.127997309999998</c:v>
                </c:pt>
                <c:pt idx="5">
                  <c:v>58.10541825</c:v>
                </c:pt>
                <c:pt idx="6">
                  <c:v>57.814442446999998</c:v>
                </c:pt>
                <c:pt idx="7">
                  <c:v>60.430699224999998</c:v>
                </c:pt>
                <c:pt idx="8">
                  <c:v>59.448275336999998</c:v>
                </c:pt>
                <c:pt idx="9">
                  <c:v>59.402085681000003</c:v>
                </c:pt>
                <c:pt idx="10">
                  <c:v>59.764222490000002</c:v>
                </c:pt>
                <c:pt idx="11">
                  <c:v>60.114192115000002</c:v>
                </c:pt>
                <c:pt idx="12">
                  <c:v>59.436401678999999</c:v>
                </c:pt>
                <c:pt idx="13">
                  <c:v>59.224079293999999</c:v>
                </c:pt>
                <c:pt idx="14">
                  <c:v>59.83533808</c:v>
                </c:pt>
                <c:pt idx="15">
                  <c:v>59.79940182</c:v>
                </c:pt>
                <c:pt idx="16">
                  <c:v>59.127997309999998</c:v>
                </c:pt>
                <c:pt idx="17">
                  <c:v>58.10541825</c:v>
                </c:pt>
                <c:pt idx="18">
                  <c:v>57.814442446999998</c:v>
                </c:pt>
                <c:pt idx="19">
                  <c:v>60.430699224999998</c:v>
                </c:pt>
                <c:pt idx="20">
                  <c:v>59.448275336999998</c:v>
                </c:pt>
                <c:pt idx="21">
                  <c:v>59.402085681000003</c:v>
                </c:pt>
                <c:pt idx="22">
                  <c:v>59.764222490000002</c:v>
                </c:pt>
                <c:pt idx="23">
                  <c:v>60.114192115000002</c:v>
                </c:pt>
                <c:pt idx="24">
                  <c:v>59.436401678999999</c:v>
                </c:pt>
                <c:pt idx="25">
                  <c:v>59.224079293999999</c:v>
                </c:pt>
                <c:pt idx="26">
                  <c:v>59.83533808</c:v>
                </c:pt>
                <c:pt idx="27">
                  <c:v>59.79940182</c:v>
                </c:pt>
                <c:pt idx="28">
                  <c:v>59.127997309999998</c:v>
                </c:pt>
                <c:pt idx="29">
                  <c:v>58.10541825</c:v>
                </c:pt>
                <c:pt idx="30">
                  <c:v>57.814442446999998</c:v>
                </c:pt>
                <c:pt idx="31">
                  <c:v>60.430699224999998</c:v>
                </c:pt>
                <c:pt idx="32">
                  <c:v>59.448275336999998</c:v>
                </c:pt>
                <c:pt idx="33">
                  <c:v>59.402085681000003</c:v>
                </c:pt>
                <c:pt idx="34">
                  <c:v>59.764222490000002</c:v>
                </c:pt>
                <c:pt idx="35">
                  <c:v>60.114192115000002</c:v>
                </c:pt>
                <c:pt idx="36">
                  <c:v>59.436401678999999</c:v>
                </c:pt>
                <c:pt idx="37">
                  <c:v>59.224079293999999</c:v>
                </c:pt>
                <c:pt idx="38">
                  <c:v>59.83533808</c:v>
                </c:pt>
                <c:pt idx="39">
                  <c:v>59.79940182</c:v>
                </c:pt>
                <c:pt idx="40">
                  <c:v>59.127997309999998</c:v>
                </c:pt>
                <c:pt idx="41">
                  <c:v>58.10541825</c:v>
                </c:pt>
                <c:pt idx="42">
                  <c:v>57.814442446999998</c:v>
                </c:pt>
                <c:pt idx="43">
                  <c:v>60.430699224999998</c:v>
                </c:pt>
                <c:pt idx="44">
                  <c:v>59.448275336999998</c:v>
                </c:pt>
                <c:pt idx="45">
                  <c:v>59.402085681000003</c:v>
                </c:pt>
                <c:pt idx="46">
                  <c:v>59.764222490000002</c:v>
                </c:pt>
                <c:pt idx="47">
                  <c:v>60.114192115000002</c:v>
                </c:pt>
                <c:pt idx="48">
                  <c:v>59.436401678999999</c:v>
                </c:pt>
                <c:pt idx="49">
                  <c:v>59.224079293999999</c:v>
                </c:pt>
                <c:pt idx="50">
                  <c:v>59.83533808</c:v>
                </c:pt>
                <c:pt idx="51">
                  <c:v>59.79940182</c:v>
                </c:pt>
                <c:pt idx="52">
                  <c:v>59.127997309999998</c:v>
                </c:pt>
                <c:pt idx="53">
                  <c:v>58.10541825</c:v>
                </c:pt>
                <c:pt idx="54">
                  <c:v>57.814442446999998</c:v>
                </c:pt>
                <c:pt idx="55">
                  <c:v>60.430699224999998</c:v>
                </c:pt>
                <c:pt idx="56">
                  <c:v>59.448275336999998</c:v>
                </c:pt>
                <c:pt idx="57">
                  <c:v>59.402085681000003</c:v>
                </c:pt>
                <c:pt idx="58">
                  <c:v>59.764222490000002</c:v>
                </c:pt>
                <c:pt idx="59">
                  <c:v>60.114192115000002</c:v>
                </c:pt>
                <c:pt idx="60">
                  <c:v>59.436401678999999</c:v>
                </c:pt>
                <c:pt idx="61">
                  <c:v>59.224079293999999</c:v>
                </c:pt>
                <c:pt idx="62">
                  <c:v>59.83533808</c:v>
                </c:pt>
                <c:pt idx="63">
                  <c:v>59.79940182</c:v>
                </c:pt>
                <c:pt idx="64">
                  <c:v>59.127997309999998</c:v>
                </c:pt>
                <c:pt idx="65">
                  <c:v>58.10541825</c:v>
                </c:pt>
                <c:pt idx="66">
                  <c:v>57.814442446999998</c:v>
                </c:pt>
                <c:pt idx="67">
                  <c:v>60.430699224999998</c:v>
                </c:pt>
                <c:pt idx="68">
                  <c:v>59.448275336999998</c:v>
                </c:pt>
                <c:pt idx="69">
                  <c:v>59.402085681000003</c:v>
                </c:pt>
                <c:pt idx="70">
                  <c:v>59.764222490000002</c:v>
                </c:pt>
                <c:pt idx="71">
                  <c:v>60.114192115000002</c:v>
                </c:pt>
                <c:pt idx="72">
                  <c:v>59.436401678999999</c:v>
                </c:pt>
                <c:pt idx="73">
                  <c:v>59.224079293999999</c:v>
                </c:pt>
                <c:pt idx="74">
                  <c:v>59.83533808</c:v>
                </c:pt>
                <c:pt idx="75">
                  <c:v>59.79940182</c:v>
                </c:pt>
                <c:pt idx="76">
                  <c:v>59.127997309999998</c:v>
                </c:pt>
                <c:pt idx="77">
                  <c:v>58.10541825</c:v>
                </c:pt>
                <c:pt idx="78">
                  <c:v>57.814442446999998</c:v>
                </c:pt>
                <c:pt idx="79">
                  <c:v>60.430699224999998</c:v>
                </c:pt>
                <c:pt idx="80">
                  <c:v>59.448275336999998</c:v>
                </c:pt>
                <c:pt idx="81">
                  <c:v>59.402085681000003</c:v>
                </c:pt>
                <c:pt idx="82">
                  <c:v>59.764222490000002</c:v>
                </c:pt>
                <c:pt idx="83">
                  <c:v>60.114192115000002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5.841847376000004</c:v>
                </c:pt>
                <c:pt idx="1">
                  <c:v>7.595934653999997</c:v>
                </c:pt>
                <c:pt idx="2">
                  <c:v>24.963649821000004</c:v>
                </c:pt>
                <c:pt idx="3">
                  <c:v>24.266556163999994</c:v>
                </c:pt>
                <c:pt idx="4">
                  <c:v>20.824624592999996</c:v>
                </c:pt>
                <c:pt idx="5">
                  <c:v>18.160181041000001</c:v>
                </c:pt>
                <c:pt idx="6">
                  <c:v>19.026921610999999</c:v>
                </c:pt>
                <c:pt idx="7">
                  <c:v>15.216587799999999</c:v>
                </c:pt>
                <c:pt idx="8">
                  <c:v>14.937845714999995</c:v>
                </c:pt>
                <c:pt idx="9">
                  <c:v>12.756600672999994</c:v>
                </c:pt>
                <c:pt idx="10">
                  <c:v>12.573303094000003</c:v>
                </c:pt>
                <c:pt idx="11">
                  <c:v>11.702741147000005</c:v>
                </c:pt>
                <c:pt idx="12">
                  <c:v>5.841847376000004</c:v>
                </c:pt>
                <c:pt idx="13">
                  <c:v>7.595934653999997</c:v>
                </c:pt>
                <c:pt idx="14">
                  <c:v>24.963649821000004</c:v>
                </c:pt>
                <c:pt idx="15">
                  <c:v>24.266556163999994</c:v>
                </c:pt>
                <c:pt idx="16">
                  <c:v>20.824624592999996</c:v>
                </c:pt>
                <c:pt idx="17">
                  <c:v>18.160181041000001</c:v>
                </c:pt>
                <c:pt idx="18">
                  <c:v>19.026921610999999</c:v>
                </c:pt>
                <c:pt idx="19">
                  <c:v>15.216587799999999</c:v>
                </c:pt>
                <c:pt idx="20">
                  <c:v>14.937845714999995</c:v>
                </c:pt>
                <c:pt idx="21">
                  <c:v>12.756600672999994</c:v>
                </c:pt>
                <c:pt idx="22">
                  <c:v>12.573303094000003</c:v>
                </c:pt>
                <c:pt idx="23">
                  <c:v>11.702741147000005</c:v>
                </c:pt>
                <c:pt idx="24">
                  <c:v>5.841847376000004</c:v>
                </c:pt>
                <c:pt idx="25">
                  <c:v>7.595934653999997</c:v>
                </c:pt>
                <c:pt idx="26">
                  <c:v>24.963649821000004</c:v>
                </c:pt>
                <c:pt idx="27">
                  <c:v>24.266556163999994</c:v>
                </c:pt>
                <c:pt idx="28">
                  <c:v>20.824624592999996</c:v>
                </c:pt>
                <c:pt idx="29">
                  <c:v>18.160181041000001</c:v>
                </c:pt>
                <c:pt idx="30">
                  <c:v>19.026921610999999</c:v>
                </c:pt>
                <c:pt idx="31">
                  <c:v>15.216587799999999</c:v>
                </c:pt>
                <c:pt idx="32">
                  <c:v>14.937845714999995</c:v>
                </c:pt>
                <c:pt idx="33">
                  <c:v>12.756600672999994</c:v>
                </c:pt>
                <c:pt idx="34">
                  <c:v>12.573303094000003</c:v>
                </c:pt>
                <c:pt idx="35">
                  <c:v>11.702741147000005</c:v>
                </c:pt>
                <c:pt idx="36">
                  <c:v>5.841847376000004</c:v>
                </c:pt>
                <c:pt idx="37">
                  <c:v>7.595934653999997</c:v>
                </c:pt>
                <c:pt idx="38">
                  <c:v>24.963649821000004</c:v>
                </c:pt>
                <c:pt idx="39">
                  <c:v>24.266556163999994</c:v>
                </c:pt>
                <c:pt idx="40">
                  <c:v>20.824624592999996</c:v>
                </c:pt>
                <c:pt idx="41">
                  <c:v>18.160181041000001</c:v>
                </c:pt>
                <c:pt idx="42">
                  <c:v>19.026921610999999</c:v>
                </c:pt>
                <c:pt idx="43">
                  <c:v>15.216587799999999</c:v>
                </c:pt>
                <c:pt idx="44">
                  <c:v>14.937845714999995</c:v>
                </c:pt>
                <c:pt idx="45">
                  <c:v>12.756600672999994</c:v>
                </c:pt>
                <c:pt idx="46">
                  <c:v>12.573303094000003</c:v>
                </c:pt>
                <c:pt idx="47">
                  <c:v>11.702741147000005</c:v>
                </c:pt>
                <c:pt idx="48">
                  <c:v>5.841847376000004</c:v>
                </c:pt>
                <c:pt idx="49">
                  <c:v>7.595934653999997</c:v>
                </c:pt>
                <c:pt idx="50">
                  <c:v>24.963649821000004</c:v>
                </c:pt>
                <c:pt idx="51">
                  <c:v>24.266556163999994</c:v>
                </c:pt>
                <c:pt idx="52">
                  <c:v>20.824624592999996</c:v>
                </c:pt>
                <c:pt idx="53">
                  <c:v>18.160181041000001</c:v>
                </c:pt>
                <c:pt idx="54">
                  <c:v>19.026921610999999</c:v>
                </c:pt>
                <c:pt idx="55">
                  <c:v>15.216587799999999</c:v>
                </c:pt>
                <c:pt idx="56">
                  <c:v>14.937845714999995</c:v>
                </c:pt>
                <c:pt idx="57">
                  <c:v>12.756600672999994</c:v>
                </c:pt>
                <c:pt idx="58">
                  <c:v>12.573303094000003</c:v>
                </c:pt>
                <c:pt idx="59">
                  <c:v>11.702741147000005</c:v>
                </c:pt>
                <c:pt idx="60">
                  <c:v>5.841847376000004</c:v>
                </c:pt>
                <c:pt idx="61">
                  <c:v>7.595934653999997</c:v>
                </c:pt>
                <c:pt idx="62">
                  <c:v>24.963649821000004</c:v>
                </c:pt>
                <c:pt idx="63">
                  <c:v>24.266556163999994</c:v>
                </c:pt>
                <c:pt idx="64">
                  <c:v>20.824624592999996</c:v>
                </c:pt>
                <c:pt idx="65">
                  <c:v>18.160181041000001</c:v>
                </c:pt>
                <c:pt idx="66">
                  <c:v>19.026921610999999</c:v>
                </c:pt>
                <c:pt idx="67">
                  <c:v>15.216587799999999</c:v>
                </c:pt>
                <c:pt idx="68">
                  <c:v>14.937845714999995</c:v>
                </c:pt>
                <c:pt idx="69">
                  <c:v>12.756600672999994</c:v>
                </c:pt>
                <c:pt idx="70">
                  <c:v>12.573303094000003</c:v>
                </c:pt>
                <c:pt idx="71">
                  <c:v>11.702741147000005</c:v>
                </c:pt>
                <c:pt idx="72">
                  <c:v>5.841847376000004</c:v>
                </c:pt>
                <c:pt idx="73">
                  <c:v>7.595934653999997</c:v>
                </c:pt>
                <c:pt idx="74">
                  <c:v>24.963649821000004</c:v>
                </c:pt>
                <c:pt idx="75">
                  <c:v>24.266556163999994</c:v>
                </c:pt>
                <c:pt idx="76">
                  <c:v>20.824624592999996</c:v>
                </c:pt>
                <c:pt idx="77">
                  <c:v>18.160181041000001</c:v>
                </c:pt>
                <c:pt idx="78">
                  <c:v>19.026921610999999</c:v>
                </c:pt>
                <c:pt idx="79">
                  <c:v>15.216587799999999</c:v>
                </c:pt>
                <c:pt idx="80">
                  <c:v>14.937845714999995</c:v>
                </c:pt>
                <c:pt idx="81">
                  <c:v>12.756600672999994</c:v>
                </c:pt>
                <c:pt idx="82">
                  <c:v>12.573303094000003</c:v>
                </c:pt>
                <c:pt idx="83">
                  <c:v>11.702741147000005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85360"/>
        <c:axId val="-31017992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60.114192115000002</c:v>
                </c:pt>
                <c:pt idx="24">
                  <c:v>59.436401678999999</c:v>
                </c:pt>
                <c:pt idx="25">
                  <c:v>59.224079293999999</c:v>
                </c:pt>
                <c:pt idx="26">
                  <c:v>59.83533808</c:v>
                </c:pt>
                <c:pt idx="27">
                  <c:v>59.79940182</c:v>
                </c:pt>
                <c:pt idx="28">
                  <c:v>59.127997309999998</c:v>
                </c:pt>
                <c:pt idx="29">
                  <c:v>58.10541825</c:v>
                </c:pt>
                <c:pt idx="30">
                  <c:v>57.814442446999998</c:v>
                </c:pt>
                <c:pt idx="31">
                  <c:v>60.430699224999998</c:v>
                </c:pt>
                <c:pt idx="32">
                  <c:v>59.448275336999998</c:v>
                </c:pt>
                <c:pt idx="33">
                  <c:v>59.402085681000003</c:v>
                </c:pt>
                <c:pt idx="34">
                  <c:v>60.587487392</c:v>
                </c:pt>
                <c:pt idx="35">
                  <c:v>60.117035993000002</c:v>
                </c:pt>
                <c:pt idx="36">
                  <c:v>59.782083788999998</c:v>
                </c:pt>
                <c:pt idx="37">
                  <c:v>61.470821905999998</c:v>
                </c:pt>
                <c:pt idx="38">
                  <c:v>60.666426383000001</c:v>
                </c:pt>
                <c:pt idx="39">
                  <c:v>61.800154171999999</c:v>
                </c:pt>
                <c:pt idx="40">
                  <c:v>61.94025122</c:v>
                </c:pt>
                <c:pt idx="41">
                  <c:v>60.497314453999998</c:v>
                </c:pt>
                <c:pt idx="42">
                  <c:v>60.404780119999998</c:v>
                </c:pt>
                <c:pt idx="43">
                  <c:v>62.779772536000003</c:v>
                </c:pt>
                <c:pt idx="44">
                  <c:v>61.453321316999997</c:v>
                </c:pt>
                <c:pt idx="45">
                  <c:v>60.356200618000003</c:v>
                </c:pt>
                <c:pt idx="46">
                  <c:v>60.571856128999997</c:v>
                </c:pt>
                <c:pt idx="47">
                  <c:v>62.578530592</c:v>
                </c:pt>
                <c:pt idx="48">
                  <c:v>61.953565918000002</c:v>
                </c:pt>
                <c:pt idx="49">
                  <c:v>66.820013947999996</c:v>
                </c:pt>
                <c:pt idx="50">
                  <c:v>84.798987901000004</c:v>
                </c:pt>
                <c:pt idx="51">
                  <c:v>84.065957983999994</c:v>
                </c:pt>
                <c:pt idx="52">
                  <c:v>79.952621902999994</c:v>
                </c:pt>
                <c:pt idx="53">
                  <c:v>76.265599291000001</c:v>
                </c:pt>
                <c:pt idx="54">
                  <c:v>76.841364057999996</c:v>
                </c:pt>
                <c:pt idx="55">
                  <c:v>75.647287024999997</c:v>
                </c:pt>
                <c:pt idx="56">
                  <c:v>74.386121051999993</c:v>
                </c:pt>
                <c:pt idx="57">
                  <c:v>72.158686353999997</c:v>
                </c:pt>
                <c:pt idx="58">
                  <c:v>72.337525584000005</c:v>
                </c:pt>
                <c:pt idx="59">
                  <c:v>71.816933262000006</c:v>
                </c:pt>
                <c:pt idx="60">
                  <c:v>68.794966313000003</c:v>
                </c:pt>
                <c:pt idx="61">
                  <c:v>67.617767236999995</c:v>
                </c:pt>
                <c:pt idx="62">
                  <c:v>67.905295516999999</c:v>
                </c:pt>
                <c:pt idx="63">
                  <c:v>68.002766288000004</c:v>
                </c:pt>
                <c:pt idx="64">
                  <c:v>67.079917058999996</c:v>
                </c:pt>
                <c:pt idx="65">
                  <c:v>66.562926899999994</c:v>
                </c:pt>
                <c:pt idx="66">
                  <c:v>65.688417049999998</c:v>
                </c:pt>
                <c:pt idx="67">
                  <c:v>66.111005132000003</c:v>
                </c:pt>
                <c:pt idx="68">
                  <c:v>66.168751346999997</c:v>
                </c:pt>
                <c:pt idx="69">
                  <c:v>65.773100244000005</c:v>
                </c:pt>
                <c:pt idx="70">
                  <c:v>65.558782066000006</c:v>
                </c:pt>
                <c:pt idx="71">
                  <c:v>66.093953025999994</c:v>
                </c:pt>
                <c:pt idx="72">
                  <c:v>64.360876008999995</c:v>
                </c:pt>
                <c:pt idx="73">
                  <c:v>64.524967716999996</c:v>
                </c:pt>
                <c:pt idx="74">
                  <c:v>64.941679977999996</c:v>
                </c:pt>
                <c:pt idx="75">
                  <c:v>65.596767267999994</c:v>
                </c:pt>
                <c:pt idx="76">
                  <c:v>64.858400012000004</c:v>
                </c:pt>
                <c:pt idx="77">
                  <c:v>64.388922583999999</c:v>
                </c:pt>
                <c:pt idx="78">
                  <c:v>63.635087126999998</c:v>
                </c:pt>
                <c:pt idx="79">
                  <c:v>63.932878969999997</c:v>
                </c:pt>
                <c:pt idx="80">
                  <c:v>63.803803877</c:v>
                </c:pt>
                <c:pt idx="81">
                  <c:v>63.585300480000001</c:v>
                </c:pt>
                <c:pt idx="82">
                  <c:v>63.081635857999999</c:v>
                </c:pt>
                <c:pt idx="83">
                  <c:v>63.616806818000001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85360"/>
        <c:axId val="-310179920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81552"/>
        <c:axId val="-310188080"/>
      </c:scatterChart>
      <c:dateAx>
        <c:axId val="-3101853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1017992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10179920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10185360"/>
        <c:crosses val="autoZero"/>
        <c:crossBetween val="between"/>
      </c:valAx>
      <c:valAx>
        <c:axId val="-31018155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10188080"/>
        <c:crosses val="max"/>
        <c:crossBetween val="midCat"/>
      </c:valAx>
      <c:valAx>
        <c:axId val="-3101880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1018155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-0.67013884009999991</c:v>
                </c:pt>
                <c:pt idx="2">
                  <c:v>-0.28041067600000069</c:v>
                </c:pt>
                <c:pt idx="3">
                  <c:v>0.52639718140000014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-1.625563632999999E-2</c:v>
                </c:pt>
                <c:pt idx="2">
                  <c:v>-2.8254917639999988E-2</c:v>
                </c:pt>
                <c:pt idx="3">
                  <c:v>-2.2124161650000029E-2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-0.2505149041000001</c:v>
                </c:pt>
                <c:pt idx="2">
                  <c:v>1.5139411900000121E-2</c:v>
                </c:pt>
                <c:pt idx="3">
                  <c:v>7.2646681999999352E-3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10178832"/>
        <c:axId val="-31018209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-0.93690938052999995</c:v>
                </c:pt>
                <c:pt idx="2">
                  <c:v>-0.29352618174000056</c:v>
                </c:pt>
                <c:pt idx="3">
                  <c:v>0.51153768794999999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78832"/>
        <c:axId val="-31018209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86448"/>
        <c:axId val="-310191344"/>
      </c:scatterChart>
      <c:catAx>
        <c:axId val="-3101788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2096"/>
        <c:crosses val="autoZero"/>
        <c:auto val="1"/>
        <c:lblAlgn val="ctr"/>
        <c:lblOffset val="100"/>
        <c:tickLblSkip val="1"/>
        <c:noMultiLvlLbl val="0"/>
      </c:catAx>
      <c:valAx>
        <c:axId val="-310182096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78832"/>
        <c:crosses val="autoZero"/>
        <c:crossBetween val="between"/>
        <c:majorUnit val="0.5"/>
      </c:valAx>
      <c:valAx>
        <c:axId val="-31019134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10186448"/>
        <c:crosses val="max"/>
        <c:crossBetween val="midCat"/>
      </c:valAx>
      <c:valAx>
        <c:axId val="-3101864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-31019134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10.583830000000001</c:v>
                </c:pt>
                <c:pt idx="20">
                  <c:v>10.870478</c:v>
                </c:pt>
                <c:pt idx="21">
                  <c:v>10.43183</c:v>
                </c:pt>
                <c:pt idx="22">
                  <c:v>11.124022</c:v>
                </c:pt>
                <c:pt idx="23">
                  <c:v>11.108976083</c:v>
                </c:pt>
                <c:pt idx="24">
                  <c:v>11.011821618999999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11.011821618999999</c:v>
                </c:pt>
                <c:pt idx="25">
                  <c:v>10.99893</c:v>
                </c:pt>
                <c:pt idx="26">
                  <c:v>10.930300000000001</c:v>
                </c:pt>
                <c:pt idx="27">
                  <c:v>10.93862</c:v>
                </c:pt>
                <c:pt idx="28">
                  <c:v>10.89222</c:v>
                </c:pt>
                <c:pt idx="29">
                  <c:v>10.88748</c:v>
                </c:pt>
                <c:pt idx="30">
                  <c:v>10.93953</c:v>
                </c:pt>
                <c:pt idx="31">
                  <c:v>10.9961</c:v>
                </c:pt>
                <c:pt idx="32">
                  <c:v>11.06509</c:v>
                </c:pt>
                <c:pt idx="33">
                  <c:v>11.049950000000001</c:v>
                </c:pt>
                <c:pt idx="34">
                  <c:v>11.231109999999999</c:v>
                </c:pt>
                <c:pt idx="35">
                  <c:v>11.269769999999999</c:v>
                </c:pt>
                <c:pt idx="36">
                  <c:v>11.27112</c:v>
                </c:pt>
                <c:pt idx="37">
                  <c:v>11.280989999999999</c:v>
                </c:pt>
                <c:pt idx="38">
                  <c:v>11.3475</c:v>
                </c:pt>
                <c:pt idx="39">
                  <c:v>11.397130000000001</c:v>
                </c:pt>
                <c:pt idx="40">
                  <c:v>11.34578</c:v>
                </c:pt>
                <c:pt idx="41">
                  <c:v>11.38381</c:v>
                </c:pt>
                <c:pt idx="42">
                  <c:v>11.49771</c:v>
                </c:pt>
                <c:pt idx="43">
                  <c:v>11.601850000000001</c:v>
                </c:pt>
                <c:pt idx="44">
                  <c:v>11.723610000000001</c:v>
                </c:pt>
                <c:pt idx="45">
                  <c:v>11.68088</c:v>
                </c:pt>
                <c:pt idx="46">
                  <c:v>11.875080000000001</c:v>
                </c:pt>
                <c:pt idx="47">
                  <c:v>11.928509999999999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11.316681006916667</c:v>
                </c:pt>
                <c:pt idx="14">
                  <c:v>11.316681006916667</c:v>
                </c:pt>
                <c:pt idx="15">
                  <c:v>11.316681006916667</c:v>
                </c:pt>
                <c:pt idx="16">
                  <c:v>11.316681006916667</c:v>
                </c:pt>
                <c:pt idx="17">
                  <c:v>11.316681006916667</c:v>
                </c:pt>
                <c:pt idx="18">
                  <c:v>11.316681006916667</c:v>
                </c:pt>
                <c:pt idx="19">
                  <c:v>11.316681006916667</c:v>
                </c:pt>
                <c:pt idx="20">
                  <c:v>11.316681006916667</c:v>
                </c:pt>
                <c:pt idx="21">
                  <c:v>11.316681006916667</c:v>
                </c:pt>
                <c:pt idx="22">
                  <c:v>11.316681006916667</c:v>
                </c:pt>
                <c:pt idx="25">
                  <c:v>11.017576801583333</c:v>
                </c:pt>
                <c:pt idx="26">
                  <c:v>11.017576801583333</c:v>
                </c:pt>
                <c:pt idx="27">
                  <c:v>11.017576801583333</c:v>
                </c:pt>
                <c:pt idx="28">
                  <c:v>11.017576801583333</c:v>
                </c:pt>
                <c:pt idx="29">
                  <c:v>11.017576801583333</c:v>
                </c:pt>
                <c:pt idx="30">
                  <c:v>11.017576801583333</c:v>
                </c:pt>
                <c:pt idx="31">
                  <c:v>11.017576801583333</c:v>
                </c:pt>
                <c:pt idx="32">
                  <c:v>11.017576801583333</c:v>
                </c:pt>
                <c:pt idx="33">
                  <c:v>11.017576801583333</c:v>
                </c:pt>
                <c:pt idx="34">
                  <c:v>11.017576801583333</c:v>
                </c:pt>
                <c:pt idx="37">
                  <c:v>11.527830833333333</c:v>
                </c:pt>
                <c:pt idx="38">
                  <c:v>11.527830833333333</c:v>
                </c:pt>
                <c:pt idx="39">
                  <c:v>11.527830833333333</c:v>
                </c:pt>
                <c:pt idx="40">
                  <c:v>11.527830833333333</c:v>
                </c:pt>
                <c:pt idx="41">
                  <c:v>11.527830833333333</c:v>
                </c:pt>
                <c:pt idx="42">
                  <c:v>11.527830833333333</c:v>
                </c:pt>
                <c:pt idx="43">
                  <c:v>11.527830833333333</c:v>
                </c:pt>
                <c:pt idx="44">
                  <c:v>11.527830833333333</c:v>
                </c:pt>
                <c:pt idx="45">
                  <c:v>11.527830833333333</c:v>
                </c:pt>
                <c:pt idx="46">
                  <c:v>11.527830833333333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0181008"/>
        <c:axId val="-310180464"/>
      </c:lineChart>
      <c:catAx>
        <c:axId val="-310181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0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10180464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1008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63.812999999999988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63.812999999999988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63.812999999999988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63.812999999999988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63.812999999999988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63.812999999999988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63.812999999999988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93520"/>
        <c:axId val="-31019297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485.459</c:v>
                </c:pt>
                <c:pt idx="60">
                  <c:v>475.67807419000002</c:v>
                </c:pt>
                <c:pt idx="61">
                  <c:v>475.08269999999999</c:v>
                </c:pt>
                <c:pt idx="62">
                  <c:v>480.19330000000002</c:v>
                </c:pt>
                <c:pt idx="63">
                  <c:v>483.98379999999997</c:v>
                </c:pt>
                <c:pt idx="64">
                  <c:v>483.8374</c:v>
                </c:pt>
                <c:pt idx="65">
                  <c:v>470.21370000000002</c:v>
                </c:pt>
                <c:pt idx="66">
                  <c:v>457.36509999999998</c:v>
                </c:pt>
                <c:pt idx="67">
                  <c:v>449.23950000000002</c:v>
                </c:pt>
                <c:pt idx="68">
                  <c:v>450.19959999999998</c:v>
                </c:pt>
                <c:pt idx="69">
                  <c:v>460.23520000000002</c:v>
                </c:pt>
                <c:pt idx="70">
                  <c:v>462.72460000000001</c:v>
                </c:pt>
                <c:pt idx="71">
                  <c:v>451.41320000000002</c:v>
                </c:pt>
                <c:pt idx="72">
                  <c:v>455.36259999999999</c:v>
                </c:pt>
                <c:pt idx="73">
                  <c:v>462.27409999999998</c:v>
                </c:pt>
                <c:pt idx="74">
                  <c:v>474.3922</c:v>
                </c:pt>
                <c:pt idx="75">
                  <c:v>482.21</c:v>
                </c:pt>
                <c:pt idx="76">
                  <c:v>482.14589999999998</c:v>
                </c:pt>
                <c:pt idx="77">
                  <c:v>473.50619999999998</c:v>
                </c:pt>
                <c:pt idx="78">
                  <c:v>458.53429999999997</c:v>
                </c:pt>
                <c:pt idx="79">
                  <c:v>447.55970000000002</c:v>
                </c:pt>
                <c:pt idx="80">
                  <c:v>448.40859999999998</c:v>
                </c:pt>
                <c:pt idx="81">
                  <c:v>458.10640000000001</c:v>
                </c:pt>
                <c:pt idx="82">
                  <c:v>460.84500000000003</c:v>
                </c:pt>
                <c:pt idx="83">
                  <c:v>450.00869999999998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93520"/>
        <c:axId val="-310192976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92432"/>
        <c:axId val="-310190800"/>
      </c:scatterChart>
      <c:dateAx>
        <c:axId val="-3101935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-3101929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10192976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310193520"/>
        <c:crosses val="autoZero"/>
        <c:crossBetween val="between"/>
        <c:majorUnit val="25"/>
      </c:valAx>
      <c:valAx>
        <c:axId val="-31019243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10190800"/>
        <c:crosses val="max"/>
        <c:crossBetween val="midCat"/>
      </c:valAx>
      <c:valAx>
        <c:axId val="-31019080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1019243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-0.93690938100000132</c:v>
                </c:pt>
                <c:pt idx="2">
                  <c:v>-0.29352583799999898</c:v>
                </c:pt>
                <c:pt idx="3">
                  <c:v>0.51153695800000065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0.33700407370000018</c:v>
                </c:pt>
                <c:pt idx="2">
                  <c:v>0.22504946009999927</c:v>
                </c:pt>
                <c:pt idx="3">
                  <c:v>0.31759621409999994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-0.11943966806999996</c:v>
                </c:pt>
                <c:pt idx="2">
                  <c:v>7.8262705300000013E-2</c:v>
                </c:pt>
                <c:pt idx="3">
                  <c:v>4.3128187090000047E-2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-310183728"/>
        <c:axId val="-310186992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-6.1065040447911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-0.71934497537000108</c:v>
                </c:pt>
                <c:pt idx="2">
                  <c:v>9.7863274000002942E-3</c:v>
                </c:pt>
                <c:pt idx="3">
                  <c:v>0.87226135919000058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83728"/>
        <c:axId val="-310186992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10189712"/>
        <c:axId val="-310190256"/>
      </c:scatterChart>
      <c:catAx>
        <c:axId val="-31018372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6992"/>
        <c:crosses val="autoZero"/>
        <c:auto val="1"/>
        <c:lblAlgn val="ctr"/>
        <c:lblOffset val="100"/>
        <c:tickLblSkip val="1"/>
        <c:noMultiLvlLbl val="0"/>
      </c:catAx>
      <c:valAx>
        <c:axId val="-310186992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3728"/>
        <c:crosses val="autoZero"/>
        <c:crossBetween val="between"/>
        <c:majorUnit val="0.5"/>
        <c:minorUnit val="0.5"/>
      </c:valAx>
      <c:valAx>
        <c:axId val="-310190256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10189712"/>
        <c:crosses val="max"/>
        <c:crossBetween val="midCat"/>
      </c:valAx>
      <c:valAx>
        <c:axId val="-310189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101902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16.9314</c:v>
                </c:pt>
                <c:pt idx="20">
                  <c:v>17.212329</c:v>
                </c:pt>
                <c:pt idx="21">
                  <c:v>16.782726</c:v>
                </c:pt>
                <c:pt idx="22">
                  <c:v>17.542679</c:v>
                </c:pt>
                <c:pt idx="23">
                  <c:v>17.233550594</c:v>
                </c:pt>
                <c:pt idx="24">
                  <c:v>17.043298356000001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17.043298356000001</c:v>
                </c:pt>
                <c:pt idx="25">
                  <c:v>17.704709999999999</c:v>
                </c:pt>
                <c:pt idx="26">
                  <c:v>17.785990000000002</c:v>
                </c:pt>
                <c:pt idx="27">
                  <c:v>17.90624</c:v>
                </c:pt>
                <c:pt idx="28">
                  <c:v>18.031680000000001</c:v>
                </c:pt>
                <c:pt idx="29">
                  <c:v>17.986329999999999</c:v>
                </c:pt>
                <c:pt idx="30">
                  <c:v>18.098510000000001</c:v>
                </c:pt>
                <c:pt idx="31">
                  <c:v>18.27927</c:v>
                </c:pt>
                <c:pt idx="32">
                  <c:v>18.327559999999998</c:v>
                </c:pt>
                <c:pt idx="33">
                  <c:v>18.312280000000001</c:v>
                </c:pt>
                <c:pt idx="34">
                  <c:v>18.542449999999999</c:v>
                </c:pt>
                <c:pt idx="35">
                  <c:v>18.456859999999999</c:v>
                </c:pt>
                <c:pt idx="36">
                  <c:v>18.301069999999999</c:v>
                </c:pt>
                <c:pt idx="37">
                  <c:v>18.35528</c:v>
                </c:pt>
                <c:pt idx="38">
                  <c:v>18.562670000000001</c:v>
                </c:pt>
                <c:pt idx="39">
                  <c:v>18.714189999999999</c:v>
                </c:pt>
                <c:pt idx="40">
                  <c:v>18.838830000000002</c:v>
                </c:pt>
                <c:pt idx="41">
                  <c:v>18.865819999999999</c:v>
                </c:pt>
                <c:pt idx="42">
                  <c:v>18.98301</c:v>
                </c:pt>
                <c:pt idx="43">
                  <c:v>19.212569999999999</c:v>
                </c:pt>
                <c:pt idx="44">
                  <c:v>19.313569999999999</c:v>
                </c:pt>
                <c:pt idx="45">
                  <c:v>19.315760000000001</c:v>
                </c:pt>
                <c:pt idx="46">
                  <c:v>19.538049999999998</c:v>
                </c:pt>
                <c:pt idx="47">
                  <c:v>19.464400000000001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17.481725549500002</c:v>
                </c:pt>
                <c:pt idx="14">
                  <c:v>17.481725549500002</c:v>
                </c:pt>
                <c:pt idx="15">
                  <c:v>17.481725549500002</c:v>
                </c:pt>
                <c:pt idx="16">
                  <c:v>17.481725549500002</c:v>
                </c:pt>
                <c:pt idx="17">
                  <c:v>17.481725549500002</c:v>
                </c:pt>
                <c:pt idx="18">
                  <c:v>17.481725549500002</c:v>
                </c:pt>
                <c:pt idx="19">
                  <c:v>17.481725549500002</c:v>
                </c:pt>
                <c:pt idx="20">
                  <c:v>17.481725549500002</c:v>
                </c:pt>
                <c:pt idx="21">
                  <c:v>17.481725549500002</c:v>
                </c:pt>
                <c:pt idx="22">
                  <c:v>17.481725549500002</c:v>
                </c:pt>
                <c:pt idx="25">
                  <c:v>18.039598196333337</c:v>
                </c:pt>
                <c:pt idx="26">
                  <c:v>18.039598196333337</c:v>
                </c:pt>
                <c:pt idx="27">
                  <c:v>18.039598196333337</c:v>
                </c:pt>
                <c:pt idx="28">
                  <c:v>18.039598196333337</c:v>
                </c:pt>
                <c:pt idx="29">
                  <c:v>18.039598196333337</c:v>
                </c:pt>
                <c:pt idx="30">
                  <c:v>18.039598196333337</c:v>
                </c:pt>
                <c:pt idx="31">
                  <c:v>18.039598196333337</c:v>
                </c:pt>
                <c:pt idx="32">
                  <c:v>18.039598196333337</c:v>
                </c:pt>
                <c:pt idx="33">
                  <c:v>18.039598196333337</c:v>
                </c:pt>
                <c:pt idx="34">
                  <c:v>18.039598196333337</c:v>
                </c:pt>
                <c:pt idx="37">
                  <c:v>18.955435000000001</c:v>
                </c:pt>
                <c:pt idx="38">
                  <c:v>18.955435000000001</c:v>
                </c:pt>
                <c:pt idx="39">
                  <c:v>18.955435000000001</c:v>
                </c:pt>
                <c:pt idx="40">
                  <c:v>18.955435000000001</c:v>
                </c:pt>
                <c:pt idx="41">
                  <c:v>18.955435000000001</c:v>
                </c:pt>
                <c:pt idx="42">
                  <c:v>18.955435000000001</c:v>
                </c:pt>
                <c:pt idx="43">
                  <c:v>18.955435000000001</c:v>
                </c:pt>
                <c:pt idx="44">
                  <c:v>18.955435000000001</c:v>
                </c:pt>
                <c:pt idx="45">
                  <c:v>18.955435000000001</c:v>
                </c:pt>
                <c:pt idx="46">
                  <c:v>18.955435000000001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10189168"/>
        <c:axId val="-310184816"/>
      </c:lineChart>
      <c:catAx>
        <c:axId val="-31018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48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10184816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91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6688317174101538"/>
          <c:y val="0.3766136001545316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-1.2648869230999988</c:v>
                </c:pt>
                <c:pt idx="2">
                  <c:v>0.5783273230999999</c:v>
                </c:pt>
                <c:pt idx="3">
                  <c:v>0.31066435890000044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-0.66818801379999981</c:v>
                </c:pt>
                <c:pt idx="2">
                  <c:v>0.31739777269999991</c:v>
                </c:pt>
                <c:pt idx="3">
                  <c:v>0.3099957753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-0.3453004040000005</c:v>
                </c:pt>
                <c:pt idx="2">
                  <c:v>0.22417040130000032</c:v>
                </c:pt>
                <c:pt idx="3">
                  <c:v>0.11111718629999956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-0.21813859809999769</c:v>
                </c:pt>
                <c:pt idx="2">
                  <c:v>8.7293262100001101E-2</c:v>
                </c:pt>
                <c:pt idx="3">
                  <c:v>5.9150757799997677E-2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3.2786468999999929E-2</c:v>
                </c:pt>
                <c:pt idx="2">
                  <c:v>0.14839842279999971</c:v>
                </c:pt>
                <c:pt idx="3">
                  <c:v>0.2077847247000002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10188624"/>
        <c:axId val="-310187536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-2.4637274699999971</c:v>
                </c:pt>
                <c:pt idx="2">
                  <c:v>1.3555871820000009</c:v>
                </c:pt>
                <c:pt idx="3">
                  <c:v>0.99871280299999787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10188624"/>
        <c:axId val="-310187536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6778256"/>
        <c:axId val="-310183184"/>
      </c:scatterChart>
      <c:catAx>
        <c:axId val="-3101886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7536"/>
        <c:crosses val="autoZero"/>
        <c:auto val="1"/>
        <c:lblAlgn val="ctr"/>
        <c:lblOffset val="100"/>
        <c:tickLblSkip val="1"/>
        <c:noMultiLvlLbl val="0"/>
      </c:catAx>
      <c:valAx>
        <c:axId val="-310187536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10188624"/>
        <c:crosses val="autoZero"/>
        <c:crossBetween val="between"/>
        <c:majorUnit val="1"/>
        <c:minorUnit val="0.5"/>
      </c:valAx>
      <c:valAx>
        <c:axId val="-31018318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6778256"/>
        <c:crosses val="max"/>
        <c:crossBetween val="midCat"/>
        <c:majorUnit val="0.25"/>
      </c:valAx>
      <c:valAx>
        <c:axId val="-306778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1018318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18.307297999999999</c:v>
                </c:pt>
                <c:pt idx="21">
                  <c:v>18.623835</c:v>
                </c:pt>
                <c:pt idx="22">
                  <c:v>18.702425000000002</c:v>
                </c:pt>
                <c:pt idx="23">
                  <c:v>18.307561856</c:v>
                </c:pt>
                <c:pt idx="24">
                  <c:v>18.557413453999999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18.557413453999999</c:v>
                </c:pt>
                <c:pt idx="25">
                  <c:v>18.85079</c:v>
                </c:pt>
                <c:pt idx="26">
                  <c:v>19.097359999999998</c:v>
                </c:pt>
                <c:pt idx="27">
                  <c:v>18.929040000000001</c:v>
                </c:pt>
                <c:pt idx="28">
                  <c:v>19.257760000000001</c:v>
                </c:pt>
                <c:pt idx="29">
                  <c:v>19.517969999999998</c:v>
                </c:pt>
                <c:pt idx="30">
                  <c:v>19.496359999999999</c:v>
                </c:pt>
                <c:pt idx="31">
                  <c:v>20.05688</c:v>
                </c:pt>
                <c:pt idx="32">
                  <c:v>19.687049999999999</c:v>
                </c:pt>
                <c:pt idx="33">
                  <c:v>19.819870000000002</c:v>
                </c:pt>
                <c:pt idx="34">
                  <c:v>20.080970000000001</c:v>
                </c:pt>
                <c:pt idx="35">
                  <c:v>19.823969999999999</c:v>
                </c:pt>
                <c:pt idx="36">
                  <c:v>19.81193</c:v>
                </c:pt>
                <c:pt idx="37">
                  <c:v>19.85848</c:v>
                </c:pt>
                <c:pt idx="38">
                  <c:v>20.174900000000001</c:v>
                </c:pt>
                <c:pt idx="39">
                  <c:v>20.338699999999999</c:v>
                </c:pt>
                <c:pt idx="40">
                  <c:v>20.425339999999998</c:v>
                </c:pt>
                <c:pt idx="41">
                  <c:v>20.599930000000001</c:v>
                </c:pt>
                <c:pt idx="42">
                  <c:v>20.627520000000001</c:v>
                </c:pt>
                <c:pt idx="43">
                  <c:v>21.000509999999998</c:v>
                </c:pt>
                <c:pt idx="44">
                  <c:v>20.435690000000001</c:v>
                </c:pt>
                <c:pt idx="45">
                  <c:v>20.585730000000002</c:v>
                </c:pt>
                <c:pt idx="46">
                  <c:v>20.693709999999999</c:v>
                </c:pt>
                <c:pt idx="47">
                  <c:v>20.603840000000002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18.080038988000002</c:v>
                </c:pt>
                <c:pt idx="15">
                  <c:v>18.080038988000002</c:v>
                </c:pt>
                <c:pt idx="16">
                  <c:v>18.080038988000002</c:v>
                </c:pt>
                <c:pt idx="17">
                  <c:v>18.080038988000002</c:v>
                </c:pt>
                <c:pt idx="18">
                  <c:v>18.080038988000002</c:v>
                </c:pt>
                <c:pt idx="19">
                  <c:v>18.080038988000002</c:v>
                </c:pt>
                <c:pt idx="20">
                  <c:v>18.080038988000002</c:v>
                </c:pt>
                <c:pt idx="21">
                  <c:v>18.080038988000002</c:v>
                </c:pt>
                <c:pt idx="26">
                  <c:v>19.431286121166668</c:v>
                </c:pt>
                <c:pt idx="27">
                  <c:v>19.431286121166668</c:v>
                </c:pt>
                <c:pt idx="28">
                  <c:v>19.431286121166668</c:v>
                </c:pt>
                <c:pt idx="29">
                  <c:v>19.431286121166668</c:v>
                </c:pt>
                <c:pt idx="30">
                  <c:v>19.431286121166668</c:v>
                </c:pt>
                <c:pt idx="31">
                  <c:v>19.431286121166668</c:v>
                </c:pt>
                <c:pt idx="32">
                  <c:v>19.431286121166668</c:v>
                </c:pt>
                <c:pt idx="33">
                  <c:v>19.431286121166668</c:v>
                </c:pt>
                <c:pt idx="38">
                  <c:v>20.429690000000001</c:v>
                </c:pt>
                <c:pt idx="39">
                  <c:v>20.429690000000001</c:v>
                </c:pt>
                <c:pt idx="40">
                  <c:v>20.429690000000001</c:v>
                </c:pt>
                <c:pt idx="41">
                  <c:v>20.429690000000001</c:v>
                </c:pt>
                <c:pt idx="42">
                  <c:v>20.429690000000001</c:v>
                </c:pt>
                <c:pt idx="43">
                  <c:v>20.429690000000001</c:v>
                </c:pt>
                <c:pt idx="44">
                  <c:v>20.429690000000001</c:v>
                </c:pt>
                <c:pt idx="45">
                  <c:v>20.429690000000001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6777712"/>
        <c:axId val="-306780976"/>
      </c:lineChart>
      <c:catAx>
        <c:axId val="-30677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67809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6780976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677771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6782064"/>
        <c:axId val="-30677934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158.41800000000001</c:v>
                </c:pt>
                <c:pt idx="60">
                  <c:v>162.35715619000001</c:v>
                </c:pt>
                <c:pt idx="61">
                  <c:v>155.45189999999999</c:v>
                </c:pt>
                <c:pt idx="62">
                  <c:v>149.10059999999999</c:v>
                </c:pt>
                <c:pt idx="63">
                  <c:v>144.39949999999999</c:v>
                </c:pt>
                <c:pt idx="64">
                  <c:v>145.53870000000001</c:v>
                </c:pt>
                <c:pt idx="65">
                  <c:v>146.73949999999999</c:v>
                </c:pt>
                <c:pt idx="66">
                  <c:v>148.90629999999999</c:v>
                </c:pt>
                <c:pt idx="67">
                  <c:v>150.68450000000001</c:v>
                </c:pt>
                <c:pt idx="68">
                  <c:v>148.55359999999999</c:v>
                </c:pt>
                <c:pt idx="69">
                  <c:v>141.0316</c:v>
                </c:pt>
                <c:pt idx="70">
                  <c:v>145.06819999999999</c:v>
                </c:pt>
                <c:pt idx="71">
                  <c:v>150.24279999999999</c:v>
                </c:pt>
                <c:pt idx="72">
                  <c:v>149.44040000000001</c:v>
                </c:pt>
                <c:pt idx="73">
                  <c:v>145.351</c:v>
                </c:pt>
                <c:pt idx="74">
                  <c:v>139.45089999999999</c:v>
                </c:pt>
                <c:pt idx="75">
                  <c:v>138.435</c:v>
                </c:pt>
                <c:pt idx="76">
                  <c:v>141.82230000000001</c:v>
                </c:pt>
                <c:pt idx="77">
                  <c:v>144.12870000000001</c:v>
                </c:pt>
                <c:pt idx="78">
                  <c:v>149.3914</c:v>
                </c:pt>
                <c:pt idx="79">
                  <c:v>152.1601</c:v>
                </c:pt>
                <c:pt idx="80">
                  <c:v>150.7859</c:v>
                </c:pt>
                <c:pt idx="81">
                  <c:v>142.65039999999999</c:v>
                </c:pt>
                <c:pt idx="82">
                  <c:v>145.7859</c:v>
                </c:pt>
                <c:pt idx="83">
                  <c:v>151.4649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241.08</c:v>
                </c:pt>
                <c:pt idx="60">
                  <c:v>252.92225483999999</c:v>
                </c:pt>
                <c:pt idx="61">
                  <c:v>248.1651</c:v>
                </c:pt>
                <c:pt idx="62">
                  <c:v>235.56219999999999</c:v>
                </c:pt>
                <c:pt idx="63">
                  <c:v>232.81729999999999</c:v>
                </c:pt>
                <c:pt idx="64">
                  <c:v>233.8552</c:v>
                </c:pt>
                <c:pt idx="65">
                  <c:v>232.6122</c:v>
                </c:pt>
                <c:pt idx="66">
                  <c:v>229.6079</c:v>
                </c:pt>
                <c:pt idx="67">
                  <c:v>225.1018</c:v>
                </c:pt>
                <c:pt idx="68">
                  <c:v>226.4332</c:v>
                </c:pt>
                <c:pt idx="69">
                  <c:v>220.03700000000001</c:v>
                </c:pt>
                <c:pt idx="70">
                  <c:v>224.11680000000001</c:v>
                </c:pt>
                <c:pt idx="71">
                  <c:v>234.25239999999999</c:v>
                </c:pt>
                <c:pt idx="72">
                  <c:v>250.06209999999999</c:v>
                </c:pt>
                <c:pt idx="73">
                  <c:v>252.21289999999999</c:v>
                </c:pt>
                <c:pt idx="74">
                  <c:v>242.20740000000001</c:v>
                </c:pt>
                <c:pt idx="75">
                  <c:v>240.48099999999999</c:v>
                </c:pt>
                <c:pt idx="76">
                  <c:v>240.76509999999999</c:v>
                </c:pt>
                <c:pt idx="77">
                  <c:v>245.447</c:v>
                </c:pt>
                <c:pt idx="78">
                  <c:v>244.11279999999999</c:v>
                </c:pt>
                <c:pt idx="79">
                  <c:v>236.21950000000001</c:v>
                </c:pt>
                <c:pt idx="80">
                  <c:v>233.1807</c:v>
                </c:pt>
                <c:pt idx="81">
                  <c:v>229.3912</c:v>
                </c:pt>
                <c:pt idx="82">
                  <c:v>239.1524</c:v>
                </c:pt>
                <c:pt idx="83">
                  <c:v>249.36709999999999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6782064"/>
        <c:axId val="-30677934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6778800"/>
        <c:axId val="-306780432"/>
      </c:scatterChart>
      <c:dateAx>
        <c:axId val="-3067820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0677934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0677934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306782064"/>
        <c:crosses val="autoZero"/>
        <c:crossBetween val="between"/>
        <c:majorUnit val="20"/>
      </c:valAx>
      <c:valAx>
        <c:axId val="-30677880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6780432"/>
        <c:crosses val="max"/>
        <c:crossBetween val="midCat"/>
      </c:valAx>
      <c:valAx>
        <c:axId val="-3067804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-306778800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2.4140322581000002</c:v>
                </c:pt>
                <c:pt idx="72">
                  <c:v>2.9372127418999998</c:v>
                </c:pt>
                <c:pt idx="73">
                  <c:v>3.0634980000000001</c:v>
                </c:pt>
                <c:pt idx="74">
                  <c:v>3.2957830000000001</c:v>
                </c:pt>
                <c:pt idx="75">
                  <c:v>3.5408930000000001</c:v>
                </c:pt>
                <c:pt idx="76">
                  <c:v>3.8735650000000001</c:v>
                </c:pt>
                <c:pt idx="77">
                  <c:v>3.5283229999999999</c:v>
                </c:pt>
                <c:pt idx="78">
                  <c:v>4.3109739999999999</c:v>
                </c:pt>
                <c:pt idx="79">
                  <c:v>4.3584569999999996</c:v>
                </c:pt>
                <c:pt idx="80">
                  <c:v>3.9532029999999998</c:v>
                </c:pt>
                <c:pt idx="81">
                  <c:v>3.4215059999999999</c:v>
                </c:pt>
                <c:pt idx="82">
                  <c:v>3.813428</c:v>
                </c:pt>
                <c:pt idx="83">
                  <c:v>4.1700400000000002</c:v>
                </c:pt>
                <c:pt idx="84">
                  <c:v>3.7176999999999998</c:v>
                </c:pt>
                <c:pt idx="85">
                  <c:v>3.363502</c:v>
                </c:pt>
                <c:pt idx="86">
                  <c:v>4.2018490000000002</c:v>
                </c:pt>
                <c:pt idx="87">
                  <c:v>4.8111759999999997</c:v>
                </c:pt>
                <c:pt idx="88">
                  <c:v>5.0339309999999999</c:v>
                </c:pt>
                <c:pt idx="89">
                  <c:v>4.8768960000000003</c:v>
                </c:pt>
                <c:pt idx="90">
                  <c:v>4.7969109999999997</c:v>
                </c:pt>
                <c:pt idx="91">
                  <c:v>5.0888109999999998</c:v>
                </c:pt>
                <c:pt idx="92">
                  <c:v>4.6757600000000004</c:v>
                </c:pt>
                <c:pt idx="93">
                  <c:v>4.0119100000000003</c:v>
                </c:pt>
                <c:pt idx="94">
                  <c:v>3.9857469999999999</c:v>
                </c:pt>
                <c:pt idx="95">
                  <c:v>4.2551969999999999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-4.2379738279000003</c:v>
                </c:pt>
                <c:pt idx="72">
                  <c:v>-3.7757958798</c:v>
                </c:pt>
                <c:pt idx="73">
                  <c:v>-3.8705790000000002</c:v>
                </c:pt>
                <c:pt idx="74">
                  <c:v>-3.3350409999999999</c:v>
                </c:pt>
                <c:pt idx="75">
                  <c:v>-3.1675800000000001</c:v>
                </c:pt>
                <c:pt idx="76">
                  <c:v>-3.0065179999999998</c:v>
                </c:pt>
                <c:pt idx="77">
                  <c:v>-3.046646</c:v>
                </c:pt>
                <c:pt idx="78">
                  <c:v>-3.9456980000000001</c:v>
                </c:pt>
                <c:pt idx="79">
                  <c:v>-3.4197030000000002</c:v>
                </c:pt>
                <c:pt idx="80">
                  <c:v>-3.2866970000000002</c:v>
                </c:pt>
                <c:pt idx="81">
                  <c:v>-2.9617</c:v>
                </c:pt>
                <c:pt idx="82">
                  <c:v>-3.3133509999999999</c:v>
                </c:pt>
                <c:pt idx="83">
                  <c:v>-4.4951210000000001</c:v>
                </c:pt>
                <c:pt idx="84">
                  <c:v>-2.9445779999999999</c:v>
                </c:pt>
                <c:pt idx="85">
                  <c:v>-2.9801790000000001</c:v>
                </c:pt>
                <c:pt idx="86">
                  <c:v>-3.527247</c:v>
                </c:pt>
                <c:pt idx="87">
                  <c:v>-3.4543520000000001</c:v>
                </c:pt>
                <c:pt idx="88">
                  <c:v>-3.738318</c:v>
                </c:pt>
                <c:pt idx="89">
                  <c:v>-3.8248570000000002</c:v>
                </c:pt>
                <c:pt idx="90">
                  <c:v>-4.1519959999999996</c:v>
                </c:pt>
                <c:pt idx="91">
                  <c:v>-4.4311949999999998</c:v>
                </c:pt>
                <c:pt idx="92">
                  <c:v>-4.4326889999999999</c:v>
                </c:pt>
                <c:pt idx="93">
                  <c:v>-3.9033169999999999</c:v>
                </c:pt>
                <c:pt idx="94">
                  <c:v>-3.8705259999999999</c:v>
                </c:pt>
                <c:pt idx="95">
                  <c:v>-4.9129480000000001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6781520"/>
        <c:axId val="-30677499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-1.8239415698000001</c:v>
                </c:pt>
                <c:pt idx="72">
                  <c:v>-0.83858313790000016</c:v>
                </c:pt>
                <c:pt idx="73">
                  <c:v>-0.80708100000000016</c:v>
                </c:pt>
                <c:pt idx="74">
                  <c:v>-3.9257999999999793E-2</c:v>
                </c:pt>
                <c:pt idx="75">
                  <c:v>0.37331300000000001</c:v>
                </c:pt>
                <c:pt idx="76">
                  <c:v>0.86704700000000035</c:v>
                </c:pt>
                <c:pt idx="77">
                  <c:v>0.48167699999999991</c:v>
                </c:pt>
                <c:pt idx="78">
                  <c:v>0.36527599999999971</c:v>
                </c:pt>
                <c:pt idx="79">
                  <c:v>0.93875399999999942</c:v>
                </c:pt>
                <c:pt idx="80">
                  <c:v>0.6665059999999996</c:v>
                </c:pt>
                <c:pt idx="81">
                  <c:v>0.45980599999999994</c:v>
                </c:pt>
                <c:pt idx="82">
                  <c:v>0.5000770000000001</c:v>
                </c:pt>
                <c:pt idx="83">
                  <c:v>-0.32508099999999995</c:v>
                </c:pt>
                <c:pt idx="84">
                  <c:v>0.77312199999999986</c:v>
                </c:pt>
                <c:pt idx="85">
                  <c:v>0.38332299999999986</c:v>
                </c:pt>
                <c:pt idx="86">
                  <c:v>0.67460200000000015</c:v>
                </c:pt>
                <c:pt idx="87">
                  <c:v>1.3568239999999996</c:v>
                </c:pt>
                <c:pt idx="88">
                  <c:v>1.2956129999999999</c:v>
                </c:pt>
                <c:pt idx="89">
                  <c:v>1.0520390000000002</c:v>
                </c:pt>
                <c:pt idx="90">
                  <c:v>0.64491500000000013</c:v>
                </c:pt>
                <c:pt idx="91">
                  <c:v>0.65761599999999998</c:v>
                </c:pt>
                <c:pt idx="92">
                  <c:v>0.24307100000000048</c:v>
                </c:pt>
                <c:pt idx="93">
                  <c:v>0.10859300000000038</c:v>
                </c:pt>
                <c:pt idx="94">
                  <c:v>0.11522100000000002</c:v>
                </c:pt>
                <c:pt idx="95">
                  <c:v>-0.6577510000000002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6781520"/>
        <c:axId val="-30677499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73</c:v>
                </c:pt>
                <c:pt idx="1">
                  <c:v>73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6777168"/>
        <c:axId val="-306776624"/>
      </c:scatterChart>
      <c:dateAx>
        <c:axId val="-3067815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67749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067749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06781520"/>
        <c:crosses val="autoZero"/>
        <c:crossBetween val="between"/>
      </c:valAx>
      <c:valAx>
        <c:axId val="-306777168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06776624"/>
        <c:crosses val="max"/>
        <c:crossBetween val="midCat"/>
      </c:valAx>
      <c:valAx>
        <c:axId val="-3067766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677716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0.18695753580000019</c:v>
                </c:pt>
                <c:pt idx="2">
                  <c:v>0.19547927889999972</c:v>
                </c:pt>
                <c:pt idx="3">
                  <c:v>0.32359585099999988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8.9028378300000099E-2</c:v>
                </c:pt>
                <c:pt idx="2">
                  <c:v>1.9649350299999924E-2</c:v>
                </c:pt>
                <c:pt idx="3">
                  <c:v>-9.242788799999957E-3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3.8798129060000019E-2</c:v>
                </c:pt>
                <c:pt idx="2">
                  <c:v>5.9283582200000406E-3</c:v>
                </c:pt>
                <c:pt idx="3">
                  <c:v>4.5899656000000233E-3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2.222003065E-2</c:v>
                </c:pt>
                <c:pt idx="2">
                  <c:v>3.9924512700000303E-3</c:v>
                </c:pt>
                <c:pt idx="3">
                  <c:v>-1.3467758899999849E-3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6779888"/>
        <c:axId val="-30677553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8.98023154597226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0.3370040738100003</c:v>
                </c:pt>
                <c:pt idx="2">
                  <c:v>0.22504943868999971</c:v>
                </c:pt>
                <c:pt idx="3">
                  <c:v>0.31759625190999996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6779888"/>
        <c:axId val="-30677553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16352"/>
        <c:axId val="-306776080"/>
      </c:scatterChart>
      <c:catAx>
        <c:axId val="-3067798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6775536"/>
        <c:crosses val="autoZero"/>
        <c:auto val="1"/>
        <c:lblAlgn val="ctr"/>
        <c:lblOffset val="100"/>
        <c:tickLblSkip val="1"/>
        <c:noMultiLvlLbl val="0"/>
      </c:catAx>
      <c:valAx>
        <c:axId val="-306775536"/>
        <c:scaling>
          <c:orientation val="minMax"/>
          <c:max val="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6779888"/>
        <c:crosses val="autoZero"/>
        <c:crossBetween val="between"/>
        <c:majorUnit val="0.25"/>
      </c:valAx>
      <c:valAx>
        <c:axId val="-306776080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4916352"/>
        <c:crosses val="max"/>
        <c:crossBetween val="midCat"/>
        <c:majorUnit val="0.5"/>
      </c:valAx>
      <c:valAx>
        <c:axId val="-304916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6776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5.0646132561000003</c:v>
                </c:pt>
                <c:pt idx="24">
                  <c:v>5.0090692851999998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5.0090692851999998</c:v>
                </c:pt>
                <c:pt idx="25">
                  <c:v>5.0929469999999997</c:v>
                </c:pt>
                <c:pt idx="26">
                  <c:v>5.2259599999999997</c:v>
                </c:pt>
                <c:pt idx="27">
                  <c:v>5.3467219999999998</c:v>
                </c:pt>
                <c:pt idx="28">
                  <c:v>5.4567870000000003</c:v>
                </c:pt>
                <c:pt idx="29">
                  <c:v>5.3940859999999997</c:v>
                </c:pt>
                <c:pt idx="30">
                  <c:v>5.422186</c:v>
                </c:pt>
                <c:pt idx="31">
                  <c:v>5.5092429999999997</c:v>
                </c:pt>
                <c:pt idx="32">
                  <c:v>5.5398529999999999</c:v>
                </c:pt>
                <c:pt idx="33">
                  <c:v>5.5636390000000002</c:v>
                </c:pt>
                <c:pt idx="34">
                  <c:v>5.5790769999999998</c:v>
                </c:pt>
                <c:pt idx="35">
                  <c:v>5.480855</c:v>
                </c:pt>
                <c:pt idx="36">
                  <c:v>5.3704609999999997</c:v>
                </c:pt>
                <c:pt idx="37">
                  <c:v>5.4285370000000004</c:v>
                </c:pt>
                <c:pt idx="38">
                  <c:v>5.528912</c:v>
                </c:pt>
                <c:pt idx="39">
                  <c:v>5.6239710000000001</c:v>
                </c:pt>
                <c:pt idx="40">
                  <c:v>5.7697919999999998</c:v>
                </c:pt>
                <c:pt idx="41">
                  <c:v>5.7194779999999996</c:v>
                </c:pt>
                <c:pt idx="42">
                  <c:v>5.7240450000000003</c:v>
                </c:pt>
                <c:pt idx="43">
                  <c:v>5.8242260000000003</c:v>
                </c:pt>
                <c:pt idx="44">
                  <c:v>5.8448909999999996</c:v>
                </c:pt>
                <c:pt idx="45">
                  <c:v>5.8995160000000002</c:v>
                </c:pt>
                <c:pt idx="46">
                  <c:v>5.9027479999999999</c:v>
                </c:pt>
                <c:pt idx="47">
                  <c:v>5.7954840000000001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5.1607712713416669</c:v>
                </c:pt>
                <c:pt idx="14">
                  <c:v>5.1607712713416669</c:v>
                </c:pt>
                <c:pt idx="15">
                  <c:v>5.1607712713416669</c:v>
                </c:pt>
                <c:pt idx="16">
                  <c:v>5.1607712713416669</c:v>
                </c:pt>
                <c:pt idx="17">
                  <c:v>5.1607712713416669</c:v>
                </c:pt>
                <c:pt idx="18">
                  <c:v>5.1607712713416669</c:v>
                </c:pt>
                <c:pt idx="19">
                  <c:v>5.1607712713416669</c:v>
                </c:pt>
                <c:pt idx="20">
                  <c:v>5.1607712713416669</c:v>
                </c:pt>
                <c:pt idx="21">
                  <c:v>5.1607712713416669</c:v>
                </c:pt>
                <c:pt idx="22">
                  <c:v>5.1607712713416669</c:v>
                </c:pt>
                <c:pt idx="25">
                  <c:v>5.3850353571000005</c:v>
                </c:pt>
                <c:pt idx="26">
                  <c:v>5.3850353571000005</c:v>
                </c:pt>
                <c:pt idx="27">
                  <c:v>5.3850353571000005</c:v>
                </c:pt>
                <c:pt idx="28">
                  <c:v>5.3850353571000005</c:v>
                </c:pt>
                <c:pt idx="29">
                  <c:v>5.3850353571000005</c:v>
                </c:pt>
                <c:pt idx="30">
                  <c:v>5.3850353571000005</c:v>
                </c:pt>
                <c:pt idx="31">
                  <c:v>5.3850353571000005</c:v>
                </c:pt>
                <c:pt idx="32">
                  <c:v>5.3850353571000005</c:v>
                </c:pt>
                <c:pt idx="33">
                  <c:v>5.3850353571000005</c:v>
                </c:pt>
                <c:pt idx="34">
                  <c:v>5.3850353571000005</c:v>
                </c:pt>
                <c:pt idx="37">
                  <c:v>5.7026717500000004</c:v>
                </c:pt>
                <c:pt idx="38">
                  <c:v>5.7026717500000004</c:v>
                </c:pt>
                <c:pt idx="39">
                  <c:v>5.7026717500000004</c:v>
                </c:pt>
                <c:pt idx="40">
                  <c:v>5.7026717500000004</c:v>
                </c:pt>
                <c:pt idx="41">
                  <c:v>5.7026717500000004</c:v>
                </c:pt>
                <c:pt idx="42">
                  <c:v>5.7026717500000004</c:v>
                </c:pt>
                <c:pt idx="43">
                  <c:v>5.7026717500000004</c:v>
                </c:pt>
                <c:pt idx="44">
                  <c:v>5.7026717500000004</c:v>
                </c:pt>
                <c:pt idx="45">
                  <c:v>5.7026717500000004</c:v>
                </c:pt>
                <c:pt idx="46">
                  <c:v>5.7026717500000004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4915808"/>
        <c:axId val="-304917984"/>
      </c:lineChart>
      <c:catAx>
        <c:axId val="-304915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179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4917984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1580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0.15994850669999994</c:v>
                </c:pt>
                <c:pt idx="2">
                  <c:v>0.19834207960000017</c:v>
                </c:pt>
                <c:pt idx="3">
                  <c:v>0.18361616170000006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-6.1992360600000129E-2</c:v>
                </c:pt>
                <c:pt idx="2">
                  <c:v>2.6017595600000165E-2</c:v>
                </c:pt>
                <c:pt idx="3">
                  <c:v>2.2635997599999902E-2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-1.9327527920000004E-2</c:v>
                </c:pt>
                <c:pt idx="2">
                  <c:v>-8.8991764410999985E-2</c:v>
                </c:pt>
                <c:pt idx="3">
                  <c:v>-1.8695621909999988E-3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-4.5842149179999986E-2</c:v>
                </c:pt>
                <c:pt idx="2">
                  <c:v>1.3030415209999979E-2</c:v>
                </c:pt>
                <c:pt idx="3">
                  <c:v>3.402218080000019E-3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4921248"/>
        <c:axId val="-304920160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4.4353506119743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0.1075972125660883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294172541561925E-2"/>
                  <c:y val="-6.165596856861065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3.2786468999999818E-2</c:v>
                </c:pt>
                <c:pt idx="2">
                  <c:v>0.14839832599900032</c:v>
                </c:pt>
                <c:pt idx="3">
                  <c:v>0.20778481518899999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21248"/>
        <c:axId val="-304920160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22336"/>
        <c:axId val="-304916896"/>
      </c:scatterChart>
      <c:catAx>
        <c:axId val="-3049212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0160"/>
        <c:crosses val="autoZero"/>
        <c:auto val="1"/>
        <c:lblAlgn val="ctr"/>
        <c:lblOffset val="100"/>
        <c:tickLblSkip val="1"/>
        <c:noMultiLvlLbl val="0"/>
      </c:catAx>
      <c:valAx>
        <c:axId val="-304920160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1248"/>
        <c:crosses val="autoZero"/>
        <c:crossBetween val="between"/>
        <c:majorUnit val="0.25"/>
      </c:valAx>
      <c:valAx>
        <c:axId val="-30491689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-304922336"/>
        <c:crosses val="max"/>
        <c:crossBetween val="midCat"/>
        <c:majorUnit val="0.25"/>
      </c:valAx>
      <c:valAx>
        <c:axId val="-304922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49168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3.7269506805999999</c:v>
                </c:pt>
                <c:pt idx="24">
                  <c:v>3.7266592742000002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3.7266592742000002</c:v>
                </c:pt>
                <c:pt idx="25">
                  <c:v>3.6365669999999999</c:v>
                </c:pt>
                <c:pt idx="26">
                  <c:v>3.3367629999999999</c:v>
                </c:pt>
                <c:pt idx="27">
                  <c:v>3.204237</c:v>
                </c:pt>
                <c:pt idx="28">
                  <c:v>3.0671889999999999</c:v>
                </c:pt>
                <c:pt idx="29">
                  <c:v>2.9780120000000001</c:v>
                </c:pt>
                <c:pt idx="30">
                  <c:v>3.1075789999999999</c:v>
                </c:pt>
                <c:pt idx="31">
                  <c:v>3.0641799999999999</c:v>
                </c:pt>
                <c:pt idx="32">
                  <c:v>3.1725449999999999</c:v>
                </c:pt>
                <c:pt idx="33">
                  <c:v>3.2704780000000002</c:v>
                </c:pt>
                <c:pt idx="34">
                  <c:v>3.5823689999999999</c:v>
                </c:pt>
                <c:pt idx="35">
                  <c:v>3.7142499999999998</c:v>
                </c:pt>
                <c:pt idx="36">
                  <c:v>3.7867440000000001</c:v>
                </c:pt>
                <c:pt idx="37">
                  <c:v>3.7318349999999998</c:v>
                </c:pt>
                <c:pt idx="38">
                  <c:v>3.4778660000000001</c:v>
                </c:pt>
                <c:pt idx="39">
                  <c:v>3.3604620000000001</c:v>
                </c:pt>
                <c:pt idx="40">
                  <c:v>3.304319</c:v>
                </c:pt>
                <c:pt idx="41">
                  <c:v>3.2357550000000002</c:v>
                </c:pt>
                <c:pt idx="42">
                  <c:v>3.3627069999999999</c:v>
                </c:pt>
                <c:pt idx="43">
                  <c:v>3.3158840000000001</c:v>
                </c:pt>
                <c:pt idx="44">
                  <c:v>3.4210240000000001</c:v>
                </c:pt>
                <c:pt idx="45">
                  <c:v>3.5355020000000001</c:v>
                </c:pt>
                <c:pt idx="46">
                  <c:v>3.840023</c:v>
                </c:pt>
                <c:pt idx="47">
                  <c:v>3.9741050000000002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3.1707063067166668</c:v>
                </c:pt>
                <c:pt idx="14">
                  <c:v>3.1707063067166668</c:v>
                </c:pt>
                <c:pt idx="15">
                  <c:v>3.1707063067166668</c:v>
                </c:pt>
                <c:pt idx="16">
                  <c:v>3.1707063067166668</c:v>
                </c:pt>
                <c:pt idx="17">
                  <c:v>3.1707063067166668</c:v>
                </c:pt>
                <c:pt idx="18">
                  <c:v>3.1707063067166668</c:v>
                </c:pt>
                <c:pt idx="19">
                  <c:v>3.1707063067166668</c:v>
                </c:pt>
                <c:pt idx="20">
                  <c:v>3.1707063067166668</c:v>
                </c:pt>
                <c:pt idx="21">
                  <c:v>3.1707063067166668</c:v>
                </c:pt>
                <c:pt idx="22">
                  <c:v>3.1707063067166668</c:v>
                </c:pt>
                <c:pt idx="25">
                  <c:v>3.3217356895166663</c:v>
                </c:pt>
                <c:pt idx="26">
                  <c:v>3.3217356895166663</c:v>
                </c:pt>
                <c:pt idx="27">
                  <c:v>3.3217356895166663</c:v>
                </c:pt>
                <c:pt idx="28">
                  <c:v>3.3217356895166663</c:v>
                </c:pt>
                <c:pt idx="29">
                  <c:v>3.3217356895166663</c:v>
                </c:pt>
                <c:pt idx="30">
                  <c:v>3.3217356895166663</c:v>
                </c:pt>
                <c:pt idx="31">
                  <c:v>3.3217356895166663</c:v>
                </c:pt>
                <c:pt idx="32">
                  <c:v>3.3217356895166663</c:v>
                </c:pt>
                <c:pt idx="33">
                  <c:v>3.3217356895166663</c:v>
                </c:pt>
                <c:pt idx="34">
                  <c:v>3.3217356895166663</c:v>
                </c:pt>
                <c:pt idx="37">
                  <c:v>3.5288521666666668</c:v>
                </c:pt>
                <c:pt idx="38">
                  <c:v>3.5288521666666668</c:v>
                </c:pt>
                <c:pt idx="39">
                  <c:v>3.5288521666666668</c:v>
                </c:pt>
                <c:pt idx="40">
                  <c:v>3.5288521666666668</c:v>
                </c:pt>
                <c:pt idx="41">
                  <c:v>3.5288521666666668</c:v>
                </c:pt>
                <c:pt idx="42">
                  <c:v>3.5288521666666668</c:v>
                </c:pt>
                <c:pt idx="43">
                  <c:v>3.5288521666666668</c:v>
                </c:pt>
                <c:pt idx="44">
                  <c:v>3.5288521666666668</c:v>
                </c:pt>
                <c:pt idx="45">
                  <c:v>3.5288521666666668</c:v>
                </c:pt>
                <c:pt idx="46">
                  <c:v>3.5288521666666668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4917440"/>
        <c:axId val="-304920704"/>
      </c:lineChart>
      <c:catAx>
        <c:axId val="-30491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07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492070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17440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-1.1283393689000001</c:v>
                </c:pt>
                <c:pt idx="21">
                  <c:v>-1.1391543014000001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-0.28417698223999999</c:v>
                </c:pt>
                <c:pt idx="21">
                  <c:v>-0.37926777068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-0.20701705055</c:v>
                </c:pt>
                <c:pt idx="21">
                  <c:v>-0.33624194958999998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-0.32695388606999998</c:v>
                </c:pt>
                <c:pt idx="21">
                  <c:v>-0.38040426985999998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305951712"/>
        <c:axId val="-305952800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-1.9464872877599999</c:v>
                </c:pt>
                <c:pt idx="21">
                  <c:v>-2.2350682915300002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951712"/>
        <c:axId val="-305952800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957152"/>
        <c:axId val="-305957696"/>
      </c:scatterChart>
      <c:catAx>
        <c:axId val="-30595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5952800"/>
        <c:crosses val="autoZero"/>
        <c:auto val="0"/>
        <c:lblAlgn val="ctr"/>
        <c:lblOffset val="100"/>
        <c:tickLblSkip val="2"/>
        <c:noMultiLvlLbl val="1"/>
      </c:catAx>
      <c:valAx>
        <c:axId val="-305952800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5951712"/>
        <c:crosses val="autoZero"/>
        <c:crossBetween val="between"/>
        <c:majorUnit val="0.5"/>
      </c:valAx>
      <c:valAx>
        <c:axId val="-30595769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5957152"/>
        <c:crosses val="max"/>
        <c:crossBetween val="midCat"/>
      </c:valAx>
      <c:valAx>
        <c:axId val="-305957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9576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956064"/>
        <c:axId val="-305956608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71.331458699999999</c:v>
                </c:pt>
                <c:pt idx="60">
                  <c:v>53.135410935000003</c:v>
                </c:pt>
                <c:pt idx="61">
                  <c:v>43.465299999999999</c:v>
                </c:pt>
                <c:pt idx="62">
                  <c:v>41.794670000000004</c:v>
                </c:pt>
                <c:pt idx="63">
                  <c:v>44.107770000000002</c:v>
                </c:pt>
                <c:pt idx="64">
                  <c:v>52.023699999999998</c:v>
                </c:pt>
                <c:pt idx="65">
                  <c:v>61.741970000000002</c:v>
                </c:pt>
                <c:pt idx="66">
                  <c:v>68.567850000000007</c:v>
                </c:pt>
                <c:pt idx="67">
                  <c:v>77.545379999999994</c:v>
                </c:pt>
                <c:pt idx="68">
                  <c:v>82.510329999999996</c:v>
                </c:pt>
                <c:pt idx="69">
                  <c:v>83.707099999999997</c:v>
                </c:pt>
                <c:pt idx="70">
                  <c:v>79.849620000000002</c:v>
                </c:pt>
                <c:pt idx="71">
                  <c:v>70.513270000000006</c:v>
                </c:pt>
                <c:pt idx="72">
                  <c:v>57.140149999999998</c:v>
                </c:pt>
                <c:pt idx="73">
                  <c:v>48.109679999999997</c:v>
                </c:pt>
                <c:pt idx="74">
                  <c:v>46.364879999999999</c:v>
                </c:pt>
                <c:pt idx="75">
                  <c:v>49.190199999999997</c:v>
                </c:pt>
                <c:pt idx="76">
                  <c:v>57.096699999999998</c:v>
                </c:pt>
                <c:pt idx="77">
                  <c:v>66.609930000000006</c:v>
                </c:pt>
                <c:pt idx="78">
                  <c:v>73.232370000000003</c:v>
                </c:pt>
                <c:pt idx="79">
                  <c:v>82.120019999999997</c:v>
                </c:pt>
                <c:pt idx="80">
                  <c:v>86.991770000000002</c:v>
                </c:pt>
                <c:pt idx="81">
                  <c:v>88.018280000000004</c:v>
                </c:pt>
                <c:pt idx="82">
                  <c:v>83.991050000000001</c:v>
                </c:pt>
                <c:pt idx="83">
                  <c:v>74.532660000000007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956064"/>
        <c:axId val="-305956608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952256"/>
        <c:axId val="-305958784"/>
      </c:scatterChart>
      <c:dateAx>
        <c:axId val="-3059560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0595660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3059566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305956064"/>
        <c:crosses val="autoZero"/>
        <c:crossBetween val="between"/>
        <c:majorUnit val="25"/>
      </c:valAx>
      <c:valAx>
        <c:axId val="-30595225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958784"/>
        <c:crosses val="max"/>
        <c:crossBetween val="midCat"/>
      </c:valAx>
      <c:valAx>
        <c:axId val="-3059587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9522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-0.69411546370000021</c:v>
                </c:pt>
                <c:pt idx="2">
                  <c:v>-4.855151719999995E-2</c:v>
                </c:pt>
                <c:pt idx="3">
                  <c:v>-8.9500928699999927E-2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-0.54631512099999213</c:v>
                </c:pt>
                <c:pt idx="2">
                  <c:v>-0.34021797800001252</c:v>
                </c:pt>
                <c:pt idx="3">
                  <c:v>0.69360885000000394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5955520"/>
        <c:axId val="-30595497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228299817928E-2"/>
                  <c:y val="2.9448314800035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-1.2404305846999923</c:v>
                </c:pt>
                <c:pt idx="2">
                  <c:v>-0.38876949520001247</c:v>
                </c:pt>
                <c:pt idx="3">
                  <c:v>0.60410792130000401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955520"/>
        <c:axId val="-30595497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954432"/>
        <c:axId val="-305958240"/>
      </c:scatterChart>
      <c:catAx>
        <c:axId val="-3059555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954976"/>
        <c:crosses val="autoZero"/>
        <c:auto val="1"/>
        <c:lblAlgn val="ctr"/>
        <c:lblOffset val="100"/>
        <c:tickLblSkip val="1"/>
        <c:noMultiLvlLbl val="0"/>
      </c:catAx>
      <c:valAx>
        <c:axId val="-305954976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955520"/>
        <c:crosses val="autoZero"/>
        <c:crossBetween val="between"/>
        <c:majorUnit val="5"/>
      </c:valAx>
      <c:valAx>
        <c:axId val="-30595824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5954432"/>
        <c:crosses val="max"/>
        <c:crossBetween val="midCat"/>
      </c:valAx>
      <c:valAx>
        <c:axId val="-305954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958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96.656060839000006</c:v>
                </c:pt>
                <c:pt idx="22">
                  <c:v>99.6111638</c:v>
                </c:pt>
                <c:pt idx="23">
                  <c:v>99.711089999999999</c:v>
                </c:pt>
                <c:pt idx="24">
                  <c:v>99.061520000000002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99.061520000000002</c:v>
                </c:pt>
                <c:pt idx="25">
                  <c:v>98.677729999999997</c:v>
                </c:pt>
                <c:pt idx="26">
                  <c:v>98.304209999999998</c:v>
                </c:pt>
                <c:pt idx="27">
                  <c:v>98.077259999999995</c:v>
                </c:pt>
                <c:pt idx="28">
                  <c:v>97.878540000000001</c:v>
                </c:pt>
                <c:pt idx="29">
                  <c:v>97.903329999999997</c:v>
                </c:pt>
                <c:pt idx="30">
                  <c:v>97.989429999999999</c:v>
                </c:pt>
                <c:pt idx="31">
                  <c:v>98.287790000000001</c:v>
                </c:pt>
                <c:pt idx="32">
                  <c:v>98.51652</c:v>
                </c:pt>
                <c:pt idx="33">
                  <c:v>98.478179999999995</c:v>
                </c:pt>
                <c:pt idx="34">
                  <c:v>98.592910000000003</c:v>
                </c:pt>
                <c:pt idx="35">
                  <c:v>98.343429999999998</c:v>
                </c:pt>
                <c:pt idx="36">
                  <c:v>97.982500000000002</c:v>
                </c:pt>
                <c:pt idx="37">
                  <c:v>97.753259999999997</c:v>
                </c:pt>
                <c:pt idx="38">
                  <c:v>97.735860000000002</c:v>
                </c:pt>
                <c:pt idx="39">
                  <c:v>97.833929999999995</c:v>
                </c:pt>
                <c:pt idx="40">
                  <c:v>98.030370000000005</c:v>
                </c:pt>
                <c:pt idx="41">
                  <c:v>98.39264</c:v>
                </c:pt>
                <c:pt idx="42">
                  <c:v>98.888890000000004</c:v>
                </c:pt>
                <c:pt idx="43">
                  <c:v>99.394350000000003</c:v>
                </c:pt>
                <c:pt idx="44">
                  <c:v>99.978340000000003</c:v>
                </c:pt>
                <c:pt idx="45">
                  <c:v>100.18770000000001</c:v>
                </c:pt>
                <c:pt idx="46">
                  <c:v>100.4897</c:v>
                </c:pt>
                <c:pt idx="47">
                  <c:v>100.36450000000001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98.830285770499998</c:v>
                </c:pt>
                <c:pt idx="14">
                  <c:v>98.830285770499998</c:v>
                </c:pt>
                <c:pt idx="15">
                  <c:v>98.830285770499998</c:v>
                </c:pt>
                <c:pt idx="16">
                  <c:v>98.830285770499998</c:v>
                </c:pt>
                <c:pt idx="17">
                  <c:v>98.830285770499998</c:v>
                </c:pt>
                <c:pt idx="18">
                  <c:v>98.830285770499998</c:v>
                </c:pt>
                <c:pt idx="19">
                  <c:v>98.830285770499998</c:v>
                </c:pt>
                <c:pt idx="20">
                  <c:v>98.830285770499998</c:v>
                </c:pt>
                <c:pt idx="21">
                  <c:v>98.830285770499998</c:v>
                </c:pt>
                <c:pt idx="22">
                  <c:v>98.830285770499998</c:v>
                </c:pt>
                <c:pt idx="25">
                  <c:v>98.342570833333312</c:v>
                </c:pt>
                <c:pt idx="26">
                  <c:v>98.342570833333312</c:v>
                </c:pt>
                <c:pt idx="27">
                  <c:v>98.342570833333312</c:v>
                </c:pt>
                <c:pt idx="28">
                  <c:v>98.342570833333312</c:v>
                </c:pt>
                <c:pt idx="29">
                  <c:v>98.342570833333312</c:v>
                </c:pt>
                <c:pt idx="30">
                  <c:v>98.342570833333312</c:v>
                </c:pt>
                <c:pt idx="31">
                  <c:v>98.342570833333312</c:v>
                </c:pt>
                <c:pt idx="32">
                  <c:v>98.342570833333312</c:v>
                </c:pt>
                <c:pt idx="33">
                  <c:v>98.342570833333312</c:v>
                </c:pt>
                <c:pt idx="34">
                  <c:v>98.342570833333312</c:v>
                </c:pt>
                <c:pt idx="37">
                  <c:v>98.919336666666666</c:v>
                </c:pt>
                <c:pt idx="38">
                  <c:v>98.919336666666666</c:v>
                </c:pt>
                <c:pt idx="39">
                  <c:v>98.919336666666666</c:v>
                </c:pt>
                <c:pt idx="40">
                  <c:v>98.919336666666666</c:v>
                </c:pt>
                <c:pt idx="41">
                  <c:v>98.919336666666666</c:v>
                </c:pt>
                <c:pt idx="42">
                  <c:v>98.919336666666666</c:v>
                </c:pt>
                <c:pt idx="43">
                  <c:v>98.919336666666666</c:v>
                </c:pt>
                <c:pt idx="44">
                  <c:v>98.919336666666666</c:v>
                </c:pt>
                <c:pt idx="45">
                  <c:v>98.919336666666666</c:v>
                </c:pt>
                <c:pt idx="46">
                  <c:v>98.919336666666666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5953888"/>
        <c:axId val="-305953344"/>
      </c:lineChart>
      <c:catAx>
        <c:axId val="-30595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9533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5953344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95388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1.9091182179999997</c:v>
                </c:pt>
                <c:pt idx="1">
                  <c:v>0.83287406999999902</c:v>
                </c:pt>
                <c:pt idx="2">
                  <c:v>-2.5528048509999977</c:v>
                </c:pt>
                <c:pt idx="3">
                  <c:v>-1.188667726000002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-0.45058328900000078</c:v>
                </c:pt>
                <c:pt idx="2">
                  <c:v>0.36737358999999969</c:v>
                </c:pt>
                <c:pt idx="3">
                  <c:v>0.24494021900000007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-2.0621417386000047</c:v>
                </c:pt>
                <c:pt idx="2">
                  <c:v>0.77063372740000347</c:v>
                </c:pt>
                <c:pt idx="3">
                  <c:v>8.0069181100000719E-2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0.60780053520001331</c:v>
                </c:pt>
                <c:pt idx="1">
                  <c:v>-0.15361178840001344</c:v>
                </c:pt>
                <c:pt idx="2">
                  <c:v>-0.19166058639999051</c:v>
                </c:pt>
                <c:pt idx="3">
                  <c:v>0.16949287690000858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4922880"/>
        <c:axId val="-304921792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4.97536006636776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199460756542E-2"/>
                  <c:y val="7.345025412850138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2.5745982060000152</c:v>
                </c:pt>
                <c:pt idx="1">
                  <c:v>-1.8334627460000199</c:v>
                </c:pt>
                <c:pt idx="2">
                  <c:v>-1.606458119999985</c:v>
                </c:pt>
                <c:pt idx="3">
                  <c:v>-0.69416544899999266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22880"/>
        <c:axId val="-304921792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19616"/>
        <c:axId val="-304919072"/>
      </c:scatterChart>
      <c:catAx>
        <c:axId val="-3049228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1792"/>
        <c:crosses val="autoZero"/>
        <c:auto val="1"/>
        <c:lblAlgn val="ctr"/>
        <c:lblOffset val="100"/>
        <c:tickLblSkip val="1"/>
        <c:noMultiLvlLbl val="0"/>
      </c:catAx>
      <c:valAx>
        <c:axId val="-304921792"/>
        <c:scaling>
          <c:orientation val="minMax"/>
          <c:max val="10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2880"/>
        <c:crosses val="autoZero"/>
        <c:crossBetween val="between"/>
        <c:majorUnit val="2"/>
      </c:valAx>
      <c:valAx>
        <c:axId val="-30491907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4919616"/>
        <c:crosses val="max"/>
        <c:crossBetween val="midCat"/>
      </c:valAx>
      <c:valAx>
        <c:axId val="-304919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4919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110.23224591</c:v>
                </c:pt>
                <c:pt idx="1">
                  <c:v>107.61261557</c:v>
                </c:pt>
                <c:pt idx="2">
                  <c:v>94.265529258000001</c:v>
                </c:pt>
                <c:pt idx="3">
                  <c:v>73.630576970000007</c:v>
                </c:pt>
                <c:pt idx="4">
                  <c:v>68.739434488000001</c:v>
                </c:pt>
                <c:pt idx="5">
                  <c:v>70.554730097000004</c:v>
                </c:pt>
                <c:pt idx="6">
                  <c:v>77.123005355999993</c:v>
                </c:pt>
                <c:pt idx="7">
                  <c:v>78.392581581000002</c:v>
                </c:pt>
                <c:pt idx="8">
                  <c:v>73.437921063000005</c:v>
                </c:pt>
                <c:pt idx="9">
                  <c:v>74.344429224999999</c:v>
                </c:pt>
                <c:pt idx="10">
                  <c:v>92.595998363000007</c:v>
                </c:pt>
                <c:pt idx="11">
                  <c:v>102.02933271000001</c:v>
                </c:pt>
                <c:pt idx="12">
                  <c:v>106.32167196</c:v>
                </c:pt>
                <c:pt idx="13">
                  <c:v>104.57297647999999</c:v>
                </c:pt>
                <c:pt idx="14">
                  <c:v>87.366904293000005</c:v>
                </c:pt>
                <c:pt idx="15">
                  <c:v>74.767273662999997</c:v>
                </c:pt>
                <c:pt idx="16">
                  <c:v>66.742601386000004</c:v>
                </c:pt>
                <c:pt idx="17">
                  <c:v>71.120509029999994</c:v>
                </c:pt>
                <c:pt idx="18">
                  <c:v>80.421989608999993</c:v>
                </c:pt>
                <c:pt idx="19">
                  <c:v>77.604502514999993</c:v>
                </c:pt>
                <c:pt idx="20">
                  <c:v>72.436625536999998</c:v>
                </c:pt>
                <c:pt idx="21">
                  <c:v>75.096376968000001</c:v>
                </c:pt>
                <c:pt idx="22">
                  <c:v>81.504008366999997</c:v>
                </c:pt>
                <c:pt idx="23">
                  <c:v>102.100281</c:v>
                </c:pt>
                <c:pt idx="24">
                  <c:v>106.754319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106.754319</c:v>
                </c:pt>
                <c:pt idx="25">
                  <c:v>101.6862</c:v>
                </c:pt>
                <c:pt idx="26">
                  <c:v>88.654520000000005</c:v>
                </c:pt>
                <c:pt idx="27">
                  <c:v>73.226200000000006</c:v>
                </c:pt>
                <c:pt idx="28">
                  <c:v>66.7928</c:v>
                </c:pt>
                <c:pt idx="29">
                  <c:v>70.305319999999995</c:v>
                </c:pt>
                <c:pt idx="30">
                  <c:v>74.165559999999999</c:v>
                </c:pt>
                <c:pt idx="31">
                  <c:v>73.466220000000007</c:v>
                </c:pt>
                <c:pt idx="32">
                  <c:v>70.092439999999996</c:v>
                </c:pt>
                <c:pt idx="33">
                  <c:v>71.771640000000005</c:v>
                </c:pt>
                <c:pt idx="34">
                  <c:v>84.239800000000002</c:v>
                </c:pt>
                <c:pt idx="35">
                  <c:v>100.32899999999999</c:v>
                </c:pt>
                <c:pt idx="36">
                  <c:v>107.9058</c:v>
                </c:pt>
                <c:pt idx="37">
                  <c:v>98.524090000000001</c:v>
                </c:pt>
                <c:pt idx="38">
                  <c:v>86.150049999999993</c:v>
                </c:pt>
                <c:pt idx="39">
                  <c:v>73.123999999999995</c:v>
                </c:pt>
                <c:pt idx="40">
                  <c:v>65.853539999999995</c:v>
                </c:pt>
                <c:pt idx="41">
                  <c:v>68.705410000000001</c:v>
                </c:pt>
                <c:pt idx="42">
                  <c:v>74.306389999999993</c:v>
                </c:pt>
                <c:pt idx="43">
                  <c:v>73.364080000000001</c:v>
                </c:pt>
                <c:pt idx="44">
                  <c:v>70.150739999999999</c:v>
                </c:pt>
                <c:pt idx="45">
                  <c:v>72.268640000000005</c:v>
                </c:pt>
                <c:pt idx="46">
                  <c:v>84.034769999999995</c:v>
                </c:pt>
                <c:pt idx="47">
                  <c:v>98.55762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85.246533382583337</c:v>
                </c:pt>
                <c:pt idx="2">
                  <c:v>85.246533382583337</c:v>
                </c:pt>
                <c:pt idx="3">
                  <c:v>85.246533382583337</c:v>
                </c:pt>
                <c:pt idx="4">
                  <c:v>85.246533382583337</c:v>
                </c:pt>
                <c:pt idx="5">
                  <c:v>85.246533382583337</c:v>
                </c:pt>
                <c:pt idx="6">
                  <c:v>85.246533382583337</c:v>
                </c:pt>
                <c:pt idx="7">
                  <c:v>85.246533382583337</c:v>
                </c:pt>
                <c:pt idx="8">
                  <c:v>85.246533382583337</c:v>
                </c:pt>
                <c:pt idx="9">
                  <c:v>85.246533382583337</c:v>
                </c:pt>
                <c:pt idx="10">
                  <c:v>85.246533382583337</c:v>
                </c:pt>
                <c:pt idx="13">
                  <c:v>83.337976734000009</c:v>
                </c:pt>
                <c:pt idx="14">
                  <c:v>83.337976734000009</c:v>
                </c:pt>
                <c:pt idx="15">
                  <c:v>83.337976734000009</c:v>
                </c:pt>
                <c:pt idx="16">
                  <c:v>83.337976734000009</c:v>
                </c:pt>
                <c:pt idx="17">
                  <c:v>83.337976734000009</c:v>
                </c:pt>
                <c:pt idx="18">
                  <c:v>83.337976734000009</c:v>
                </c:pt>
                <c:pt idx="19">
                  <c:v>83.337976734000009</c:v>
                </c:pt>
                <c:pt idx="20">
                  <c:v>83.337976734000009</c:v>
                </c:pt>
                <c:pt idx="21">
                  <c:v>83.337976734000009</c:v>
                </c:pt>
                <c:pt idx="22">
                  <c:v>83.337976734000009</c:v>
                </c:pt>
                <c:pt idx="25">
                  <c:v>81.790334916666666</c:v>
                </c:pt>
                <c:pt idx="26">
                  <c:v>81.790334916666666</c:v>
                </c:pt>
                <c:pt idx="27">
                  <c:v>81.790334916666666</c:v>
                </c:pt>
                <c:pt idx="28">
                  <c:v>81.790334916666666</c:v>
                </c:pt>
                <c:pt idx="29">
                  <c:v>81.790334916666666</c:v>
                </c:pt>
                <c:pt idx="30">
                  <c:v>81.790334916666666</c:v>
                </c:pt>
                <c:pt idx="31">
                  <c:v>81.790334916666666</c:v>
                </c:pt>
                <c:pt idx="32">
                  <c:v>81.790334916666666</c:v>
                </c:pt>
                <c:pt idx="33">
                  <c:v>81.790334916666666</c:v>
                </c:pt>
                <c:pt idx="34">
                  <c:v>81.790334916666666</c:v>
                </c:pt>
                <c:pt idx="37">
                  <c:v>81.078760833333334</c:v>
                </c:pt>
                <c:pt idx="38">
                  <c:v>81.078760833333334</c:v>
                </c:pt>
                <c:pt idx="39">
                  <c:v>81.078760833333334</c:v>
                </c:pt>
                <c:pt idx="40">
                  <c:v>81.078760833333334</c:v>
                </c:pt>
                <c:pt idx="41">
                  <c:v>81.078760833333334</c:v>
                </c:pt>
                <c:pt idx="42">
                  <c:v>81.078760833333334</c:v>
                </c:pt>
                <c:pt idx="43">
                  <c:v>81.078760833333334</c:v>
                </c:pt>
                <c:pt idx="44">
                  <c:v>81.078760833333334</c:v>
                </c:pt>
                <c:pt idx="45">
                  <c:v>81.078760833333334</c:v>
                </c:pt>
                <c:pt idx="46">
                  <c:v>81.078760833333334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4918528"/>
        <c:axId val="-304929904"/>
      </c:lineChart>
      <c:catAx>
        <c:axId val="-304918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299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4929904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491852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11.220163846</c:v>
                </c:pt>
                <c:pt idx="22">
                  <c:v>8.2290006630000008</c:v>
                </c:pt>
                <c:pt idx="23">
                  <c:v>0</c:v>
                </c:pt>
                <c:pt idx="24">
                  <c:v>0</c:v>
                </c:pt>
                <c:pt idx="25">
                  <c:v>11.459539340999999</c:v>
                </c:pt>
                <c:pt idx="26">
                  <c:v>9.2079899890999997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-4.9988757764000002</c:v>
                </c:pt>
                <c:pt idx="20">
                  <c:v>-17.838391615999999</c:v>
                </c:pt>
                <c:pt idx="21">
                  <c:v>0</c:v>
                </c:pt>
                <c:pt idx="22">
                  <c:v>0</c:v>
                </c:pt>
                <c:pt idx="23">
                  <c:v>-5.8485099239</c:v>
                </c:pt>
                <c:pt idx="24">
                  <c:v>-17.815079689000001</c:v>
                </c:pt>
                <c:pt idx="25">
                  <c:v>0</c:v>
                </c:pt>
                <c:pt idx="26">
                  <c:v>0</c:v>
                </c:pt>
                <c:pt idx="27">
                  <c:v>-4.4140215760999997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-304927728"/>
        <c:axId val="-304934256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27728"/>
        <c:axId val="-3049342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89.675483516</c:v>
                      </c:pt>
                      <c:pt idx="18">
                        <c:v>89.823510870000007</c:v>
                      </c:pt>
                      <c:pt idx="19">
                        <c:v>90.889375651999998</c:v>
                      </c:pt>
                      <c:pt idx="20">
                        <c:v>90.884078666999997</c:v>
                      </c:pt>
                      <c:pt idx="21">
                        <c:v>90.165510878999996</c:v>
                      </c:pt>
                      <c:pt idx="22">
                        <c:v>90.401159673999999</c:v>
                      </c:pt>
                      <c:pt idx="23">
                        <c:v>90.542495435000006</c:v>
                      </c:pt>
                      <c:pt idx="24">
                        <c:v>89.946045333000001</c:v>
                      </c:pt>
                      <c:pt idx="25">
                        <c:v>90.182956484000002</c:v>
                      </c:pt>
                      <c:pt idx="26">
                        <c:v>91.405076195999996</c:v>
                      </c:pt>
                      <c:pt idx="27">
                        <c:v>92.261267173999997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103.91760296</c:v>
                      </c:pt>
                      <c:pt idx="13">
                        <c:v>70.950348144000003</c:v>
                      </c:pt>
                      <c:pt idx="14">
                        <c:v>76.349139422999997</c:v>
                      </c:pt>
                      <c:pt idx="15">
                        <c:v>89.624636640000006</c:v>
                      </c:pt>
                      <c:pt idx="16">
                        <c:v>99.307276724000005</c:v>
                      </c:pt>
                      <c:pt idx="17">
                        <c:v>70.831363996999997</c:v>
                      </c:pt>
                      <c:pt idx="18">
                        <c:v>76.868695891000002</c:v>
                      </c:pt>
                      <c:pt idx="19">
                        <c:v>86.284963564999998</c:v>
                      </c:pt>
                      <c:pt idx="20">
                        <c:v>98.943195656</c:v>
                      </c:pt>
                      <c:pt idx="21">
                        <c:v>70.071674724999994</c:v>
                      </c:pt>
                      <c:pt idx="22">
                        <c:v>72.601721522000005</c:v>
                      </c:pt>
                      <c:pt idx="23">
                        <c:v>85.459933043000007</c:v>
                      </c:pt>
                      <c:pt idx="24">
                        <c:v>97.493398556000002</c:v>
                      </c:pt>
                      <c:pt idx="25">
                        <c:v>69.190571868000006</c:v>
                      </c:pt>
                      <c:pt idx="26">
                        <c:v>72.633769239000003</c:v>
                      </c:pt>
                      <c:pt idx="27">
                        <c:v>84.963664782999999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7.8823362967000001</c:v>
                      </c:pt>
                      <c:pt idx="17">
                        <c:v>6.2932717911999996</c:v>
                      </c:pt>
                      <c:pt idx="18">
                        <c:v>6.5352447717000004</c:v>
                      </c:pt>
                      <c:pt idx="19">
                        <c:v>7.1889616521999997</c:v>
                      </c:pt>
                      <c:pt idx="20">
                        <c:v>7.7909278221999996</c:v>
                      </c:pt>
                      <c:pt idx="21">
                        <c:v>6.5793981318999997</c:v>
                      </c:pt>
                      <c:pt idx="22">
                        <c:v>6.9782101195999999</c:v>
                      </c:pt>
                      <c:pt idx="23">
                        <c:v>7.3016442282999998</c:v>
                      </c:pt>
                      <c:pt idx="24">
                        <c:v>7.9904350889</c:v>
                      </c:pt>
                      <c:pt idx="25">
                        <c:v>6.8364537143000002</c:v>
                      </c:pt>
                      <c:pt idx="26">
                        <c:v>6.9019314890999999</c:v>
                      </c:pt>
                      <c:pt idx="27">
                        <c:v>7.2478922282999996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-4.9988757764000002</c:v>
                      </c:pt>
                      <c:pt idx="20">
                        <c:v>-17.838391615999999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-5.8485099239</c:v>
                      </c:pt>
                      <c:pt idx="24">
                        <c:v>-17.815079689000001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-4.4140215760999997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27728"/>
        <c:axId val="-30493425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11.984800891000001</c:v>
                      </c:pt>
                      <c:pt idx="19">
                        <c:v>17.061709792999999</c:v>
                      </c:pt>
                      <c:pt idx="20">
                        <c:v>18.011993888999999</c:v>
                      </c:pt>
                      <c:pt idx="21">
                        <c:v>15.745490220000001</c:v>
                      </c:pt>
                      <c:pt idx="22">
                        <c:v>16.704570870000001</c:v>
                      </c:pt>
                      <c:pt idx="23">
                        <c:v>18.481387935000001</c:v>
                      </c:pt>
                      <c:pt idx="24">
                        <c:v>19.003761333</c:v>
                      </c:pt>
                      <c:pt idx="25">
                        <c:v>17.197001868000001</c:v>
                      </c:pt>
                      <c:pt idx="26">
                        <c:v>17.395063913000001</c:v>
                      </c:pt>
                      <c:pt idx="27">
                        <c:v>18.958897935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-8.1850811103000005</c:v>
                      </c:pt>
                      <c:pt idx="17">
                        <c:v>-6.3946367688000008</c:v>
                      </c:pt>
                      <c:pt idx="18">
                        <c:v>-5.4495561193000004</c:v>
                      </c:pt>
                      <c:pt idx="19">
                        <c:v>-9.8727481407999989</c:v>
                      </c:pt>
                      <c:pt idx="20">
                        <c:v>-10.221066066799999</c:v>
                      </c:pt>
                      <c:pt idx="21">
                        <c:v>-9.166092088100001</c:v>
                      </c:pt>
                      <c:pt idx="22">
                        <c:v>-9.7263607504000014</c:v>
                      </c:pt>
                      <c:pt idx="23">
                        <c:v>-11.179743706700002</c:v>
                      </c:pt>
                      <c:pt idx="24">
                        <c:v>-11.0133262441</c:v>
                      </c:pt>
                      <c:pt idx="25">
                        <c:v>-10.360548153700002</c:v>
                      </c:pt>
                      <c:pt idx="26">
                        <c:v>-10.493132423900001</c:v>
                      </c:pt>
                      <c:pt idx="27">
                        <c:v>-11.7110057067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30492772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493425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304934256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4927728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89.675483516</c:v>
                </c:pt>
                <c:pt idx="18">
                  <c:v>89.823510870000007</c:v>
                </c:pt>
                <c:pt idx="19">
                  <c:v>90.889375651999998</c:v>
                </c:pt>
                <c:pt idx="20">
                  <c:v>90.884078666999997</c:v>
                </c:pt>
                <c:pt idx="21">
                  <c:v>90.165510878999996</c:v>
                </c:pt>
                <c:pt idx="22">
                  <c:v>90.401159673999999</c:v>
                </c:pt>
                <c:pt idx="23">
                  <c:v>90.542495435000006</c:v>
                </c:pt>
                <c:pt idx="24">
                  <c:v>89.946045333000001</c:v>
                </c:pt>
                <c:pt idx="25">
                  <c:v>90.182956484000002</c:v>
                </c:pt>
                <c:pt idx="26">
                  <c:v>91.405076195999996</c:v>
                </c:pt>
                <c:pt idx="27">
                  <c:v>92.261267173999997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103.91760296</c:v>
                </c:pt>
                <c:pt idx="13">
                  <c:v>70.950348144000003</c:v>
                </c:pt>
                <c:pt idx="14">
                  <c:v>76.349139422999997</c:v>
                </c:pt>
                <c:pt idx="15">
                  <c:v>89.624636640000006</c:v>
                </c:pt>
                <c:pt idx="16">
                  <c:v>99.307276724000005</c:v>
                </c:pt>
                <c:pt idx="17">
                  <c:v>70.831363996999997</c:v>
                </c:pt>
                <c:pt idx="18">
                  <c:v>76.868695891000002</c:v>
                </c:pt>
                <c:pt idx="19">
                  <c:v>86.284963564999998</c:v>
                </c:pt>
                <c:pt idx="20">
                  <c:v>98.943195656</c:v>
                </c:pt>
                <c:pt idx="21">
                  <c:v>70.071674724999994</c:v>
                </c:pt>
                <c:pt idx="22">
                  <c:v>72.601721522000005</c:v>
                </c:pt>
                <c:pt idx="23">
                  <c:v>85.459933043000007</c:v>
                </c:pt>
                <c:pt idx="24">
                  <c:v>97.493398556000002</c:v>
                </c:pt>
                <c:pt idx="25">
                  <c:v>69.190571868000006</c:v>
                </c:pt>
                <c:pt idx="26">
                  <c:v>72.633769239000003</c:v>
                </c:pt>
                <c:pt idx="27">
                  <c:v>84.963664782999999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-8.1850811103000005</c:v>
                </c:pt>
                <c:pt idx="17">
                  <c:v>-6.3946367688000008</c:v>
                </c:pt>
                <c:pt idx="18">
                  <c:v>-5.4495561193000004</c:v>
                </c:pt>
                <c:pt idx="19">
                  <c:v>-9.8727481407999989</c:v>
                </c:pt>
                <c:pt idx="20">
                  <c:v>-10.221066066799999</c:v>
                </c:pt>
                <c:pt idx="21">
                  <c:v>-9.166092088100001</c:v>
                </c:pt>
                <c:pt idx="22">
                  <c:v>-9.7263607504000014</c:v>
                </c:pt>
                <c:pt idx="23">
                  <c:v>-11.179743706700002</c:v>
                </c:pt>
                <c:pt idx="24">
                  <c:v>-11.0133262441</c:v>
                </c:pt>
                <c:pt idx="25">
                  <c:v>-10.360548153700002</c:v>
                </c:pt>
                <c:pt idx="26">
                  <c:v>-10.493132423900001</c:v>
                </c:pt>
                <c:pt idx="27">
                  <c:v>-11.7110057067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32080"/>
        <c:axId val="-304932624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7.8823362967000001</c:v>
                      </c:pt>
                      <c:pt idx="17">
                        <c:v>6.2932717911999996</c:v>
                      </c:pt>
                      <c:pt idx="18">
                        <c:v>6.5352447717000004</c:v>
                      </c:pt>
                      <c:pt idx="19">
                        <c:v>7.1889616521999997</c:v>
                      </c:pt>
                      <c:pt idx="20">
                        <c:v>7.7909278221999996</c:v>
                      </c:pt>
                      <c:pt idx="21">
                        <c:v>6.5793981318999997</c:v>
                      </c:pt>
                      <c:pt idx="22">
                        <c:v>6.9782101195999999</c:v>
                      </c:pt>
                      <c:pt idx="23">
                        <c:v>7.3016442282999998</c:v>
                      </c:pt>
                      <c:pt idx="24">
                        <c:v>7.9904350889</c:v>
                      </c:pt>
                      <c:pt idx="25">
                        <c:v>6.8364537143000002</c:v>
                      </c:pt>
                      <c:pt idx="26">
                        <c:v>6.9019314890999999</c:v>
                      </c:pt>
                      <c:pt idx="27">
                        <c:v>7.2478922282999996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-4.9988757764000002</c:v>
                      </c:pt>
                      <c:pt idx="20">
                        <c:v>-17.838391615999999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-5.8485099239</c:v>
                      </c:pt>
                      <c:pt idx="24">
                        <c:v>-17.815079689000001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-4.4140215760999997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32080"/>
        <c:axId val="-30493262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11.984800891000001</c:v>
                      </c:pt>
                      <c:pt idx="19">
                        <c:v>17.061709792999999</c:v>
                      </c:pt>
                      <c:pt idx="20">
                        <c:v>18.011993888999999</c:v>
                      </c:pt>
                      <c:pt idx="21">
                        <c:v>15.745490220000001</c:v>
                      </c:pt>
                      <c:pt idx="22">
                        <c:v>16.704570870000001</c:v>
                      </c:pt>
                      <c:pt idx="23">
                        <c:v>18.481387935000001</c:v>
                      </c:pt>
                      <c:pt idx="24">
                        <c:v>19.003761333</c:v>
                      </c:pt>
                      <c:pt idx="25">
                        <c:v>17.197001868000001</c:v>
                      </c:pt>
                      <c:pt idx="26">
                        <c:v>17.395063913000001</c:v>
                      </c:pt>
                      <c:pt idx="27">
                        <c:v>18.958897935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30493208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-30493262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304932624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493208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6.8286977186</c:v>
                </c:pt>
                <c:pt idx="3">
                  <c:v>6.9427571370000001</c:v>
                </c:pt>
                <c:pt idx="4">
                  <c:v>7.0232638574999999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0.14487463934</c:v>
                </c:pt>
                <c:pt idx="3">
                  <c:v>0.21794227123000001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-7.9225377239999997</c:v>
                </c:pt>
                <c:pt idx="3">
                  <c:v>-8.7730828026999994</c:v>
                </c:pt>
                <c:pt idx="4">
                  <c:v>-8.9155077232999993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-6.5283194016000001</c:v>
                </c:pt>
                <c:pt idx="3">
                  <c:v>-8.4626086028999996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4930992"/>
        <c:axId val="-304930448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201826706979902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-7.4772847676599996</c:v>
                </c:pt>
                <c:pt idx="3">
                  <c:v>-10.074991997369999</c:v>
                </c:pt>
                <c:pt idx="4">
                  <c:v>-10.895314794569998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30992"/>
        <c:axId val="-304930448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28816"/>
        <c:axId val="-304929360"/>
      </c:scatterChart>
      <c:dateAx>
        <c:axId val="-304930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4930448"/>
        <c:crosses val="autoZero"/>
        <c:auto val="0"/>
        <c:lblOffset val="100"/>
        <c:baseTimeUnit val="days"/>
      </c:dateAx>
      <c:valAx>
        <c:axId val="-30493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4930992"/>
        <c:crosses val="autoZero"/>
        <c:crossBetween val="between"/>
      </c:valAx>
      <c:valAx>
        <c:axId val="-30492936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304928816"/>
        <c:crosses val="max"/>
        <c:crossBetween val="midCat"/>
      </c:valAx>
      <c:valAx>
        <c:axId val="-304928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492936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5.6635778990076435E-2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-2.8083364472952788E-2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-0.13201264574622851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2.1798254964190633E-2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8.1661976264914227E-2</c:v>
                </c:pt>
                <c:pt idx="60">
                  <c:v>8.539757715423657E-2</c:v>
                </c:pt>
                <c:pt idx="61">
                  <c:v>1.8265095485498817E-2</c:v>
                </c:pt>
                <c:pt idx="62">
                  <c:v>-3.3401732449880206E-2</c:v>
                </c:pt>
                <c:pt idx="63">
                  <c:v>-1.292701783487149E-2</c:v>
                </c:pt>
                <c:pt idx="64">
                  <c:v>1.3511472554902815E-2</c:v>
                </c:pt>
                <c:pt idx="65">
                  <c:v>5.1250876230350961E-3</c:v>
                </c:pt>
                <c:pt idx="66">
                  <c:v>1.6215437335346472E-2</c:v>
                </c:pt>
                <c:pt idx="67">
                  <c:v>1.659815133704079E-2</c:v>
                </c:pt>
                <c:pt idx="68">
                  <c:v>1.492561993306607E-2</c:v>
                </c:pt>
                <c:pt idx="69">
                  <c:v>1.4306927285582249E-2</c:v>
                </c:pt>
                <c:pt idx="70">
                  <c:v>-8.1565080299851322E-3</c:v>
                </c:pt>
                <c:pt idx="71">
                  <c:v>-3.5449814549170955E-2</c:v>
                </c:pt>
                <c:pt idx="72">
                  <c:v>-0.11821844267781212</c:v>
                </c:pt>
                <c:pt idx="73">
                  <c:v>-0.18043002175467837</c:v>
                </c:pt>
                <c:pt idx="74">
                  <c:v>-0.23185694588604056</c:v>
                </c:pt>
                <c:pt idx="75">
                  <c:v>-0.21041367100609443</c:v>
                </c:pt>
                <c:pt idx="76">
                  <c:v>-0.1513857374220211</c:v>
                </c:pt>
                <c:pt idx="77">
                  <c:v>-0.11788861315832</c:v>
                </c:pt>
                <c:pt idx="78">
                  <c:v>-9.8138958455160852E-2</c:v>
                </c:pt>
                <c:pt idx="79">
                  <c:v>-8.0536132980812414E-2</c:v>
                </c:pt>
                <c:pt idx="80">
                  <c:v>-5.7014171108369149E-2</c:v>
                </c:pt>
                <c:pt idx="81">
                  <c:v>-4.9084456568315504E-2</c:v>
                </c:pt>
                <c:pt idx="82">
                  <c:v>-5.8004056180976593E-2</c:v>
                </c:pt>
                <c:pt idx="83">
                  <c:v>-7.3746060751369469E-2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304934800"/>
        <c:axId val="-304928272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33712"/>
        <c:axId val="-304931536"/>
      </c:scatterChart>
      <c:catAx>
        <c:axId val="-30493480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-304928272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-304928272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-304934800"/>
        <c:crosses val="max"/>
        <c:crossBetween val="between"/>
        <c:majorUnit val="0.25"/>
      </c:valAx>
      <c:valAx>
        <c:axId val="-30493153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-304933712"/>
        <c:crosses val="autoZero"/>
        <c:crossBetween val="midCat"/>
        <c:majorUnit val="0.25"/>
      </c:valAx>
      <c:valAx>
        <c:axId val="-3049337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493153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666.71342859999959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666.71342859999959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666.71342859999959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666.71342859999959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666.71342859999959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666.71342859999959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666.71342859999959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4933168"/>
        <c:axId val="-305413328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3375.0314285999998</c:v>
                </c:pt>
                <c:pt idx="60">
                  <c:v>2672.5058571</c:v>
                </c:pt>
                <c:pt idx="61">
                  <c:v>2047.0450000000001</c:v>
                </c:pt>
                <c:pt idx="62">
                  <c:v>1769.576</c:v>
                </c:pt>
                <c:pt idx="63">
                  <c:v>2024.646</c:v>
                </c:pt>
                <c:pt idx="64">
                  <c:v>2482.9299999999998</c:v>
                </c:pt>
                <c:pt idx="65">
                  <c:v>2790.6109999999999</c:v>
                </c:pt>
                <c:pt idx="66">
                  <c:v>3000.1329999999998</c:v>
                </c:pt>
                <c:pt idx="67">
                  <c:v>3218.1610000000001</c:v>
                </c:pt>
                <c:pt idx="68">
                  <c:v>3547.6790000000001</c:v>
                </c:pt>
                <c:pt idx="69">
                  <c:v>3804.8719999999998</c:v>
                </c:pt>
                <c:pt idx="70">
                  <c:v>3621.73</c:v>
                </c:pt>
                <c:pt idx="71">
                  <c:v>3009.616</c:v>
                </c:pt>
                <c:pt idx="72">
                  <c:v>2171.1550000000002</c:v>
                </c:pt>
                <c:pt idx="73">
                  <c:v>1647.6030000000001</c:v>
                </c:pt>
                <c:pt idx="74">
                  <c:v>1406.259</c:v>
                </c:pt>
                <c:pt idx="75">
                  <c:v>1619.569</c:v>
                </c:pt>
                <c:pt idx="76">
                  <c:v>2078.96</c:v>
                </c:pt>
                <c:pt idx="77">
                  <c:v>2449.078</c:v>
                </c:pt>
                <c:pt idx="78">
                  <c:v>2662.529</c:v>
                </c:pt>
                <c:pt idx="79">
                  <c:v>2910.6709999999998</c:v>
                </c:pt>
                <c:pt idx="80">
                  <c:v>3296.2130000000002</c:v>
                </c:pt>
                <c:pt idx="81">
                  <c:v>3567.078</c:v>
                </c:pt>
                <c:pt idx="82">
                  <c:v>3439.7109999999998</c:v>
                </c:pt>
                <c:pt idx="83">
                  <c:v>2890.123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4933168"/>
        <c:axId val="-305413328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97008"/>
        <c:axId val="-305402992"/>
      </c:scatterChart>
      <c:dateAx>
        <c:axId val="-304933168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-305413328"/>
        <c:crosses val="autoZero"/>
        <c:auto val="0"/>
        <c:lblOffset val="100"/>
        <c:baseTimeUnit val="months"/>
        <c:majorUnit val="12"/>
        <c:minorUnit val="12"/>
      </c:dateAx>
      <c:valAx>
        <c:axId val="-305413328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4933168"/>
        <c:crosses val="autoZero"/>
        <c:crossBetween val="between"/>
        <c:majorUnit val="1000"/>
      </c:valAx>
      <c:valAx>
        <c:axId val="-305402992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05397008"/>
        <c:crosses val="max"/>
        <c:crossBetween val="midCat"/>
      </c:valAx>
      <c:valAx>
        <c:axId val="-30539700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40299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-36.670246999999961</c:v>
                </c:pt>
                <c:pt idx="1">
                  <c:v>-71.367441000000042</c:v>
                </c:pt>
                <c:pt idx="2">
                  <c:v>27.428598920000013</c:v>
                </c:pt>
                <c:pt idx="3">
                  <c:v>-11.521196919999966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-7.9161569999999983</c:v>
                </c:pt>
                <c:pt idx="1">
                  <c:v>-54.618841000000003</c:v>
                </c:pt>
                <c:pt idx="2">
                  <c:v>8.7954541499999834</c:v>
                </c:pt>
                <c:pt idx="3">
                  <c:v>-8.5952431499999875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-6.3095629999999971</c:v>
                </c:pt>
                <c:pt idx="1">
                  <c:v>-40.231515000000002</c:v>
                </c:pt>
                <c:pt idx="2">
                  <c:v>13.886651929999999</c:v>
                </c:pt>
                <c:pt idx="3">
                  <c:v>25.090645069999994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5383952"/>
        <c:axId val="-30539809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7508636774756502E-2"/>
                  <c:y val="-6.60983725828690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-50.895966999999956</c:v>
                </c:pt>
                <c:pt idx="1">
                  <c:v>-166.21779700000005</c:v>
                </c:pt>
                <c:pt idx="2">
                  <c:v>50.110704999999996</c:v>
                </c:pt>
                <c:pt idx="3">
                  <c:v>4.9742050000000404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83952"/>
        <c:axId val="-30539809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07888"/>
        <c:axId val="-305387216"/>
      </c:scatterChart>
      <c:catAx>
        <c:axId val="-3053839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98096"/>
        <c:crosses val="autoZero"/>
        <c:auto val="1"/>
        <c:lblAlgn val="ctr"/>
        <c:lblOffset val="100"/>
        <c:tickLblSkip val="1"/>
        <c:noMultiLvlLbl val="0"/>
      </c:catAx>
      <c:valAx>
        <c:axId val="-305398096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83952"/>
        <c:crosses val="autoZero"/>
        <c:crossBetween val="between"/>
        <c:majorUnit val="50"/>
      </c:valAx>
      <c:valAx>
        <c:axId val="-30538721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5407888"/>
        <c:crosses val="max"/>
        <c:crossBetween val="midCat"/>
        <c:majorUnit val="30"/>
      </c:valAx>
      <c:valAx>
        <c:axId val="-305407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387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61.936683000000002</c:v>
                </c:pt>
                <c:pt idx="1">
                  <c:v>60.235142000000003</c:v>
                </c:pt>
                <c:pt idx="2">
                  <c:v>65.467141999999996</c:v>
                </c:pt>
                <c:pt idx="3">
                  <c:v>58.032114</c:v>
                </c:pt>
                <c:pt idx="4">
                  <c:v>61.195974999999997</c:v>
                </c:pt>
                <c:pt idx="5">
                  <c:v>61.557372000000001</c:v>
                </c:pt>
                <c:pt idx="6">
                  <c:v>62.945245999999997</c:v>
                </c:pt>
                <c:pt idx="7">
                  <c:v>69.301237999999998</c:v>
                </c:pt>
                <c:pt idx="8">
                  <c:v>62.416694</c:v>
                </c:pt>
                <c:pt idx="9">
                  <c:v>66.384384999999995</c:v>
                </c:pt>
                <c:pt idx="10">
                  <c:v>62.717784999999999</c:v>
                </c:pt>
                <c:pt idx="11">
                  <c:v>63.332763999999997</c:v>
                </c:pt>
                <c:pt idx="12">
                  <c:v>65.732791000000006</c:v>
                </c:pt>
                <c:pt idx="13">
                  <c:v>58.223570000000002</c:v>
                </c:pt>
                <c:pt idx="14">
                  <c:v>55.580039999999997</c:v>
                </c:pt>
                <c:pt idx="15">
                  <c:v>61.007258999999998</c:v>
                </c:pt>
                <c:pt idx="16">
                  <c:v>61.653404000000002</c:v>
                </c:pt>
                <c:pt idx="17">
                  <c:v>56.515031</c:v>
                </c:pt>
                <c:pt idx="18">
                  <c:v>59.034596000000001</c:v>
                </c:pt>
                <c:pt idx="19">
                  <c:v>63.757680000000001</c:v>
                </c:pt>
                <c:pt idx="20">
                  <c:v>58.563501000000002</c:v>
                </c:pt>
                <c:pt idx="21">
                  <c:v>57.142977999999999</c:v>
                </c:pt>
                <c:pt idx="22">
                  <c:v>54.361009000000003</c:v>
                </c:pt>
                <c:pt idx="23">
                  <c:v>53.699269000000001</c:v>
                </c:pt>
                <c:pt idx="24">
                  <c:v>55.612462000000001</c:v>
                </c:pt>
                <c:pt idx="25">
                  <c:v>47.378791999999997</c:v>
                </c:pt>
                <c:pt idx="26">
                  <c:v>46.060924999999997</c:v>
                </c:pt>
                <c:pt idx="27">
                  <c:v>38.999501000000002</c:v>
                </c:pt>
                <c:pt idx="28">
                  <c:v>36.934071000000003</c:v>
                </c:pt>
                <c:pt idx="29">
                  <c:v>39.258833000000003</c:v>
                </c:pt>
                <c:pt idx="30">
                  <c:v>43.195796999999999</c:v>
                </c:pt>
                <c:pt idx="31">
                  <c:v>47.499327000000001</c:v>
                </c:pt>
                <c:pt idx="32">
                  <c:v>45.118958999999997</c:v>
                </c:pt>
                <c:pt idx="33">
                  <c:v>46.599246999999998</c:v>
                </c:pt>
                <c:pt idx="34">
                  <c:v>45.959758000000001</c:v>
                </c:pt>
                <c:pt idx="35">
                  <c:v>46.435659000000001</c:v>
                </c:pt>
                <c:pt idx="36">
                  <c:v>48.813322005000003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48.813322005000003</c:v>
                </c:pt>
                <c:pt idx="37">
                  <c:v>48.856299999999997</c:v>
                </c:pt>
                <c:pt idx="38">
                  <c:v>51.142740000000003</c:v>
                </c:pt>
                <c:pt idx="39">
                  <c:v>44.747019999999999</c:v>
                </c:pt>
                <c:pt idx="40">
                  <c:v>51.577240000000003</c:v>
                </c:pt>
                <c:pt idx="41">
                  <c:v>51.508670000000002</c:v>
                </c:pt>
                <c:pt idx="42">
                  <c:v>49.071269999999998</c:v>
                </c:pt>
                <c:pt idx="43">
                  <c:v>53.119540000000001</c:v>
                </c:pt>
                <c:pt idx="44">
                  <c:v>47.486469999999997</c:v>
                </c:pt>
                <c:pt idx="45">
                  <c:v>47.484459999999999</c:v>
                </c:pt>
                <c:pt idx="46">
                  <c:v>46.689979999999998</c:v>
                </c:pt>
                <c:pt idx="47">
                  <c:v>48.667009999999998</c:v>
                </c:pt>
                <c:pt idx="48">
                  <c:v>54.010219999999997</c:v>
                </c:pt>
                <c:pt idx="49">
                  <c:v>49.730220000000003</c:v>
                </c:pt>
                <c:pt idx="50">
                  <c:v>52.828110000000002</c:v>
                </c:pt>
                <c:pt idx="51">
                  <c:v>46.370049999999999</c:v>
                </c:pt>
                <c:pt idx="52">
                  <c:v>48.226930000000003</c:v>
                </c:pt>
                <c:pt idx="53">
                  <c:v>49.3277</c:v>
                </c:pt>
                <c:pt idx="54">
                  <c:v>49.168439999999997</c:v>
                </c:pt>
                <c:pt idx="55">
                  <c:v>54.987360000000002</c:v>
                </c:pt>
                <c:pt idx="56">
                  <c:v>47.328420000000001</c:v>
                </c:pt>
                <c:pt idx="57">
                  <c:v>47.996310000000001</c:v>
                </c:pt>
                <c:pt idx="58">
                  <c:v>46.506509999999999</c:v>
                </c:pt>
                <c:pt idx="59">
                  <c:v>47.657969999999999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62.960211666666659</c:v>
                </c:pt>
                <c:pt idx="2">
                  <c:v>62.960211666666659</c:v>
                </c:pt>
                <c:pt idx="3">
                  <c:v>62.960211666666659</c:v>
                </c:pt>
                <c:pt idx="4">
                  <c:v>62.960211666666659</c:v>
                </c:pt>
                <c:pt idx="5">
                  <c:v>62.960211666666659</c:v>
                </c:pt>
                <c:pt idx="6">
                  <c:v>62.960211666666659</c:v>
                </c:pt>
                <c:pt idx="7">
                  <c:v>62.960211666666659</c:v>
                </c:pt>
                <c:pt idx="8">
                  <c:v>62.960211666666659</c:v>
                </c:pt>
                <c:pt idx="9">
                  <c:v>62.960211666666659</c:v>
                </c:pt>
                <c:pt idx="10">
                  <c:v>62.960211666666659</c:v>
                </c:pt>
                <c:pt idx="13">
                  <c:v>58.772593999999998</c:v>
                </c:pt>
                <c:pt idx="14">
                  <c:v>58.772593999999998</c:v>
                </c:pt>
                <c:pt idx="15">
                  <c:v>58.772593999999998</c:v>
                </c:pt>
                <c:pt idx="16">
                  <c:v>58.772593999999998</c:v>
                </c:pt>
                <c:pt idx="17">
                  <c:v>58.772593999999998</c:v>
                </c:pt>
                <c:pt idx="18">
                  <c:v>58.772593999999998</c:v>
                </c:pt>
                <c:pt idx="19">
                  <c:v>58.772593999999998</c:v>
                </c:pt>
                <c:pt idx="20">
                  <c:v>58.772593999999998</c:v>
                </c:pt>
                <c:pt idx="21">
                  <c:v>58.772593999999998</c:v>
                </c:pt>
                <c:pt idx="22">
                  <c:v>58.772593999999998</c:v>
                </c:pt>
                <c:pt idx="25">
                  <c:v>44.92111091666667</c:v>
                </c:pt>
                <c:pt idx="26">
                  <c:v>44.92111091666667</c:v>
                </c:pt>
                <c:pt idx="27">
                  <c:v>44.92111091666667</c:v>
                </c:pt>
                <c:pt idx="28">
                  <c:v>44.92111091666667</c:v>
                </c:pt>
                <c:pt idx="29">
                  <c:v>44.92111091666667</c:v>
                </c:pt>
                <c:pt idx="30">
                  <c:v>44.92111091666667</c:v>
                </c:pt>
                <c:pt idx="31">
                  <c:v>44.92111091666667</c:v>
                </c:pt>
                <c:pt idx="32">
                  <c:v>44.92111091666667</c:v>
                </c:pt>
                <c:pt idx="33">
                  <c:v>44.92111091666667</c:v>
                </c:pt>
                <c:pt idx="34">
                  <c:v>44.92111091666667</c:v>
                </c:pt>
                <c:pt idx="37">
                  <c:v>49.097001833750006</c:v>
                </c:pt>
                <c:pt idx="38">
                  <c:v>49.097001833750006</c:v>
                </c:pt>
                <c:pt idx="39">
                  <c:v>49.097001833750006</c:v>
                </c:pt>
                <c:pt idx="40">
                  <c:v>49.097001833750006</c:v>
                </c:pt>
                <c:pt idx="41">
                  <c:v>49.097001833750006</c:v>
                </c:pt>
                <c:pt idx="42">
                  <c:v>49.097001833750006</c:v>
                </c:pt>
                <c:pt idx="43">
                  <c:v>49.097001833750006</c:v>
                </c:pt>
                <c:pt idx="44">
                  <c:v>49.097001833750006</c:v>
                </c:pt>
                <c:pt idx="45">
                  <c:v>49.097001833750006</c:v>
                </c:pt>
                <c:pt idx="46">
                  <c:v>49.097001833750006</c:v>
                </c:pt>
                <c:pt idx="49">
                  <c:v>49.511519999999997</c:v>
                </c:pt>
                <c:pt idx="50">
                  <c:v>49.511519999999997</c:v>
                </c:pt>
                <c:pt idx="51">
                  <c:v>49.511519999999997</c:v>
                </c:pt>
                <c:pt idx="52">
                  <c:v>49.511519999999997</c:v>
                </c:pt>
                <c:pt idx="53">
                  <c:v>49.511519999999997</c:v>
                </c:pt>
                <c:pt idx="54">
                  <c:v>49.511519999999997</c:v>
                </c:pt>
                <c:pt idx="55">
                  <c:v>49.511519999999997</c:v>
                </c:pt>
                <c:pt idx="56">
                  <c:v>49.511519999999997</c:v>
                </c:pt>
                <c:pt idx="57">
                  <c:v>49.511519999999997</c:v>
                </c:pt>
                <c:pt idx="58">
                  <c:v>49.511519999999997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5388848"/>
        <c:axId val="-305412240"/>
      </c:lineChart>
      <c:catAx>
        <c:axId val="-305388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122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541224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8884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-98.61538207000001</c:v>
                </c:pt>
                <c:pt idx="1">
                  <c:v>-102.58693499999993</c:v>
                </c:pt>
                <c:pt idx="2">
                  <c:v>38.817797079999991</c:v>
                </c:pt>
                <c:pt idx="3">
                  <c:v>32.229749999999967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-3.7377613049999994</c:v>
                </c:pt>
                <c:pt idx="2">
                  <c:v>1.5537467609999993</c:v>
                </c:pt>
                <c:pt idx="3">
                  <c:v>-0.17752549000000073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-3.9177594200000012</c:v>
                </c:pt>
                <c:pt idx="2">
                  <c:v>-2.7755338989999991</c:v>
                </c:pt>
                <c:pt idx="3">
                  <c:v>-1.4921786000000008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5401904"/>
        <c:axId val="-305402448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320886335233896E-2"/>
                  <c:y val="-4.29662287401712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-101.566069075</c:v>
                </c:pt>
                <c:pt idx="1">
                  <c:v>-110.24245572499991</c:v>
                </c:pt>
                <c:pt idx="2">
                  <c:v>37.596009941999995</c:v>
                </c:pt>
                <c:pt idx="3">
                  <c:v>30.560045909999964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401904"/>
        <c:axId val="-305402448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82320"/>
        <c:axId val="-305411152"/>
      </c:scatterChart>
      <c:catAx>
        <c:axId val="-3054019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02448"/>
        <c:crosses val="autoZero"/>
        <c:auto val="1"/>
        <c:lblAlgn val="ctr"/>
        <c:lblOffset val="100"/>
        <c:tickLblSkip val="1"/>
        <c:noMultiLvlLbl val="0"/>
      </c:catAx>
      <c:valAx>
        <c:axId val="-305402448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01904"/>
        <c:crosses val="autoZero"/>
        <c:crossBetween val="between"/>
        <c:majorUnit val="25"/>
      </c:valAx>
      <c:valAx>
        <c:axId val="-305411152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5382320"/>
        <c:crosses val="max"/>
        <c:crossBetween val="midCat"/>
      </c:valAx>
      <c:valAx>
        <c:axId val="-30538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41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48.345743937000002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56.310342274</c:v>
                </c:pt>
                <c:pt idx="20">
                  <c:v>51.11288631</c:v>
                </c:pt>
                <c:pt idx="21">
                  <c:v>41.517246155000002</c:v>
                </c:pt>
                <c:pt idx="22">
                  <c:v>45.868741290000003</c:v>
                </c:pt>
                <c:pt idx="23">
                  <c:v>44.574381772999999</c:v>
                </c:pt>
                <c:pt idx="24">
                  <c:v>40.715045205000003</c:v>
                </c:pt>
                <c:pt idx="25">
                  <c:v>35.981681154</c:v>
                </c:pt>
                <c:pt idx="26">
                  <c:v>32.798863474000001</c:v>
                </c:pt>
                <c:pt idx="27">
                  <c:v>26.703503909999998</c:v>
                </c:pt>
                <c:pt idx="28">
                  <c:v>29.821683831000001</c:v>
                </c:pt>
                <c:pt idx="29">
                  <c:v>39.837864000000003</c:v>
                </c:pt>
                <c:pt idx="30">
                  <c:v>52.932595014999997</c:v>
                </c:pt>
                <c:pt idx="31">
                  <c:v>53.635454015999997</c:v>
                </c:pt>
                <c:pt idx="32">
                  <c:v>41.832811829999997</c:v>
                </c:pt>
                <c:pt idx="33">
                  <c:v>37.57619321</c:v>
                </c:pt>
                <c:pt idx="34">
                  <c:v>37.596024907999997</c:v>
                </c:pt>
                <c:pt idx="35">
                  <c:v>46.865093199999997</c:v>
                </c:pt>
                <c:pt idx="36">
                  <c:v>48.66380899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48.66380899</c:v>
                </c:pt>
                <c:pt idx="37">
                  <c:v>36.851349999999996</c:v>
                </c:pt>
                <c:pt idx="38">
                  <c:v>35.924300000000002</c:v>
                </c:pt>
                <c:pt idx="39">
                  <c:v>32.186410000000002</c:v>
                </c:pt>
                <c:pt idx="40">
                  <c:v>36.139029999999998</c:v>
                </c:pt>
                <c:pt idx="41">
                  <c:v>43.33681</c:v>
                </c:pt>
                <c:pt idx="42">
                  <c:v>58.863779999999998</c:v>
                </c:pt>
                <c:pt idx="43">
                  <c:v>54.194589999999998</c:v>
                </c:pt>
                <c:pt idx="44">
                  <c:v>43.178440000000002</c:v>
                </c:pt>
                <c:pt idx="45">
                  <c:v>40.056310000000003</c:v>
                </c:pt>
                <c:pt idx="46">
                  <c:v>35.290309999999998</c:v>
                </c:pt>
                <c:pt idx="47">
                  <c:v>49.207709999999999</c:v>
                </c:pt>
                <c:pt idx="48">
                  <c:v>52.087960000000002</c:v>
                </c:pt>
                <c:pt idx="49">
                  <c:v>45.113889999999998</c:v>
                </c:pt>
                <c:pt idx="50">
                  <c:v>40.630940000000002</c:v>
                </c:pt>
                <c:pt idx="51">
                  <c:v>34.249209999999998</c:v>
                </c:pt>
                <c:pt idx="52">
                  <c:v>37.332210000000003</c:v>
                </c:pt>
                <c:pt idx="53">
                  <c:v>46.379739999999998</c:v>
                </c:pt>
                <c:pt idx="54">
                  <c:v>59.53434</c:v>
                </c:pt>
                <c:pt idx="55">
                  <c:v>56.222430000000003</c:v>
                </c:pt>
                <c:pt idx="56">
                  <c:v>43.942309999999999</c:v>
                </c:pt>
                <c:pt idx="57">
                  <c:v>40.061700000000002</c:v>
                </c:pt>
                <c:pt idx="58">
                  <c:v>35.313200000000002</c:v>
                </c:pt>
                <c:pt idx="59">
                  <c:v>53.584940000000003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48.878271497749999</c:v>
                </c:pt>
                <c:pt idx="15">
                  <c:v>48.878271497749999</c:v>
                </c:pt>
                <c:pt idx="16">
                  <c:v>48.878271497749999</c:v>
                </c:pt>
                <c:pt idx="17">
                  <c:v>48.878271497749999</c:v>
                </c:pt>
                <c:pt idx="18">
                  <c:v>48.878271497749999</c:v>
                </c:pt>
                <c:pt idx="19">
                  <c:v>48.878271497749999</c:v>
                </c:pt>
                <c:pt idx="20">
                  <c:v>48.878271497749999</c:v>
                </c:pt>
                <c:pt idx="21">
                  <c:v>48.878271497749999</c:v>
                </c:pt>
                <c:pt idx="26">
                  <c:v>39.691401146083329</c:v>
                </c:pt>
                <c:pt idx="27">
                  <c:v>39.691401146083329</c:v>
                </c:pt>
                <c:pt idx="28">
                  <c:v>39.691401146083329</c:v>
                </c:pt>
                <c:pt idx="29">
                  <c:v>39.691401146083329</c:v>
                </c:pt>
                <c:pt idx="30">
                  <c:v>39.691401146083329</c:v>
                </c:pt>
                <c:pt idx="31">
                  <c:v>39.691401146083329</c:v>
                </c:pt>
                <c:pt idx="32">
                  <c:v>39.691401146083329</c:v>
                </c:pt>
                <c:pt idx="33">
                  <c:v>39.691401146083329</c:v>
                </c:pt>
                <c:pt idx="38">
                  <c:v>42.824404082500003</c:v>
                </c:pt>
                <c:pt idx="39">
                  <c:v>42.824404082500003</c:v>
                </c:pt>
                <c:pt idx="40">
                  <c:v>42.824404082500003</c:v>
                </c:pt>
                <c:pt idx="41">
                  <c:v>42.824404082500003</c:v>
                </c:pt>
                <c:pt idx="42">
                  <c:v>42.824404082500003</c:v>
                </c:pt>
                <c:pt idx="43">
                  <c:v>42.824404082500003</c:v>
                </c:pt>
                <c:pt idx="44">
                  <c:v>42.824404082500003</c:v>
                </c:pt>
                <c:pt idx="45">
                  <c:v>42.824404082500003</c:v>
                </c:pt>
                <c:pt idx="50">
                  <c:v>45.371072500000004</c:v>
                </c:pt>
                <c:pt idx="51">
                  <c:v>45.371072500000004</c:v>
                </c:pt>
                <c:pt idx="52">
                  <c:v>45.371072500000004</c:v>
                </c:pt>
                <c:pt idx="53">
                  <c:v>45.371072500000004</c:v>
                </c:pt>
                <c:pt idx="54">
                  <c:v>45.371072500000004</c:v>
                </c:pt>
                <c:pt idx="55">
                  <c:v>45.371072500000004</c:v>
                </c:pt>
                <c:pt idx="56">
                  <c:v>45.371072500000004</c:v>
                </c:pt>
                <c:pt idx="57">
                  <c:v>45.371072500000004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5397552"/>
        <c:axId val="-305392112"/>
      </c:lineChart>
      <c:catAx>
        <c:axId val="-305397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92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539211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97552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99.146769000000006</c:v>
                </c:pt>
                <c:pt idx="1">
                  <c:v>98.638931999999997</c:v>
                </c:pt>
                <c:pt idx="2">
                  <c:v>96.933167999999995</c:v>
                </c:pt>
                <c:pt idx="3">
                  <c:v>108.088796</c:v>
                </c:pt>
                <c:pt idx="4">
                  <c:v>115.712227</c:v>
                </c:pt>
                <c:pt idx="5">
                  <c:v>116.875727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99.146769000000006</c:v>
                </c:pt>
                <c:pt idx="13">
                  <c:v>98.638931999999997</c:v>
                </c:pt>
                <c:pt idx="14">
                  <c:v>96.933167999999995</c:v>
                </c:pt>
                <c:pt idx="15">
                  <c:v>108.088796</c:v>
                </c:pt>
                <c:pt idx="16">
                  <c:v>115.712227</c:v>
                </c:pt>
                <c:pt idx="17">
                  <c:v>116.875727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99.146769000000006</c:v>
                </c:pt>
                <c:pt idx="25">
                  <c:v>98.638931999999997</c:v>
                </c:pt>
                <c:pt idx="26">
                  <c:v>96.933167999999995</c:v>
                </c:pt>
                <c:pt idx="27">
                  <c:v>108.088796</c:v>
                </c:pt>
                <c:pt idx="28">
                  <c:v>115.712227</c:v>
                </c:pt>
                <c:pt idx="29">
                  <c:v>116.875727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99.146769000000006</c:v>
                </c:pt>
                <c:pt idx="49">
                  <c:v>98.638931999999997</c:v>
                </c:pt>
                <c:pt idx="50">
                  <c:v>96.933167999999995</c:v>
                </c:pt>
                <c:pt idx="51">
                  <c:v>108.088796</c:v>
                </c:pt>
                <c:pt idx="52">
                  <c:v>115.712227</c:v>
                </c:pt>
                <c:pt idx="53">
                  <c:v>116.875727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99.146769000000006</c:v>
                </c:pt>
                <c:pt idx="61">
                  <c:v>98.638931999999997</c:v>
                </c:pt>
                <c:pt idx="62">
                  <c:v>96.933167999999995</c:v>
                </c:pt>
                <c:pt idx="63">
                  <c:v>108.088796</c:v>
                </c:pt>
                <c:pt idx="64">
                  <c:v>115.712227</c:v>
                </c:pt>
                <c:pt idx="65">
                  <c:v>116.875727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99.146769000000006</c:v>
                </c:pt>
                <c:pt idx="73">
                  <c:v>98.638931999999997</c:v>
                </c:pt>
                <c:pt idx="74">
                  <c:v>96.933167999999995</c:v>
                </c:pt>
                <c:pt idx="75">
                  <c:v>108.088796</c:v>
                </c:pt>
                <c:pt idx="76">
                  <c:v>115.712227</c:v>
                </c:pt>
                <c:pt idx="77">
                  <c:v>116.875727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88.056277999999992</c:v>
                </c:pt>
                <c:pt idx="1">
                  <c:v>88.424685999999994</c:v>
                </c:pt>
                <c:pt idx="2">
                  <c:v>94.619567000000018</c:v>
                </c:pt>
                <c:pt idx="3">
                  <c:v>85.096416000000005</c:v>
                </c:pt>
                <c:pt idx="4">
                  <c:v>76.704703000000009</c:v>
                </c:pt>
                <c:pt idx="5">
                  <c:v>65.210749000000007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88.056277999999992</c:v>
                </c:pt>
                <c:pt idx="13">
                  <c:v>88.424685999999994</c:v>
                </c:pt>
                <c:pt idx="14">
                  <c:v>94.619567000000018</c:v>
                </c:pt>
                <c:pt idx="15">
                  <c:v>85.096416000000005</c:v>
                </c:pt>
                <c:pt idx="16">
                  <c:v>76.704703000000009</c:v>
                </c:pt>
                <c:pt idx="17">
                  <c:v>65.210749000000007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88.056277999999992</c:v>
                </c:pt>
                <c:pt idx="25">
                  <c:v>88.424685999999994</c:v>
                </c:pt>
                <c:pt idx="26">
                  <c:v>94.619567000000018</c:v>
                </c:pt>
                <c:pt idx="27">
                  <c:v>85.096416000000005</c:v>
                </c:pt>
                <c:pt idx="28">
                  <c:v>76.704703000000009</c:v>
                </c:pt>
                <c:pt idx="29">
                  <c:v>65.210749000000007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88.056277999999992</c:v>
                </c:pt>
                <c:pt idx="37">
                  <c:v>88.424685999999994</c:v>
                </c:pt>
                <c:pt idx="38">
                  <c:v>94.619567000000018</c:v>
                </c:pt>
                <c:pt idx="39">
                  <c:v>85.096416000000005</c:v>
                </c:pt>
                <c:pt idx="40">
                  <c:v>76.704703000000009</c:v>
                </c:pt>
                <c:pt idx="41">
                  <c:v>65.210749000000007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88.056277999999992</c:v>
                </c:pt>
                <c:pt idx="49">
                  <c:v>88.424685999999994</c:v>
                </c:pt>
                <c:pt idx="50">
                  <c:v>94.619567000000018</c:v>
                </c:pt>
                <c:pt idx="51">
                  <c:v>85.096416000000005</c:v>
                </c:pt>
                <c:pt idx="52">
                  <c:v>76.704703000000009</c:v>
                </c:pt>
                <c:pt idx="53">
                  <c:v>65.210749000000007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88.056277999999992</c:v>
                </c:pt>
                <c:pt idx="61">
                  <c:v>88.424685999999994</c:v>
                </c:pt>
                <c:pt idx="62">
                  <c:v>94.619567000000018</c:v>
                </c:pt>
                <c:pt idx="63">
                  <c:v>85.096416000000005</c:v>
                </c:pt>
                <c:pt idx="64">
                  <c:v>76.704703000000009</c:v>
                </c:pt>
                <c:pt idx="65">
                  <c:v>65.210749000000007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88.056277999999992</c:v>
                </c:pt>
                <c:pt idx="73">
                  <c:v>88.424685999999994</c:v>
                </c:pt>
                <c:pt idx="74">
                  <c:v>94.619567000000018</c:v>
                </c:pt>
                <c:pt idx="75">
                  <c:v>85.096416000000005</c:v>
                </c:pt>
                <c:pt idx="76">
                  <c:v>76.704703000000009</c:v>
                </c:pt>
                <c:pt idx="77">
                  <c:v>65.210749000000007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99728"/>
        <c:axId val="-305396464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110.67178800000001</c:v>
                </c:pt>
                <c:pt idx="43">
                  <c:v>110.27757099999999</c:v>
                </c:pt>
                <c:pt idx="44">
                  <c:v>110.62552100000001</c:v>
                </c:pt>
                <c:pt idx="45">
                  <c:v>118.574189</c:v>
                </c:pt>
                <c:pt idx="46">
                  <c:v>122.36420200000001</c:v>
                </c:pt>
                <c:pt idx="47">
                  <c:v>128.18026</c:v>
                </c:pt>
                <c:pt idx="48">
                  <c:v>134.36410799999999</c:v>
                </c:pt>
                <c:pt idx="49">
                  <c:v>139.29861299999999</c:v>
                </c:pt>
                <c:pt idx="50">
                  <c:v>145.23844199999999</c:v>
                </c:pt>
                <c:pt idx="51">
                  <c:v>151.74391199999999</c:v>
                </c:pt>
                <c:pt idx="52">
                  <c:v>154.05797699999999</c:v>
                </c:pt>
                <c:pt idx="53">
                  <c:v>150.427233</c:v>
                </c:pt>
                <c:pt idx="54">
                  <c:v>137.90735799999999</c:v>
                </c:pt>
                <c:pt idx="55">
                  <c:v>129.68806699999999</c:v>
                </c:pt>
                <c:pt idx="56">
                  <c:v>129.101842</c:v>
                </c:pt>
                <c:pt idx="57">
                  <c:v>133.39774399999999</c:v>
                </c:pt>
                <c:pt idx="58">
                  <c:v>136.19085899999999</c:v>
                </c:pt>
                <c:pt idx="59">
                  <c:v>131.458</c:v>
                </c:pt>
                <c:pt idx="60">
                  <c:v>125.68519999999999</c:v>
                </c:pt>
                <c:pt idx="61">
                  <c:v>130.4254</c:v>
                </c:pt>
                <c:pt idx="62">
                  <c:v>137.9751</c:v>
                </c:pt>
                <c:pt idx="63">
                  <c:v>144.2115</c:v>
                </c:pt>
                <c:pt idx="64">
                  <c:v>154.39619999999999</c:v>
                </c:pt>
                <c:pt idx="65">
                  <c:v>160.6859</c:v>
                </c:pt>
                <c:pt idx="66">
                  <c:v>147.24359999999999</c:v>
                </c:pt>
                <c:pt idx="67">
                  <c:v>141.2251</c:v>
                </c:pt>
                <c:pt idx="68">
                  <c:v>141.04490000000001</c:v>
                </c:pt>
                <c:pt idx="69">
                  <c:v>142.8295</c:v>
                </c:pt>
                <c:pt idx="70">
                  <c:v>146.88890000000001</c:v>
                </c:pt>
                <c:pt idx="71">
                  <c:v>139.53270000000001</c:v>
                </c:pt>
                <c:pt idx="72">
                  <c:v>135.00489999999999</c:v>
                </c:pt>
                <c:pt idx="73">
                  <c:v>131.2099</c:v>
                </c:pt>
                <c:pt idx="74">
                  <c:v>134.71969999999999</c:v>
                </c:pt>
                <c:pt idx="75">
                  <c:v>139.75620000000001</c:v>
                </c:pt>
                <c:pt idx="76">
                  <c:v>144.24289999999999</c:v>
                </c:pt>
                <c:pt idx="77">
                  <c:v>143.2201</c:v>
                </c:pt>
                <c:pt idx="78">
                  <c:v>128.06540000000001</c:v>
                </c:pt>
                <c:pt idx="79">
                  <c:v>120.7336</c:v>
                </c:pt>
                <c:pt idx="80">
                  <c:v>117.34820000000001</c:v>
                </c:pt>
                <c:pt idx="81">
                  <c:v>118.00749999999999</c:v>
                </c:pt>
                <c:pt idx="82">
                  <c:v>120.1863</c:v>
                </c:pt>
                <c:pt idx="83">
                  <c:v>105.9131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99728"/>
        <c:axId val="-305396464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61</c:v>
                </c:pt>
                <c:pt idx="1">
                  <c:v>61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95920"/>
        <c:axId val="-305409520"/>
      </c:scatterChart>
      <c:dateAx>
        <c:axId val="-3053997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305396464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-305396464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305399728"/>
        <c:crosses val="autoZero"/>
        <c:crossBetween val="between"/>
        <c:majorUnit val="25"/>
      </c:valAx>
      <c:valAx>
        <c:axId val="-30539592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305409520"/>
        <c:crosses val="max"/>
        <c:crossBetween val="midCat"/>
      </c:valAx>
      <c:valAx>
        <c:axId val="-305409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3959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17.294931099999985</c:v>
                </c:pt>
                <c:pt idx="2">
                  <c:v>31.763418400000091</c:v>
                </c:pt>
                <c:pt idx="3">
                  <c:v>26.027241099999856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-78.691104689999975</c:v>
                </c:pt>
                <c:pt idx="2">
                  <c:v>21.303345619999959</c:v>
                </c:pt>
                <c:pt idx="3">
                  <c:v>12.175189670000009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-84.115592969399813</c:v>
                </c:pt>
                <c:pt idx="2">
                  <c:v>14.745990988000131</c:v>
                </c:pt>
                <c:pt idx="3">
                  <c:v>22.779572681399941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-0.6553226000000052</c:v>
                </c:pt>
                <c:pt idx="1">
                  <c:v>-5.9539641799999856</c:v>
                </c:pt>
                <c:pt idx="2">
                  <c:v>-7.2617455900000039</c:v>
                </c:pt>
                <c:pt idx="3">
                  <c:v>6.1502399999999966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05408432"/>
        <c:axId val="-305407344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4.30626831474145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-48.690118099999836</c:v>
                </c:pt>
                <c:pt idx="1">
                  <c:v>-151.46577639999987</c:v>
                </c:pt>
                <c:pt idx="2">
                  <c:v>60.551124399999935</c:v>
                </c:pt>
                <c:pt idx="3">
                  <c:v>67.132200000000012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408432"/>
        <c:axId val="-305407344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11696"/>
        <c:axId val="-305388304"/>
      </c:scatterChart>
      <c:catAx>
        <c:axId val="-30540843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07344"/>
        <c:crosses val="autoZero"/>
        <c:auto val="1"/>
        <c:lblAlgn val="ctr"/>
        <c:lblOffset val="100"/>
        <c:tickLblSkip val="1"/>
        <c:noMultiLvlLbl val="0"/>
      </c:catAx>
      <c:valAx>
        <c:axId val="-305407344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08432"/>
        <c:crosses val="autoZero"/>
        <c:crossBetween val="between"/>
        <c:majorUnit val="50"/>
      </c:valAx>
      <c:valAx>
        <c:axId val="-305388304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305411696"/>
        <c:crosses val="max"/>
        <c:crossBetween val="midCat"/>
      </c:valAx>
      <c:valAx>
        <c:axId val="-305411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38830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341.15367599000001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284.82464634000002</c:v>
                </c:pt>
                <c:pt idx="16">
                  <c:v>308.23187612999999</c:v>
                </c:pt>
                <c:pt idx="17">
                  <c:v>333.20477519999997</c:v>
                </c:pt>
                <c:pt idx="18">
                  <c:v>388.90921938999998</c:v>
                </c:pt>
                <c:pt idx="19">
                  <c:v>385.41909151999999</c:v>
                </c:pt>
                <c:pt idx="20">
                  <c:v>352.51062719999999</c:v>
                </c:pt>
                <c:pt idx="21">
                  <c:v>320.04962805000002</c:v>
                </c:pt>
                <c:pt idx="22">
                  <c:v>297.55552241999999</c:v>
                </c:pt>
                <c:pt idx="23">
                  <c:v>322.40473524999999</c:v>
                </c:pt>
                <c:pt idx="24">
                  <c:v>324.14302212000001</c:v>
                </c:pt>
                <c:pt idx="25">
                  <c:v>301.82748325</c:v>
                </c:pt>
                <c:pt idx="26">
                  <c:v>296.89426056999997</c:v>
                </c:pt>
                <c:pt idx="27">
                  <c:v>268.79396180999998</c:v>
                </c:pt>
                <c:pt idx="28">
                  <c:v>281.36119683999999</c:v>
                </c:pt>
                <c:pt idx="29">
                  <c:v>326.87051730000002</c:v>
                </c:pt>
                <c:pt idx="30">
                  <c:v>386.63346444000001</c:v>
                </c:pt>
                <c:pt idx="31">
                  <c:v>375.89735751000001</c:v>
                </c:pt>
                <c:pt idx="32">
                  <c:v>328.84308449999997</c:v>
                </c:pt>
                <c:pt idx="33">
                  <c:v>306.51431401000002</c:v>
                </c:pt>
                <c:pt idx="34">
                  <c:v>283.96801324</c:v>
                </c:pt>
                <c:pt idx="35">
                  <c:v>321.3965</c:v>
                </c:pt>
                <c:pt idx="36">
                  <c:v>337.1617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337.1617</c:v>
                </c:pt>
                <c:pt idx="37">
                  <c:v>292.74279999999999</c:v>
                </c:pt>
                <c:pt idx="38">
                  <c:v>300.07819999999998</c:v>
                </c:pt>
                <c:pt idx="39">
                  <c:v>278.54989999999998</c:v>
                </c:pt>
                <c:pt idx="40">
                  <c:v>295.43520000000001</c:v>
                </c:pt>
                <c:pt idx="41">
                  <c:v>340.18369999999999</c:v>
                </c:pt>
                <c:pt idx="42">
                  <c:v>385.49299999999999</c:v>
                </c:pt>
                <c:pt idx="43">
                  <c:v>374.5718</c:v>
                </c:pt>
                <c:pt idx="44">
                  <c:v>333.76150000000001</c:v>
                </c:pt>
                <c:pt idx="45">
                  <c:v>309.14850000000001</c:v>
                </c:pt>
                <c:pt idx="46">
                  <c:v>288.6087</c:v>
                </c:pt>
                <c:pt idx="47">
                  <c:v>327.95929999999998</c:v>
                </c:pt>
                <c:pt idx="48">
                  <c:v>347.5471</c:v>
                </c:pt>
                <c:pt idx="49">
                  <c:v>300.59539999999998</c:v>
                </c:pt>
                <c:pt idx="50">
                  <c:v>305.99169999999998</c:v>
                </c:pt>
                <c:pt idx="51">
                  <c:v>283.42419999999998</c:v>
                </c:pt>
                <c:pt idx="52">
                  <c:v>300.15929999999997</c:v>
                </c:pt>
                <c:pt idx="53">
                  <c:v>345.60129999999998</c:v>
                </c:pt>
                <c:pt idx="54">
                  <c:v>391.33609999999999</c:v>
                </c:pt>
                <c:pt idx="55">
                  <c:v>380.32310000000001</c:v>
                </c:pt>
                <c:pt idx="56">
                  <c:v>338.56349999999998</c:v>
                </c:pt>
                <c:pt idx="57">
                  <c:v>313.29230000000001</c:v>
                </c:pt>
                <c:pt idx="58">
                  <c:v>292.2824</c:v>
                </c:pt>
                <c:pt idx="59">
                  <c:v>331.71010000000001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329.55074600083339</c:v>
                </c:pt>
                <c:pt idx="14">
                  <c:v>329.55074600083339</c:v>
                </c:pt>
                <c:pt idx="15">
                  <c:v>329.55074600083339</c:v>
                </c:pt>
                <c:pt idx="16">
                  <c:v>329.55074600083339</c:v>
                </c:pt>
                <c:pt idx="17">
                  <c:v>329.55074600083339</c:v>
                </c:pt>
                <c:pt idx="18">
                  <c:v>329.55074600083339</c:v>
                </c:pt>
                <c:pt idx="19">
                  <c:v>329.55074600083339</c:v>
                </c:pt>
                <c:pt idx="20">
                  <c:v>329.55074600083339</c:v>
                </c:pt>
                <c:pt idx="21">
                  <c:v>329.55074600083339</c:v>
                </c:pt>
                <c:pt idx="22">
                  <c:v>329.55074600083339</c:v>
                </c:pt>
                <c:pt idx="25">
                  <c:v>316.92859796583326</c:v>
                </c:pt>
                <c:pt idx="26">
                  <c:v>316.92859796583326</c:v>
                </c:pt>
                <c:pt idx="27">
                  <c:v>316.92859796583326</c:v>
                </c:pt>
                <c:pt idx="28">
                  <c:v>316.92859796583326</c:v>
                </c:pt>
                <c:pt idx="29">
                  <c:v>316.92859796583326</c:v>
                </c:pt>
                <c:pt idx="30">
                  <c:v>316.92859796583326</c:v>
                </c:pt>
                <c:pt idx="31">
                  <c:v>316.92859796583326</c:v>
                </c:pt>
                <c:pt idx="32">
                  <c:v>316.92859796583326</c:v>
                </c:pt>
                <c:pt idx="33">
                  <c:v>316.92859796583326</c:v>
                </c:pt>
                <c:pt idx="34">
                  <c:v>316.92859796583326</c:v>
                </c:pt>
                <c:pt idx="37">
                  <c:v>321.97452499999997</c:v>
                </c:pt>
                <c:pt idx="38">
                  <c:v>321.97452499999997</c:v>
                </c:pt>
                <c:pt idx="39">
                  <c:v>321.97452499999997</c:v>
                </c:pt>
                <c:pt idx="40">
                  <c:v>321.97452499999997</c:v>
                </c:pt>
                <c:pt idx="41">
                  <c:v>321.97452499999997</c:v>
                </c:pt>
                <c:pt idx="42">
                  <c:v>321.97452499999997</c:v>
                </c:pt>
                <c:pt idx="43">
                  <c:v>321.97452499999997</c:v>
                </c:pt>
                <c:pt idx="44">
                  <c:v>321.97452499999997</c:v>
                </c:pt>
                <c:pt idx="45">
                  <c:v>321.97452499999997</c:v>
                </c:pt>
                <c:pt idx="46">
                  <c:v>321.97452499999997</c:v>
                </c:pt>
                <c:pt idx="49">
                  <c:v>327.56887499999999</c:v>
                </c:pt>
                <c:pt idx="50">
                  <c:v>327.56887499999999</c:v>
                </c:pt>
                <c:pt idx="51">
                  <c:v>327.56887499999999</c:v>
                </c:pt>
                <c:pt idx="52">
                  <c:v>327.56887499999999</c:v>
                </c:pt>
                <c:pt idx="53">
                  <c:v>327.56887499999999</c:v>
                </c:pt>
                <c:pt idx="54">
                  <c:v>327.56887499999999</c:v>
                </c:pt>
                <c:pt idx="55">
                  <c:v>327.56887499999999</c:v>
                </c:pt>
                <c:pt idx="56">
                  <c:v>327.56887499999999</c:v>
                </c:pt>
                <c:pt idx="57">
                  <c:v>327.56887499999999</c:v>
                </c:pt>
                <c:pt idx="58">
                  <c:v>327.56887499999999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5395376"/>
        <c:axId val="-305408976"/>
      </c:lineChart>
      <c:catAx>
        <c:axId val="-305395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4089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305408976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305395376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1.3371711359345895E-2</c:v>
                </c:pt>
                <c:pt idx="6">
                  <c:v>8.8716365311192202E-3</c:v>
                </c:pt>
                <c:pt idx="7">
                  <c:v>1.8998806838912419E-2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305387760"/>
        <c:axId val="-30539483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92656"/>
        <c:axId val="-305404080"/>
      </c:scatterChart>
      <c:catAx>
        <c:axId val="-3053877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483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-305394832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87760"/>
        <c:crosses val="autoZero"/>
        <c:crossBetween val="between"/>
        <c:majorUnit val="1.0000000000000002E-2"/>
      </c:valAx>
      <c:valAx>
        <c:axId val="-30540408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305392656"/>
        <c:crosses val="max"/>
        <c:crossBetween val="midCat"/>
        <c:majorUnit val="1"/>
      </c:valAx>
      <c:valAx>
        <c:axId val="-3053926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40408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13.09</c:v>
                </c:pt>
                <c:pt idx="63">
                  <c:v>13.28</c:v>
                </c:pt>
                <c:pt idx="64">
                  <c:v>13.15</c:v>
                </c:pt>
                <c:pt idx="65">
                  <c:v>13.28</c:v>
                </c:pt>
                <c:pt idx="66">
                  <c:v>13.26</c:v>
                </c:pt>
                <c:pt idx="67">
                  <c:v>13.31</c:v>
                </c:pt>
                <c:pt idx="68">
                  <c:v>13.55</c:v>
                </c:pt>
                <c:pt idx="69">
                  <c:v>13.6</c:v>
                </c:pt>
                <c:pt idx="70">
                  <c:v>13.35</c:v>
                </c:pt>
                <c:pt idx="71">
                  <c:v>12.73878</c:v>
                </c:pt>
                <c:pt idx="72">
                  <c:v>12.668570000000001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12.668570000000001</c:v>
                </c:pt>
                <c:pt idx="73">
                  <c:v>12.815709999999999</c:v>
                </c:pt>
                <c:pt idx="74">
                  <c:v>13.100949999999999</c:v>
                </c:pt>
                <c:pt idx="75">
                  <c:v>13.447520000000001</c:v>
                </c:pt>
                <c:pt idx="76">
                  <c:v>13.214399999999999</c:v>
                </c:pt>
                <c:pt idx="77">
                  <c:v>13.330170000000001</c:v>
                </c:pt>
                <c:pt idx="78">
                  <c:v>13.44725</c:v>
                </c:pt>
                <c:pt idx="79">
                  <c:v>13.531029999999999</c:v>
                </c:pt>
                <c:pt idx="80">
                  <c:v>13.71494</c:v>
                </c:pt>
                <c:pt idx="81">
                  <c:v>13.784190000000001</c:v>
                </c:pt>
                <c:pt idx="82">
                  <c:v>13.636100000000001</c:v>
                </c:pt>
                <c:pt idx="83">
                  <c:v>13.020239999999999</c:v>
                </c:pt>
                <c:pt idx="84">
                  <c:v>12.934620000000001</c:v>
                </c:pt>
                <c:pt idx="85">
                  <c:v>13.06481</c:v>
                </c:pt>
                <c:pt idx="86">
                  <c:v>13.3772</c:v>
                </c:pt>
                <c:pt idx="87">
                  <c:v>13.831709999999999</c:v>
                </c:pt>
                <c:pt idx="88">
                  <c:v>13.50929</c:v>
                </c:pt>
                <c:pt idx="89">
                  <c:v>13.611750000000001</c:v>
                </c:pt>
                <c:pt idx="90">
                  <c:v>13.71763</c:v>
                </c:pt>
                <c:pt idx="91">
                  <c:v>13.781459999999999</c:v>
                </c:pt>
                <c:pt idx="92">
                  <c:v>13.952400000000001</c:v>
                </c:pt>
                <c:pt idx="93">
                  <c:v>13.93859</c:v>
                </c:pt>
                <c:pt idx="94">
                  <c:v>13.84497</c:v>
                </c:pt>
                <c:pt idx="95">
                  <c:v>13.219440000000001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5414416"/>
        <c:axId val="-305383408"/>
      </c:lineChart>
      <c:catAx>
        <c:axId val="-3054144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8340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-305383408"/>
        <c:scaling>
          <c:orientation val="minMax"/>
          <c:max val="18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14416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8.8106367530238882E-3</c:v>
                </c:pt>
                <c:pt idx="8">
                  <c:v>7.3550311208112878E-3</c:v>
                </c:pt>
                <c:pt idx="9">
                  <c:v>7.0118257683429623E-3</c:v>
                </c:pt>
                <c:pt idx="10">
                  <c:v>6.6605237400328915E-3</c:v>
                </c:pt>
                <c:pt idx="11">
                  <c:v>6.6464880940957918E-3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7.2527866733708174E-2</c:v>
                </c:pt>
                <c:pt idx="8">
                  <c:v>7.2293659262566909E-2</c:v>
                </c:pt>
                <c:pt idx="9">
                  <c:v>7.5341258995751045E-2</c:v>
                </c:pt>
                <c:pt idx="10">
                  <c:v>7.061769512005249E-2</c:v>
                </c:pt>
                <c:pt idx="11">
                  <c:v>6.8723729576670223E-2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9.5302920520200882E-2</c:v>
                </c:pt>
                <c:pt idx="8">
                  <c:v>0.10315872106151887</c:v>
                </c:pt>
                <c:pt idx="9">
                  <c:v>0.12204711993135342</c:v>
                </c:pt>
                <c:pt idx="10">
                  <c:v>0.14266971188590391</c:v>
                </c:pt>
                <c:pt idx="11">
                  <c:v>0.15703379021092037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0.20105301375248233</c:v>
                </c:pt>
                <c:pt idx="8">
                  <c:v>0.20413305637708429</c:v>
                </c:pt>
                <c:pt idx="9">
                  <c:v>0.20509664701426955</c:v>
                </c:pt>
                <c:pt idx="10">
                  <c:v>0.20063147589011407</c:v>
                </c:pt>
                <c:pt idx="11">
                  <c:v>0.19119175703296595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0.34015635467205851</c:v>
                </c:pt>
                <c:pt idx="8">
                  <c:v>0.37251002683794093</c:v>
                </c:pt>
                <c:pt idx="9">
                  <c:v>0.39274190927840286</c:v>
                </c:pt>
                <c:pt idx="10">
                  <c:v>0.36668210627111192</c:v>
                </c:pt>
                <c:pt idx="11">
                  <c:v>0.35323302643140136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0.28364885099815906</c:v>
                </c:pt>
                <c:pt idx="8">
                  <c:v>0.24179224417857767</c:v>
                </c:pt>
                <c:pt idx="9">
                  <c:v>0.19920866109603277</c:v>
                </c:pt>
                <c:pt idx="10">
                  <c:v>0.21420313179179346</c:v>
                </c:pt>
                <c:pt idx="11">
                  <c:v>0.22461857357313963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93744"/>
        <c:axId val="-305406800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13872"/>
        <c:axId val="-305389936"/>
      </c:scatterChart>
      <c:catAx>
        <c:axId val="-30539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06800"/>
        <c:crosses val="autoZero"/>
        <c:auto val="0"/>
        <c:lblAlgn val="ctr"/>
        <c:lblOffset val="100"/>
        <c:noMultiLvlLbl val="0"/>
      </c:catAx>
      <c:valAx>
        <c:axId val="-305406800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3744"/>
        <c:crosses val="autoZero"/>
        <c:crossBetween val="midCat"/>
        <c:majorUnit val="5.000000000000001E-2"/>
      </c:valAx>
      <c:valAx>
        <c:axId val="-30538993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-305413872"/>
        <c:crosses val="max"/>
        <c:crossBetween val="midCat"/>
      </c:valAx>
      <c:valAx>
        <c:axId val="-305413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389936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35.368423597000003</c:v>
                </c:pt>
                <c:pt idx="8">
                  <c:v>29.163480022000002</c:v>
                </c:pt>
                <c:pt idx="9">
                  <c:v>27.018854320000003</c:v>
                </c:pt>
                <c:pt idx="10">
                  <c:v>25.975557700000003</c:v>
                </c:pt>
                <c:pt idx="11">
                  <c:v>26.287138899999999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290.31447277000001</c:v>
                </c:pt>
                <c:pt idx="10">
                  <c:v>275.40386999999998</c:v>
                </c:pt>
                <c:pt idx="11">
                  <c:v>271.80522999999999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382.57326427999999</c:v>
                </c:pt>
                <c:pt idx="8">
                  <c:v>409.03529180999999</c:v>
                </c:pt>
                <c:pt idx="9">
                  <c:v>470.28740624</c:v>
                </c:pt>
                <c:pt idx="10">
                  <c:v>556.40148999999997</c:v>
                </c:pt>
                <c:pt idx="11">
                  <c:v>621.07521999999994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790.30435299999999</c:v>
                </c:pt>
                <c:pt idx="10">
                  <c:v>782.44815000000006</c:v>
                </c:pt>
                <c:pt idx="11">
                  <c:v>756.17141000000004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1138.6478635000001</c:v>
                </c:pt>
                <c:pt idx="8">
                  <c:v>958.73194372</c:v>
                </c:pt>
                <c:pt idx="9">
                  <c:v>767.61602059999996</c:v>
                </c:pt>
                <c:pt idx="10">
                  <c:v>835.37662</c:v>
                </c:pt>
                <c:pt idx="11">
                  <c:v>888.37586999999996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1365.4851946000001</c:v>
                </c:pt>
                <c:pt idx="8">
                  <c:v>1477.0418434999999</c:v>
                </c:pt>
                <c:pt idx="9">
                  <c:v>1513.3628220000001</c:v>
                </c:pt>
                <c:pt idx="10">
                  <c:v>1430.03352</c:v>
                </c:pt>
                <c:pt idx="11">
                  <c:v>1397.05142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-305400816"/>
        <c:axId val="-305398640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82864"/>
        <c:axId val="-305386128"/>
      </c:scatterChart>
      <c:catAx>
        <c:axId val="-30540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8640"/>
        <c:crosses val="autoZero"/>
        <c:auto val="0"/>
        <c:lblAlgn val="ctr"/>
        <c:lblOffset val="100"/>
        <c:noMultiLvlLbl val="0"/>
      </c:catAx>
      <c:valAx>
        <c:axId val="-305398640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00816"/>
        <c:crosses val="autoZero"/>
        <c:crossBetween val="between"/>
        <c:majorUnit val="1000"/>
      </c:valAx>
      <c:valAx>
        <c:axId val="-305382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305386128"/>
        <c:crosses val="autoZero"/>
        <c:crossBetween val="midCat"/>
      </c:valAx>
      <c:valAx>
        <c:axId val="-3053861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38286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-3.3870716000000023E-2</c:v>
                </c:pt>
                <c:pt idx="1">
                  <c:v>-7.4027410999999876E-2</c:v>
                </c:pt>
                <c:pt idx="2">
                  <c:v>5.6192069000000178E-2</c:v>
                </c:pt>
                <c:pt idx="3">
                  <c:v>4.5197899999999791E-2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-1.2238650999999989E-2</c:v>
                </c:pt>
                <c:pt idx="2">
                  <c:v>1.1389179000000027E-2</c:v>
                </c:pt>
                <c:pt idx="3">
                  <c:v>1.2176099999999968E-2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-7.5957140000000034E-3</c:v>
                </c:pt>
                <c:pt idx="1">
                  <c:v>1.0500659999999995E-2</c:v>
                </c:pt>
                <c:pt idx="2">
                  <c:v>2.0994670000000215E-3</c:v>
                </c:pt>
                <c:pt idx="3">
                  <c:v>2.6124999999999898E-3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-0.14380241409999983</c:v>
                </c:pt>
                <c:pt idx="2">
                  <c:v>9.8339354099999943E-2</c:v>
                </c:pt>
                <c:pt idx="3">
                  <c:v>6.0030339199999894E-2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-9.9910698999999603E-2</c:v>
                </c:pt>
                <c:pt idx="1">
                  <c:v>3.8751724999999571E-2</c:v>
                </c:pt>
                <c:pt idx="2">
                  <c:v>-4.7931620999999591E-2</c:v>
                </c:pt>
                <c:pt idx="3">
                  <c:v>-5.1489000000000118E-3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0.20239496909999977</c:v>
                </c:pt>
                <c:pt idx="1">
                  <c:v>0.3930593255999999</c:v>
                </c:pt>
                <c:pt idx="2">
                  <c:v>0.50909202600000025</c:v>
                </c:pt>
                <c:pt idx="3">
                  <c:v>0.27654990000000002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0.10250016100000003</c:v>
                </c:pt>
                <c:pt idx="1">
                  <c:v>0.22211980399999987</c:v>
                </c:pt>
                <c:pt idx="2">
                  <c:v>0.33504151400000004</c:v>
                </c:pt>
                <c:pt idx="3">
                  <c:v>0.34883210000000009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305412784"/>
        <c:axId val="-305389392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12606555725510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3.99398651176049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7.5645352200000043E-2</c:v>
                </c:pt>
                <c:pt idx="1">
                  <c:v>0.43436303849999963</c:v>
                </c:pt>
                <c:pt idx="2">
                  <c:v>0.96422198810000093</c:v>
                </c:pt>
                <c:pt idx="3">
                  <c:v>0.74024993919999971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412784"/>
        <c:axId val="-305389392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03536"/>
        <c:axId val="-305386672"/>
      </c:scatterChart>
      <c:catAx>
        <c:axId val="-30541278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89392"/>
        <c:crosses val="autoZero"/>
        <c:auto val="1"/>
        <c:lblAlgn val="ctr"/>
        <c:lblOffset val="100"/>
        <c:noMultiLvlLbl val="0"/>
      </c:catAx>
      <c:valAx>
        <c:axId val="-305389392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12784"/>
        <c:crosses val="autoZero"/>
        <c:crossBetween val="between"/>
        <c:majorUnit val="0.25"/>
      </c:valAx>
      <c:valAx>
        <c:axId val="-3054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305386672"/>
        <c:crosses val="autoZero"/>
        <c:crossBetween val="midCat"/>
      </c:valAx>
      <c:valAx>
        <c:axId val="-305386672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-3054035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0.43020792099999999</c:v>
                </c:pt>
                <c:pt idx="3">
                  <c:v>0.44159710000000002</c:v>
                </c:pt>
                <c:pt idx="4">
                  <c:v>0.45377319999999999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2.2605057579999999</c:v>
                </c:pt>
                <c:pt idx="1">
                  <c:v>2.2266350419999998</c:v>
                </c:pt>
                <c:pt idx="2">
                  <c:v>2.152607631</c:v>
                </c:pt>
                <c:pt idx="3">
                  <c:v>2.2087997000000001</c:v>
                </c:pt>
                <c:pt idx="4">
                  <c:v>2.2539975999999999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0.20126907299999999</c:v>
                </c:pt>
                <c:pt idx="2">
                  <c:v>0.21176973299999999</c:v>
                </c:pt>
                <c:pt idx="3">
                  <c:v>0.21386920000000001</c:v>
                </c:pt>
                <c:pt idx="4">
                  <c:v>0.2164817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1.3791973067000001</c:v>
                </c:pt>
                <c:pt idx="3">
                  <c:v>1.4775366608</c:v>
                </c:pt>
                <c:pt idx="4">
                  <c:v>1.5375669999999999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2.5632276960000002</c:v>
                </c:pt>
                <c:pt idx="2">
                  <c:v>2.6019794209999998</c:v>
                </c:pt>
                <c:pt idx="3">
                  <c:v>2.5540478000000002</c:v>
                </c:pt>
                <c:pt idx="4">
                  <c:v>2.5488989000000002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2.6822920483999999</c:v>
                </c:pt>
                <c:pt idx="2">
                  <c:v>3.0753513739999998</c:v>
                </c:pt>
                <c:pt idx="3">
                  <c:v>3.5844434000000001</c:v>
                </c:pt>
                <c:pt idx="4">
                  <c:v>3.8609933000000001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0.91551272100000003</c:v>
                </c:pt>
                <c:pt idx="1">
                  <c:v>1.0180128820000001</c:v>
                </c:pt>
                <c:pt idx="2">
                  <c:v>1.2401326859999999</c:v>
                </c:pt>
                <c:pt idx="3">
                  <c:v>1.5751742</c:v>
                </c:pt>
                <c:pt idx="4">
                  <c:v>1.9240063000000001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305410608"/>
        <c:axId val="-305400272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10064"/>
        <c:axId val="-305406256"/>
      </c:scatterChart>
      <c:catAx>
        <c:axId val="-30541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00272"/>
        <c:crosses val="autoZero"/>
        <c:auto val="1"/>
        <c:lblAlgn val="ctr"/>
        <c:lblOffset val="100"/>
        <c:noMultiLvlLbl val="0"/>
      </c:catAx>
      <c:valAx>
        <c:axId val="-305400272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10608"/>
        <c:crosses val="autoZero"/>
        <c:crossBetween val="between"/>
      </c:valAx>
      <c:valAx>
        <c:axId val="-305410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305406256"/>
        <c:crosses val="autoZero"/>
        <c:crossBetween val="midCat"/>
      </c:valAx>
      <c:valAx>
        <c:axId val="-30540625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4100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-184.32725129999994</c:v>
                </c:pt>
                <c:pt idx="1">
                  <c:v>-202.34036827999989</c:v>
                </c:pt>
                <c:pt idx="2">
                  <c:v>65.476082479999945</c:v>
                </c:pt>
                <c:pt idx="3">
                  <c:v>54.240800000000036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-8.5167795999996088</c:v>
                </c:pt>
                <c:pt idx="1">
                  <c:v>-334.64437010000006</c:v>
                </c:pt>
                <c:pt idx="2">
                  <c:v>146.76506619999986</c:v>
                </c:pt>
                <c:pt idx="3">
                  <c:v>111.11920000000009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54.705317199999854</c:v>
                </c:pt>
                <c:pt idx="1">
                  <c:v>-31.622514799999863</c:v>
                </c:pt>
                <c:pt idx="2">
                  <c:v>-36.231172100000094</c:v>
                </c:pt>
                <c:pt idx="3">
                  <c:v>-13.769000000000005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305394288"/>
        <c:axId val="-305393200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6465161534442147E-2"/>
                  <c:y val="-7.26500711124530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032685273608539E-2"/>
                  <c:y val="-4.52122647131268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-138.13871359999939</c:v>
                </c:pt>
                <c:pt idx="1">
                  <c:v>-568.60220449999997</c:v>
                </c:pt>
                <c:pt idx="2">
                  <c:v>176.01003189999938</c:v>
                </c:pt>
                <c:pt idx="3">
                  <c:v>151.59060000000045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94288"/>
        <c:axId val="-305393200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405712"/>
        <c:axId val="-305401360"/>
      </c:scatterChart>
      <c:catAx>
        <c:axId val="-30539428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3200"/>
        <c:crosses val="autoZero"/>
        <c:auto val="1"/>
        <c:lblAlgn val="ctr"/>
        <c:lblOffset val="100"/>
        <c:noMultiLvlLbl val="0"/>
      </c:catAx>
      <c:valAx>
        <c:axId val="-305393200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4288"/>
        <c:crosses val="autoZero"/>
        <c:crossBetween val="between"/>
        <c:majorUnit val="100"/>
      </c:valAx>
      <c:valAx>
        <c:axId val="-305405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305401360"/>
        <c:crosses val="autoZero"/>
        <c:crossBetween val="midCat"/>
      </c:valAx>
      <c:valAx>
        <c:axId val="-305401360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-305405712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2374.0039834999998</c:v>
                </c:pt>
                <c:pt idx="1">
                  <c:v>2365.4872039000002</c:v>
                </c:pt>
                <c:pt idx="2">
                  <c:v>2030.8428338000001</c:v>
                </c:pt>
                <c:pt idx="3">
                  <c:v>2177.6079</c:v>
                </c:pt>
                <c:pt idx="4">
                  <c:v>2288.7271000000001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5284.4069861999997</c:v>
                </c:pt>
                <c:pt idx="1">
                  <c:v>5146.2682726000003</c:v>
                </c:pt>
                <c:pt idx="2">
                  <c:v>4577.6660681000003</c:v>
                </c:pt>
                <c:pt idx="3">
                  <c:v>4753.6760999999997</c:v>
                </c:pt>
                <c:pt idx="4">
                  <c:v>4905.2667000000001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1639.0154697</c:v>
                </c:pt>
                <c:pt idx="1">
                  <c:v>1693.7207868999999</c:v>
                </c:pt>
                <c:pt idx="2">
                  <c:v>1662.0982721</c:v>
                </c:pt>
                <c:pt idx="3">
                  <c:v>1625.8670999999999</c:v>
                </c:pt>
                <c:pt idx="4">
                  <c:v>1612.0980999999999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1260.2911870999999</c:v>
                </c:pt>
                <c:pt idx="1">
                  <c:v>1075.9639357999999</c:v>
                </c:pt>
                <c:pt idx="2">
                  <c:v>873.62356752000005</c:v>
                </c:pt>
                <c:pt idx="3">
                  <c:v>939.09965</c:v>
                </c:pt>
                <c:pt idx="4">
                  <c:v>993.34045000000003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91568"/>
        <c:axId val="-305391024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99184"/>
        <c:axId val="-305390480"/>
      </c:scatterChart>
      <c:catAx>
        <c:axId val="-30539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1024"/>
        <c:crosses val="autoZero"/>
        <c:auto val="1"/>
        <c:lblAlgn val="ctr"/>
        <c:lblOffset val="100"/>
        <c:noMultiLvlLbl val="0"/>
      </c:catAx>
      <c:valAx>
        <c:axId val="-305391024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91568"/>
        <c:crosses val="autoZero"/>
        <c:crossBetween val="midCat"/>
        <c:majorUnit val="500"/>
      </c:valAx>
      <c:valAx>
        <c:axId val="-30539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305390480"/>
        <c:crosses val="autoZero"/>
        <c:crossBetween val="midCat"/>
      </c:valAx>
      <c:valAx>
        <c:axId val="-3053904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30539918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5.6731848942999999E-2</c:v>
                </c:pt>
                <c:pt idx="18">
                  <c:v>4.6835504419000001E-2</c:v>
                </c:pt>
                <c:pt idx="19">
                  <c:v>5.142436333E-2</c:v>
                </c:pt>
                <c:pt idx="20">
                  <c:v>5.1137324597000003E-2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5385584"/>
        <c:axId val="-305385040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05385584"/>
        <c:axId val="-305385040"/>
      </c:scatterChart>
      <c:catAx>
        <c:axId val="-3053855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385040"/>
        <c:crosses val="autoZero"/>
        <c:auto val="1"/>
        <c:lblAlgn val="ctr"/>
        <c:lblOffset val="100"/>
        <c:tickLblSkip val="2"/>
        <c:noMultiLvlLbl val="0"/>
      </c:catAx>
      <c:valAx>
        <c:axId val="-305385040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-30538558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1351.4259400169999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1331.2714717560002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1291.41933911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1290.8565051679998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305405168"/>
        <c:axId val="-305404624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1308.73109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299549664"/>
        <c:axId val="-305384496"/>
      </c:barChart>
      <c:catAx>
        <c:axId val="-305405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04624"/>
        <c:crosses val="autoZero"/>
        <c:auto val="1"/>
        <c:lblAlgn val="ctr"/>
        <c:lblOffset val="100"/>
        <c:noMultiLvlLbl val="0"/>
      </c:catAx>
      <c:valAx>
        <c:axId val="-305404624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305405168"/>
        <c:crosses val="autoZero"/>
        <c:crossBetween val="between"/>
        <c:majorUnit val="200"/>
      </c:valAx>
      <c:valAx>
        <c:axId val="-30538449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299549664"/>
        <c:crosses val="max"/>
        <c:crossBetween val="between"/>
      </c:valAx>
      <c:catAx>
        <c:axId val="-299549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538449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41.991569257000002</c:v>
                </c:pt>
                <c:pt idx="1">
                  <c:v>129.50581568999999</c:v>
                </c:pt>
                <c:pt idx="2">
                  <c:v>227.21194686000001</c:v>
                </c:pt>
                <c:pt idx="3">
                  <c:v>373.24651857999999</c:v>
                </c:pt>
                <c:pt idx="4">
                  <c:v>336.40995509999999</c:v>
                </c:pt>
                <c:pt idx="5">
                  <c:v>243.06013453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42.638274516000003</c:v>
                </c:pt>
                <c:pt idx="1">
                  <c:v>105.73921717</c:v>
                </c:pt>
                <c:pt idx="2">
                  <c:v>247.52163404999999</c:v>
                </c:pt>
                <c:pt idx="3">
                  <c:v>397.89125165000002</c:v>
                </c:pt>
                <c:pt idx="4">
                  <c:v>356.45431200000002</c:v>
                </c:pt>
                <c:pt idx="5">
                  <c:v>181.02678237000001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42.869211159999999</c:v>
                </c:pt>
                <c:pt idx="1">
                  <c:v>126.82669686</c:v>
                </c:pt>
                <c:pt idx="2">
                  <c:v>246.53991757</c:v>
                </c:pt>
                <c:pt idx="3">
                  <c:v>358.7869417</c:v>
                </c:pt>
                <c:pt idx="4">
                  <c:v>332.9176554</c:v>
                </c:pt>
                <c:pt idx="5">
                  <c:v>183.47891641999999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40.305328527999997</c:v>
                </c:pt>
                <c:pt idx="1">
                  <c:v>127.18858379</c:v>
                </c:pt>
                <c:pt idx="2">
                  <c:v>246.9685025</c:v>
                </c:pt>
                <c:pt idx="3">
                  <c:v>359.16953568999998</c:v>
                </c:pt>
                <c:pt idx="4">
                  <c:v>333.32866882000002</c:v>
                </c:pt>
                <c:pt idx="5">
                  <c:v>183.89588584000001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99553472"/>
        <c:axId val="-29953932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44.35389</c:v>
                </c:pt>
                <c:pt idx="1">
                  <c:v>121.36450000000001</c:v>
                </c:pt>
                <c:pt idx="2">
                  <c:v>249.20439999999999</c:v>
                </c:pt>
                <c:pt idx="3">
                  <c:v>367.47739999999999</c:v>
                </c:pt>
                <c:pt idx="4">
                  <c:v>327.18079999999998</c:v>
                </c:pt>
                <c:pt idx="5">
                  <c:v>199.15010000000001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299558368"/>
        <c:axId val="-299546944"/>
      </c:barChart>
      <c:catAx>
        <c:axId val="-2995534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299539328"/>
        <c:crosses val="autoZero"/>
        <c:auto val="1"/>
        <c:lblAlgn val="ctr"/>
        <c:lblOffset val="100"/>
        <c:noMultiLvlLbl val="0"/>
      </c:catAx>
      <c:valAx>
        <c:axId val="-29953932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299553472"/>
        <c:crosses val="autoZero"/>
        <c:crossBetween val="between"/>
        <c:majorUnit val="50"/>
      </c:valAx>
      <c:valAx>
        <c:axId val="-29954694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299558368"/>
        <c:crosses val="max"/>
        <c:crossBetween val="between"/>
      </c:valAx>
      <c:catAx>
        <c:axId val="-299558368"/>
        <c:scaling>
          <c:orientation val="minMax"/>
        </c:scaling>
        <c:delete val="1"/>
        <c:axPos val="b"/>
        <c:majorTickMark val="out"/>
        <c:minorTickMark val="none"/>
        <c:tickLblPos val="nextTo"/>
        <c:crossAx val="-29954694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3788.4440490400007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3433.7270920200003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3431.3320664800003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3583.9069496300003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99534976"/>
        <c:axId val="-29955129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3566.1016000000004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299536608"/>
        <c:axId val="-299549120"/>
      </c:barChart>
      <c:catAx>
        <c:axId val="-2995349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299551296"/>
        <c:crosses val="autoZero"/>
        <c:auto val="1"/>
        <c:lblAlgn val="ctr"/>
        <c:lblOffset val="100"/>
        <c:noMultiLvlLbl val="0"/>
      </c:catAx>
      <c:valAx>
        <c:axId val="-29955129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299534976"/>
        <c:crosses val="autoZero"/>
        <c:crossBetween val="between"/>
        <c:majorUnit val="1000"/>
      </c:valAx>
      <c:valAx>
        <c:axId val="-299549120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299536608"/>
        <c:crosses val="max"/>
        <c:crossBetween val="between"/>
      </c:valAx>
      <c:catAx>
        <c:axId val="-2995366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99549120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253.56903839</c:v>
                </c:pt>
                <c:pt idx="1">
                  <c:v>593.61506187999998</c:v>
                </c:pt>
                <c:pt idx="2">
                  <c:v>731.61383309999997</c:v>
                </c:pt>
                <c:pt idx="3">
                  <c:v>858.81894880000004</c:v>
                </c:pt>
                <c:pt idx="4">
                  <c:v>719.19350697000004</c:v>
                </c:pt>
                <c:pt idx="5">
                  <c:v>631.6336599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253.93828515000001</c:v>
                </c:pt>
                <c:pt idx="1">
                  <c:v>589.07677403000002</c:v>
                </c:pt>
                <c:pt idx="2">
                  <c:v>715.20099197000002</c:v>
                </c:pt>
                <c:pt idx="3">
                  <c:v>739.64911933999997</c:v>
                </c:pt>
                <c:pt idx="4">
                  <c:v>652.00561850999998</c:v>
                </c:pt>
                <c:pt idx="5">
                  <c:v>483.85630301999998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246.90960157000001</c:v>
                </c:pt>
                <c:pt idx="1">
                  <c:v>421.52229190000003</c:v>
                </c:pt>
                <c:pt idx="2">
                  <c:v>748.49946571999999</c:v>
                </c:pt>
                <c:pt idx="3">
                  <c:v>785.19973436999999</c:v>
                </c:pt>
                <c:pt idx="4">
                  <c:v>678.86052175999998</c:v>
                </c:pt>
                <c:pt idx="5">
                  <c:v>550.34045116000004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238.94963021000001</c:v>
                </c:pt>
                <c:pt idx="1">
                  <c:v>485.42647731</c:v>
                </c:pt>
                <c:pt idx="2">
                  <c:v>769.49751332999995</c:v>
                </c:pt>
                <c:pt idx="3">
                  <c:v>848.16253842000003</c:v>
                </c:pt>
                <c:pt idx="4">
                  <c:v>684.12326444999997</c:v>
                </c:pt>
                <c:pt idx="5">
                  <c:v>557.74752591000004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99550208"/>
        <c:axId val="-299534432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236.81110000000001</c:v>
                </c:pt>
                <c:pt idx="1">
                  <c:v>515.75099999999998</c:v>
                </c:pt>
                <c:pt idx="2">
                  <c:v>731.49099999999999</c:v>
                </c:pt>
                <c:pt idx="3">
                  <c:v>836.7577</c:v>
                </c:pt>
                <c:pt idx="4">
                  <c:v>687.81640000000004</c:v>
                </c:pt>
                <c:pt idx="5">
                  <c:v>557.47439999999995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299556192"/>
        <c:axId val="-299533888"/>
      </c:barChart>
      <c:catAx>
        <c:axId val="-2995502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299534432"/>
        <c:crosses val="autoZero"/>
        <c:auto val="1"/>
        <c:lblAlgn val="ctr"/>
        <c:lblOffset val="100"/>
        <c:noMultiLvlLbl val="0"/>
      </c:catAx>
      <c:valAx>
        <c:axId val="-299534432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299550208"/>
        <c:crosses val="autoZero"/>
        <c:crossBetween val="between"/>
        <c:majorUnit val="250"/>
      </c:valAx>
      <c:valAx>
        <c:axId val="-29953388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-299556192"/>
        <c:crosses val="max"/>
        <c:crossBetween val="between"/>
      </c:valAx>
      <c:catAx>
        <c:axId val="-2995561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995338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February 2021,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Feb 4,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76275" y="809625"/>
          <a:ext cx="555307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0.18276</cdr:x>
      <cdr:y>0.17307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8479" y="531495"/>
          <a:ext cx="1207742" cy="1002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71500" y="790575"/>
          <a:ext cx="5543500" cy="3200701"/>
          <a:chOff x="561975" y="790575"/>
          <a:chExt cx="5477149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905098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February 2021,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Feb 4,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100" b="0" i="0" baseline="0">
              <a:effectLst/>
              <a:latin typeface="+mn-lt"/>
              <a:ea typeface="+mn-ea"/>
              <a:cs typeface="+mn-cs"/>
            </a:rPr>
            <a:t>dollars per thousand cubic feet</a:t>
          </a:r>
          <a:endParaRPr lang="en-US" sz="1000">
            <a:effectLst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February 2021,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February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February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February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February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557213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3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0.14593</cdr:x>
      <cdr:y>0.14929</cdr:y>
    </cdr:from>
    <cdr:to>
      <cdr:x>0.5</cdr:x>
      <cdr:y>0.43763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0447" y="463551"/>
          <a:ext cx="1020089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February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February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3817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February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900">
              <a:solidFill>
                <a:schemeClr val="accent2"/>
              </a:solidFill>
              <a:effectLst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900">
              <a:solidFill>
                <a:schemeClr val="accent3"/>
              </a:solidFill>
              <a:effectLst/>
            </a:endParaRP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1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0.23868</cdr:y>
    </cdr:from>
    <cdr:to>
      <cdr:x>0.60298</cdr:x>
      <cdr:y>0.79112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09" y="751004"/>
          <a:ext cx="1185126" cy="1738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February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February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7" workbookViewId="0">
      <selection activeCell="C13" sqref="C13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57" t="s">
        <v>58</v>
      </c>
      <c r="C1" s="558"/>
      <c r="D1" s="98"/>
    </row>
    <row r="2" spans="1:8" ht="19.5" customHeight="1" x14ac:dyDescent="0.35">
      <c r="A2" s="99"/>
      <c r="B2" s="559" t="s">
        <v>59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75" t="s">
        <v>551</v>
      </c>
      <c r="C4" s="374"/>
    </row>
    <row r="5" spans="1:8" ht="12.75" customHeight="1" x14ac:dyDescent="0.2">
      <c r="B5" s="561"/>
      <c r="C5" s="562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551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>
        <v>52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 t="e">
        <v>#N/A</v>
      </c>
      <c r="D88" s="57">
        <v>53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 t="e">
        <v>#N/A</v>
      </c>
      <c r="D89" s="57">
        <v>53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 t="e">
        <v>#N/A</v>
      </c>
      <c r="D90" s="57">
        <v>52</v>
      </c>
      <c r="E90" s="49">
        <v>49.61999999999999</v>
      </c>
      <c r="F90" s="49">
        <v>39.773684868176005</v>
      </c>
      <c r="G90" s="49">
        <v>61.90385447464606</v>
      </c>
    </row>
    <row r="91" spans="2:7" x14ac:dyDescent="0.2">
      <c r="B91" s="53">
        <v>44317</v>
      </c>
      <c r="C91" s="118" t="e">
        <v>#N/A</v>
      </c>
      <c r="D91" s="57">
        <v>50</v>
      </c>
      <c r="E91" s="49">
        <v>49.583999999999996</v>
      </c>
      <c r="F91" s="49">
        <v>37.2546565111709</v>
      </c>
      <c r="G91" s="49">
        <v>65.993711558252883</v>
      </c>
    </row>
    <row r="92" spans="2:7" x14ac:dyDescent="0.2">
      <c r="B92" s="53">
        <v>44348</v>
      </c>
      <c r="C92" s="118" t="e">
        <v>#N/A</v>
      </c>
      <c r="D92" s="57">
        <v>49</v>
      </c>
      <c r="E92" s="49">
        <v>49.49</v>
      </c>
      <c r="F92" s="49">
        <v>35.288923741371811</v>
      </c>
      <c r="G92" s="49">
        <v>69.405916653914602</v>
      </c>
    </row>
    <row r="93" spans="2:7" x14ac:dyDescent="0.2">
      <c r="B93" s="53">
        <v>44378</v>
      </c>
      <c r="C93" s="118" t="e">
        <v>#N/A</v>
      </c>
      <c r="D93" s="57">
        <v>49</v>
      </c>
      <c r="E93" s="49">
        <v>49.335999999999999</v>
      </c>
      <c r="F93" s="49">
        <v>33.624884646029841</v>
      </c>
      <c r="G93" s="49">
        <v>72.38808167294016</v>
      </c>
    </row>
    <row r="94" spans="2:7" x14ac:dyDescent="0.2">
      <c r="B94" s="53">
        <v>44409</v>
      </c>
      <c r="C94" s="118" t="e">
        <v>#N/A</v>
      </c>
      <c r="D94" s="57">
        <v>49</v>
      </c>
      <c r="E94" s="49">
        <v>49.143999999999998</v>
      </c>
      <c r="F94" s="49">
        <v>32.443968413635531</v>
      </c>
      <c r="G94" s="49">
        <v>74.440114883879914</v>
      </c>
    </row>
    <row r="95" spans="2:7" x14ac:dyDescent="0.2">
      <c r="B95" s="53">
        <v>44440</v>
      </c>
      <c r="C95" s="118" t="e">
        <v>#N/A</v>
      </c>
      <c r="D95" s="57">
        <v>49</v>
      </c>
      <c r="E95" s="49">
        <v>48.926000000000002</v>
      </c>
      <c r="F95" s="49">
        <v>31.24640401295575</v>
      </c>
      <c r="G95" s="49">
        <v>76.608926742657303</v>
      </c>
    </row>
    <row r="96" spans="2:7" x14ac:dyDescent="0.2">
      <c r="B96" s="53">
        <v>44470</v>
      </c>
      <c r="C96" s="118" t="e">
        <v>#N/A</v>
      </c>
      <c r="D96" s="57">
        <v>49</v>
      </c>
      <c r="E96" s="49">
        <v>48.701999999999998</v>
      </c>
      <c r="F96" s="49">
        <v>29.902872808285217</v>
      </c>
      <c r="G96" s="49">
        <v>79.319629896657275</v>
      </c>
    </row>
    <row r="97" spans="2:9" x14ac:dyDescent="0.2">
      <c r="B97" s="53">
        <v>44501</v>
      </c>
      <c r="C97" s="118" t="e">
        <v>#N/A</v>
      </c>
      <c r="D97" s="57">
        <v>49</v>
      </c>
      <c r="E97" s="49">
        <v>48.489999999999995</v>
      </c>
      <c r="F97" s="49">
        <v>29.263972160859126</v>
      </c>
      <c r="G97" s="49">
        <v>80.347264106028021</v>
      </c>
    </row>
    <row r="98" spans="2:9" x14ac:dyDescent="0.2">
      <c r="B98" s="53">
        <v>44531</v>
      </c>
      <c r="C98" s="118" t="e">
        <v>#N/A</v>
      </c>
      <c r="D98" s="57">
        <v>49</v>
      </c>
      <c r="E98" s="49">
        <v>48.278000000000006</v>
      </c>
      <c r="F98" s="49">
        <v>28.813235935211495</v>
      </c>
      <c r="G98" s="49">
        <v>80.892173626068356</v>
      </c>
    </row>
    <row r="99" spans="2:9" x14ac:dyDescent="0.2">
      <c r="B99" s="53">
        <v>44562</v>
      </c>
      <c r="C99" s="118" t="e">
        <v>#N/A</v>
      </c>
      <c r="D99" s="57">
        <v>50</v>
      </c>
      <c r="E99" s="49">
        <v>48.052</v>
      </c>
      <c r="F99" s="49" t="e">
        <v>#N/A</v>
      </c>
      <c r="G99" s="49" t="e">
        <v>#N/A</v>
      </c>
    </row>
    <row r="100" spans="2:9" x14ac:dyDescent="0.2">
      <c r="B100" s="53">
        <v>44593</v>
      </c>
      <c r="C100" s="118" t="e">
        <v>#N/A</v>
      </c>
      <c r="D100" s="57">
        <v>50</v>
      </c>
      <c r="E100" s="49">
        <v>47.839999999999996</v>
      </c>
      <c r="F100" s="49" t="e">
        <v>#N/A</v>
      </c>
      <c r="G100" s="49" t="e">
        <v>#N/A</v>
      </c>
    </row>
    <row r="101" spans="2:9" x14ac:dyDescent="0.2">
      <c r="B101" s="53">
        <v>44621</v>
      </c>
      <c r="C101" s="118" t="e">
        <v>#N/A</v>
      </c>
      <c r="D101" s="57">
        <v>51</v>
      </c>
      <c r="E101" s="49">
        <v>47.631999999999998</v>
      </c>
      <c r="F101" s="49" t="e">
        <v>#N/A</v>
      </c>
      <c r="G101" s="49" t="e">
        <v>#N/A</v>
      </c>
    </row>
    <row r="102" spans="2:9" x14ac:dyDescent="0.2">
      <c r="B102" s="53">
        <v>44652</v>
      </c>
      <c r="C102" s="118" t="e">
        <v>#N/A</v>
      </c>
      <c r="D102" s="57">
        <v>51.5</v>
      </c>
      <c r="E102" s="49">
        <v>47.444000000000003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51.5</v>
      </c>
      <c r="E103" s="49">
        <v>47.281999999999996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52.5</v>
      </c>
      <c r="E104" s="49">
        <v>47.14</v>
      </c>
      <c r="F104" s="49">
        <v>25.35162033508302</v>
      </c>
      <c r="G104" s="49">
        <v>87.65434203528288</v>
      </c>
    </row>
    <row r="105" spans="2:9" x14ac:dyDescent="0.2">
      <c r="B105" s="53">
        <v>44743</v>
      </c>
      <c r="C105" s="118" t="e">
        <v>#N/A</v>
      </c>
      <c r="D105" s="57">
        <v>52</v>
      </c>
      <c r="E105" s="49">
        <v>46.980000000000004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52</v>
      </c>
      <c r="E106" s="49">
        <v>46.84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52</v>
      </c>
      <c r="E107" s="49">
        <v>46.712000000000003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52</v>
      </c>
      <c r="E108" s="49">
        <v>46.601999999999997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52</v>
      </c>
      <c r="E109" s="49">
        <v>46.506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52</v>
      </c>
      <c r="E110" s="49">
        <v>46.43</v>
      </c>
      <c r="F110" s="49">
        <v>23.601833432409169</v>
      </c>
      <c r="G110" s="49">
        <v>91.338027029705685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552</v>
      </c>
    </row>
    <row r="124" spans="2:13" x14ac:dyDescent="0.2">
      <c r="B124" s="564" t="s">
        <v>550</v>
      </c>
      <c r="C124" s="565"/>
      <c r="D124" s="565"/>
      <c r="E124" s="565"/>
      <c r="F124" s="565"/>
      <c r="G124" s="565"/>
      <c r="H124" s="565"/>
      <c r="I124" s="565"/>
    </row>
    <row r="125" spans="2:13" x14ac:dyDescent="0.2">
      <c r="B125" s="565"/>
      <c r="C125" s="565"/>
      <c r="D125" s="565"/>
      <c r="E125" s="565"/>
      <c r="F125" s="565"/>
      <c r="G125" s="565"/>
      <c r="H125" s="565"/>
      <c r="I125" s="565"/>
    </row>
    <row r="126" spans="2:13" ht="12.75" customHeight="1" x14ac:dyDescent="0.2">
      <c r="B126" s="566"/>
      <c r="C126" s="566"/>
      <c r="D126" s="566"/>
      <c r="E126" s="566"/>
      <c r="F126" s="566"/>
      <c r="G126" s="566"/>
      <c r="H126" s="566"/>
      <c r="I126" s="566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6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1.2665569928809524</v>
      </c>
      <c r="H26" s="416">
        <v>1.3141351402142856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0.27397544057142853</v>
      </c>
      <c r="M26" s="29">
        <f t="shared" si="0"/>
        <v>4.7578147333333209E-2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0.33839298599047618</v>
      </c>
      <c r="G27" s="416">
        <f t="shared" si="1"/>
        <v>0.37735219751904769</v>
      </c>
      <c r="H27" s="416">
        <f t="shared" si="1"/>
        <v>0.35327713518571446</v>
      </c>
      <c r="I27" s="417"/>
      <c r="J27" s="29">
        <f t="shared" si="0"/>
        <v>4.3471756528571825E-2</v>
      </c>
      <c r="K27" s="29">
        <f t="shared" si="0"/>
        <v>1.1560303590476106E-2</v>
      </c>
      <c r="L27" s="29">
        <f t="shared" si="0"/>
        <v>3.8959211528571513E-2</v>
      </c>
      <c r="M27" s="29">
        <f t="shared" si="0"/>
        <v>-2.407506233333323E-2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0.85279507100000007</v>
      </c>
      <c r="G28" s="418">
        <f t="shared" si="2"/>
        <v>0.79942854100000016</v>
      </c>
      <c r="H28" s="418">
        <f t="shared" si="2"/>
        <v>0.78956165229999997</v>
      </c>
      <c r="I28" s="419"/>
      <c r="J28" s="420">
        <f t="shared" si="0"/>
        <v>-2.8059143000003228E-3</v>
      </c>
      <c r="K28" s="420">
        <f t="shared" si="0"/>
        <v>0.1078227183999998</v>
      </c>
      <c r="L28" s="420">
        <f t="shared" si="0"/>
        <v>-5.3366529999999912E-2</v>
      </c>
      <c r="M28" s="420">
        <f t="shared" si="0"/>
        <v>-9.866888700000187E-3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1.3309745383</v>
      </c>
      <c r="G29" s="416">
        <v>1.6439091904000001</v>
      </c>
      <c r="H29" s="416">
        <v>1.6674122754</v>
      </c>
      <c r="I29" s="417"/>
      <c r="J29" s="29">
        <f t="shared" ref="J29:M30" si="3">E29-D29</f>
        <v>-0.12011100989999979</v>
      </c>
      <c r="K29" s="29">
        <f t="shared" si="3"/>
        <v>-0.52778633760000004</v>
      </c>
      <c r="L29" s="29">
        <f t="shared" si="3"/>
        <v>0.31293465210000004</v>
      </c>
      <c r="M29" s="29">
        <f t="shared" si="3"/>
        <v>2.3503084999999979E-2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2.1837696093000001</v>
      </c>
      <c r="G30" s="537">
        <v>2.4433377314000002</v>
      </c>
      <c r="H30" s="537">
        <v>2.4569739277</v>
      </c>
      <c r="I30" s="422"/>
      <c r="J30" s="61">
        <f t="shared" si="3"/>
        <v>-0.12291692420000011</v>
      </c>
      <c r="K30" s="61">
        <f t="shared" si="3"/>
        <v>-0.41996361920000025</v>
      </c>
      <c r="L30" s="61">
        <f t="shared" si="3"/>
        <v>0.25956812210000013</v>
      </c>
      <c r="M30" s="61">
        <f t="shared" si="3"/>
        <v>1.3636196299999792E-2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-0.41996361920000025</v>
      </c>
      <c r="L31" s="29">
        <f>+SUM(L26:L28)</f>
        <v>0.25956812210000013</v>
      </c>
      <c r="M31" s="29">
        <f>+SUM(M26:M28)</f>
        <v>1.3636196299999792E-2</v>
      </c>
      <c r="O31" s="178"/>
      <c r="P31" s="178"/>
      <c r="AB31" s="178"/>
      <c r="AC31" s="178"/>
    </row>
    <row r="32" spans="2:29" x14ac:dyDescent="0.25">
      <c r="B32" s="353" t="s">
        <v>553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>
        <v>2.3342499999999999</v>
      </c>
      <c r="F72" s="431"/>
      <c r="G72" s="431">
        <v>2.3342499999999999</v>
      </c>
      <c r="H72" s="432"/>
      <c r="I72" s="430">
        <v>1.3040476190476191</v>
      </c>
      <c r="J72" s="129">
        <v>1.3040476190476191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 t="e">
        <v>#N/A</v>
      </c>
      <c r="E73" s="129">
        <v>2.4612020000000001</v>
      </c>
      <c r="F73" s="431">
        <f t="shared" ref="F73" si="15">AVERAGEIF($B$36:$B$95,B73,$G$36:$G$95)</f>
        <v>2.443332666666667</v>
      </c>
      <c r="G73" s="431">
        <v>2.4612020000000001</v>
      </c>
      <c r="H73" s="432"/>
      <c r="I73" s="430" t="e">
        <v>#N/A</v>
      </c>
      <c r="J73" s="129">
        <v>1.3333333333333333</v>
      </c>
      <c r="K73" s="431">
        <f t="shared" ref="K73" si="16">AVERAGEIF($B$36:$B$95,B73,$L$36:$L$95)</f>
        <v>1.2674007936507934</v>
      </c>
      <c r="L73" s="431">
        <v>1.3333333333333333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 t="e">
        <v>#N/A</v>
      </c>
      <c r="E74" s="129">
        <v>2.512121</v>
      </c>
      <c r="F74" s="431">
        <f t="shared" ref="F74:F82" si="17">AVERAGEIF($B$36:$B$95,B74,$G$36:$G$95)</f>
        <v>2.443332666666667</v>
      </c>
      <c r="G74" s="431">
        <v>2.512121</v>
      </c>
      <c r="H74" s="432"/>
      <c r="I74" s="430" t="e">
        <v>#N/A</v>
      </c>
      <c r="J74" s="129">
        <v>1.3333333333333333</v>
      </c>
      <c r="K74" s="431">
        <f t="shared" ref="K74:K82" si="18">AVERAGEIF($B$36:$B$95,B74,$L$36:$L$95)</f>
        <v>1.2674007936507934</v>
      </c>
      <c r="L74" s="431">
        <v>1.3333333333333333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 t="e">
        <v>#N/A</v>
      </c>
      <c r="E75" s="129">
        <v>2.5593430000000001</v>
      </c>
      <c r="F75" s="431">
        <f t="shared" si="17"/>
        <v>2.443332666666667</v>
      </c>
      <c r="G75" s="431">
        <v>2.5593430000000001</v>
      </c>
      <c r="H75" s="432"/>
      <c r="I75" s="430" t="e">
        <v>#N/A</v>
      </c>
      <c r="J75" s="129">
        <v>1.3095238095238095</v>
      </c>
      <c r="K75" s="431">
        <f t="shared" si="18"/>
        <v>1.2674007936507934</v>
      </c>
      <c r="L75" s="431">
        <v>1.3095238095238095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 t="e">
        <v>#N/A</v>
      </c>
      <c r="E76" s="129">
        <v>2.5405009999999999</v>
      </c>
      <c r="F76" s="431">
        <f t="shared" si="17"/>
        <v>2.443332666666667</v>
      </c>
      <c r="G76" s="431">
        <v>2.5405009999999999</v>
      </c>
      <c r="H76" s="432"/>
      <c r="I76" s="430" t="e">
        <v>#N/A</v>
      </c>
      <c r="J76" s="129">
        <v>1.2619047619047619</v>
      </c>
      <c r="K76" s="431">
        <f t="shared" si="18"/>
        <v>1.2674007936507934</v>
      </c>
      <c r="L76" s="431">
        <v>1.2619047619047619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2.5287500000000001</v>
      </c>
      <c r="F77" s="431">
        <f t="shared" si="17"/>
        <v>2.443332666666667</v>
      </c>
      <c r="G77" s="431">
        <v>2.5287500000000001</v>
      </c>
      <c r="H77" s="432"/>
      <c r="I77" s="430" t="e">
        <v>#N/A</v>
      </c>
      <c r="J77" s="129">
        <v>1.2380952380952381</v>
      </c>
      <c r="K77" s="431">
        <f t="shared" si="18"/>
        <v>1.2674007936507934</v>
      </c>
      <c r="L77" s="431">
        <v>1.2380952380952381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2.4777290000000001</v>
      </c>
      <c r="F78" s="431">
        <f t="shared" si="17"/>
        <v>2.443332666666667</v>
      </c>
      <c r="G78" s="431">
        <v>2.4777290000000001</v>
      </c>
      <c r="H78" s="432"/>
      <c r="I78" s="430" t="e">
        <v>#N/A</v>
      </c>
      <c r="J78" s="129">
        <v>1.2380952380952381</v>
      </c>
      <c r="K78" s="431">
        <f t="shared" si="18"/>
        <v>1.2674007936507934</v>
      </c>
      <c r="L78" s="431">
        <v>1.2380952380952381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2.4691019999999999</v>
      </c>
      <c r="F79" s="431">
        <f t="shared" si="17"/>
        <v>2.443332666666667</v>
      </c>
      <c r="G79" s="431">
        <v>2.4691019999999999</v>
      </c>
      <c r="H79" s="432"/>
      <c r="I79" s="430" t="e">
        <v>#N/A</v>
      </c>
      <c r="J79" s="129">
        <v>1.2380952380952381</v>
      </c>
      <c r="K79" s="431">
        <f t="shared" si="18"/>
        <v>1.2674007936507934</v>
      </c>
      <c r="L79" s="431">
        <v>1.2380952380952381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2.3906559999999999</v>
      </c>
      <c r="F80" s="431">
        <f t="shared" si="17"/>
        <v>2.443332666666667</v>
      </c>
      <c r="G80" s="431">
        <v>2.3906559999999999</v>
      </c>
      <c r="H80" s="432"/>
      <c r="I80" s="430" t="e">
        <v>#N/A</v>
      </c>
      <c r="J80" s="129">
        <v>1.2380952380952381</v>
      </c>
      <c r="K80" s="431">
        <f t="shared" si="18"/>
        <v>1.2674007936507934</v>
      </c>
      <c r="L80" s="431">
        <v>1.2380952380952381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2.3683890000000001</v>
      </c>
      <c r="F81" s="431">
        <f t="shared" si="17"/>
        <v>2.443332666666667</v>
      </c>
      <c r="G81" s="431">
        <v>2.3683890000000001</v>
      </c>
      <c r="H81" s="432"/>
      <c r="I81" s="430" t="e">
        <v>#N/A</v>
      </c>
      <c r="J81" s="129">
        <v>1.2380952380952381</v>
      </c>
      <c r="K81" s="431">
        <f t="shared" si="18"/>
        <v>1.2674007936507934</v>
      </c>
      <c r="L81" s="431">
        <v>1.2380952380952381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2.3618790000000001</v>
      </c>
      <c r="F82" s="431">
        <f t="shared" si="17"/>
        <v>2.443332666666667</v>
      </c>
      <c r="G82" s="431">
        <v>2.3618790000000001</v>
      </c>
      <c r="H82" s="432"/>
      <c r="I82" s="430" t="e">
        <v>#N/A</v>
      </c>
      <c r="J82" s="129">
        <v>1.2380952380952381</v>
      </c>
      <c r="K82" s="431">
        <f t="shared" si="18"/>
        <v>1.2674007936507934</v>
      </c>
      <c r="L82" s="431">
        <v>1.2380952380952381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2.3160699999999999</v>
      </c>
      <c r="F83" s="431"/>
      <c r="G83" s="431">
        <v>2.3160699999999999</v>
      </c>
      <c r="H83" s="432"/>
      <c r="I83" s="430" t="e">
        <v>#N/A</v>
      </c>
      <c r="J83" s="129">
        <v>1.2380952380952381</v>
      </c>
      <c r="K83" s="431"/>
      <c r="L83" s="431">
        <v>1.2380952380952381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2.236208</v>
      </c>
      <c r="F84" s="431"/>
      <c r="G84" s="431">
        <v>2.236208</v>
      </c>
      <c r="H84" s="432"/>
      <c r="I84" s="430" t="e">
        <v>#N/A</v>
      </c>
      <c r="J84" s="129">
        <v>1.2619047619047619</v>
      </c>
      <c r="K84" s="431"/>
      <c r="L84" s="431">
        <v>1.2619047619047619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2.2693119999999998</v>
      </c>
      <c r="F85" s="431">
        <f t="shared" ref="F85" si="19">AVERAGEIF($B$36:$B$95,B85,$G$36:$G$95)</f>
        <v>2.4525114166666668</v>
      </c>
      <c r="G85" s="431">
        <v>2.2693119999999998</v>
      </c>
      <c r="H85" s="432"/>
      <c r="I85" s="430" t="e">
        <v>#N/A</v>
      </c>
      <c r="J85" s="129">
        <v>1.2619047619047619</v>
      </c>
      <c r="K85" s="431">
        <f t="shared" ref="K85" si="20">AVERAGEIF($B$36:$B$95,B85,$L$36:$L$95)</f>
        <v>1.3134920634920637</v>
      </c>
      <c r="L85" s="431">
        <v>1.2619047619047619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2.340624</v>
      </c>
      <c r="F86" s="431">
        <f t="shared" ref="F86:F94" si="21">AVERAGEIF($B$36:$B$95,B86,$G$36:$G$95)</f>
        <v>2.4525114166666668</v>
      </c>
      <c r="G86" s="431">
        <v>2.340624</v>
      </c>
      <c r="H86" s="432"/>
      <c r="I86" s="430" t="e">
        <v>#N/A</v>
      </c>
      <c r="J86" s="129">
        <v>1.2857142857142858</v>
      </c>
      <c r="K86" s="431">
        <f t="shared" ref="K86:K94" si="22">AVERAGEIF($B$36:$B$95,B86,$L$36:$L$95)</f>
        <v>1.3134920634920637</v>
      </c>
      <c r="L86" s="431">
        <v>1.2857142857142858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2.459311</v>
      </c>
      <c r="F87" s="431">
        <f t="shared" si="21"/>
        <v>2.4525114166666668</v>
      </c>
      <c r="G87" s="431">
        <v>2.459311</v>
      </c>
      <c r="H87" s="432"/>
      <c r="I87" s="430" t="e">
        <v>#N/A</v>
      </c>
      <c r="J87" s="129">
        <v>1.3095238095238095</v>
      </c>
      <c r="K87" s="431">
        <f t="shared" si="22"/>
        <v>1.3134920634920637</v>
      </c>
      <c r="L87" s="431">
        <v>1.3095238095238095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2.528708</v>
      </c>
      <c r="F88" s="431">
        <f t="shared" si="21"/>
        <v>2.4525114166666668</v>
      </c>
      <c r="G88" s="431">
        <v>2.528708</v>
      </c>
      <c r="H88" s="432"/>
      <c r="I88" s="430" t="e">
        <v>#N/A</v>
      </c>
      <c r="J88" s="129">
        <v>1.3095238095238095</v>
      </c>
      <c r="K88" s="431">
        <f t="shared" si="22"/>
        <v>1.3134920634920637</v>
      </c>
      <c r="L88" s="431">
        <v>1.3095238095238095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2.5703840000000002</v>
      </c>
      <c r="F89" s="431">
        <f t="shared" si="21"/>
        <v>2.4525114166666668</v>
      </c>
      <c r="G89" s="431">
        <v>2.5703840000000002</v>
      </c>
      <c r="H89" s="432"/>
      <c r="I89" s="430" t="e">
        <v>#N/A</v>
      </c>
      <c r="J89" s="129">
        <v>1.3333333333333333</v>
      </c>
      <c r="K89" s="431">
        <f t="shared" si="22"/>
        <v>1.3134920634920637</v>
      </c>
      <c r="L89" s="431">
        <v>1.3333333333333333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2.5527150000000001</v>
      </c>
      <c r="F90" s="431">
        <f t="shared" si="21"/>
        <v>2.4525114166666668</v>
      </c>
      <c r="G90" s="431">
        <v>2.5527150000000001</v>
      </c>
      <c r="H90" s="432"/>
      <c r="I90" s="430" t="e">
        <v>#N/A</v>
      </c>
      <c r="J90" s="129">
        <v>1.3333333333333333</v>
      </c>
      <c r="K90" s="431">
        <f t="shared" si="22"/>
        <v>1.3134920634920637</v>
      </c>
      <c r="L90" s="431">
        <v>1.3333333333333333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2.5797849999999998</v>
      </c>
      <c r="F91" s="431">
        <f t="shared" si="21"/>
        <v>2.4525114166666668</v>
      </c>
      <c r="G91" s="431">
        <v>2.5797849999999998</v>
      </c>
      <c r="H91" s="432"/>
      <c r="I91" s="430" t="e">
        <v>#N/A</v>
      </c>
      <c r="J91" s="129">
        <v>1.3333333333333333</v>
      </c>
      <c r="K91" s="431">
        <f t="shared" si="22"/>
        <v>1.3134920634920637</v>
      </c>
      <c r="L91" s="431">
        <v>1.3333333333333333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2.5098020000000001</v>
      </c>
      <c r="F92" s="431">
        <f t="shared" si="21"/>
        <v>2.4525114166666668</v>
      </c>
      <c r="G92" s="431">
        <v>2.5098020000000001</v>
      </c>
      <c r="H92" s="432"/>
      <c r="I92" s="430" t="e">
        <v>#N/A</v>
      </c>
      <c r="J92" s="129">
        <v>1.3333333333333333</v>
      </c>
      <c r="K92" s="431">
        <f t="shared" si="22"/>
        <v>1.3134920634920637</v>
      </c>
      <c r="L92" s="431">
        <v>1.3333333333333333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2.4854849999999997</v>
      </c>
      <c r="F93" s="431">
        <f t="shared" si="21"/>
        <v>2.4525114166666668</v>
      </c>
      <c r="G93" s="431">
        <v>2.4854849999999997</v>
      </c>
      <c r="H93" s="432"/>
      <c r="I93" s="430" t="e">
        <v>#N/A</v>
      </c>
      <c r="J93" s="129">
        <v>1.3333333333333333</v>
      </c>
      <c r="K93" s="431">
        <f t="shared" si="22"/>
        <v>1.3134920634920637</v>
      </c>
      <c r="L93" s="431">
        <v>1.3333333333333333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2.493541</v>
      </c>
      <c r="F94" s="431">
        <f t="shared" si="21"/>
        <v>2.4525114166666668</v>
      </c>
      <c r="G94" s="431">
        <v>2.493541</v>
      </c>
      <c r="H94" s="432"/>
      <c r="I94" s="430" t="e">
        <v>#N/A</v>
      </c>
      <c r="J94" s="129">
        <v>1.3333333333333333</v>
      </c>
      <c r="K94" s="431">
        <f t="shared" si="22"/>
        <v>1.3134920634920637</v>
      </c>
      <c r="L94" s="431">
        <v>1.3333333333333333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2.4042620000000001</v>
      </c>
      <c r="F95" s="431"/>
      <c r="G95" s="431">
        <v>2.4042620000000001</v>
      </c>
      <c r="H95" s="432"/>
      <c r="I95" s="430" t="e">
        <v>#N/A</v>
      </c>
      <c r="J95" s="129">
        <v>1.3333333333333333</v>
      </c>
      <c r="K95" s="431"/>
      <c r="L95" s="431">
        <v>1.3333333333333333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551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1.2665569928809524</v>
      </c>
      <c r="H26" s="416">
        <v>1.3141351402142856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0.27397544057142853</v>
      </c>
      <c r="M26" s="29">
        <f t="shared" si="0"/>
        <v>4.7578147333333209E-2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0.42706785669999991</v>
      </c>
      <c r="F27" s="416">
        <f>+F29-F26</f>
        <v>0.29652819979047629</v>
      </c>
      <c r="G27" s="416">
        <f>+G29-G26</f>
        <v>0.37452272421904742</v>
      </c>
      <c r="H27" s="416">
        <f>+H29-H26</f>
        <v>0.40792551268571442</v>
      </c>
      <c r="I27" s="417"/>
      <c r="J27" s="29">
        <f t="shared" si="0"/>
        <v>-1.0609955171428487E-2</v>
      </c>
      <c r="K27" s="29">
        <f t="shared" si="0"/>
        <v>-0.13053965690952363</v>
      </c>
      <c r="L27" s="29">
        <f t="shared" si="0"/>
        <v>7.7994524428571133E-2</v>
      </c>
      <c r="M27" s="29">
        <f t="shared" si="0"/>
        <v>3.3402788466666999E-2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1.0974883548000001</v>
      </c>
      <c r="F28" s="418">
        <f>+F30-F29</f>
        <v>1.2647277518</v>
      </c>
      <c r="G28" s="418">
        <f>+G30-G29</f>
        <v>1.0632232561000006</v>
      </c>
      <c r="H28" s="418">
        <f>+H30-H29</f>
        <v>1.0494018182</v>
      </c>
      <c r="I28" s="419"/>
      <c r="J28" s="420">
        <f t="shared" si="0"/>
        <v>4.7405902800000232E-2</v>
      </c>
      <c r="K28" s="420">
        <f t="shared" si="0"/>
        <v>0.1672393969999999</v>
      </c>
      <c r="L28" s="420">
        <f t="shared" si="0"/>
        <v>-0.2015044956999994</v>
      </c>
      <c r="M28" s="420">
        <f t="shared" si="0"/>
        <v>-1.3821437900000566E-2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1.9589960501999999</v>
      </c>
      <c r="F29" s="416">
        <v>1.2891097521000001</v>
      </c>
      <c r="G29" s="416">
        <v>1.6410797170999998</v>
      </c>
      <c r="H29" s="416">
        <v>1.7220606529</v>
      </c>
      <c r="I29" s="417"/>
      <c r="J29" s="29">
        <f t="shared" si="0"/>
        <v>-0.1741927216000001</v>
      </c>
      <c r="K29" s="29">
        <f t="shared" si="0"/>
        <v>-0.66988629809999978</v>
      </c>
      <c r="L29" s="29">
        <f t="shared" si="0"/>
        <v>0.35196996499999966</v>
      </c>
      <c r="M29" s="29">
        <f t="shared" si="0"/>
        <v>8.0980935800000209E-2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3.056484405</v>
      </c>
      <c r="F30" s="537">
        <v>2.5538375039000001</v>
      </c>
      <c r="G30" s="537">
        <v>2.7043029732000003</v>
      </c>
      <c r="H30" s="537">
        <v>2.7714624711</v>
      </c>
      <c r="I30" s="422"/>
      <c r="J30" s="61">
        <f t="shared" si="0"/>
        <v>-0.12678681879999987</v>
      </c>
      <c r="K30" s="61">
        <f t="shared" si="0"/>
        <v>-0.50264690109999988</v>
      </c>
      <c r="L30" s="61">
        <f t="shared" si="0"/>
        <v>0.15046546930000027</v>
      </c>
      <c r="M30" s="61">
        <f t="shared" si="0"/>
        <v>6.7159497899999643E-2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-0.12678681879999987</v>
      </c>
      <c r="K31" s="29">
        <f t="shared" ref="K31:M31" si="1">+SUM(K26:K28)</f>
        <v>-0.50264690109999988</v>
      </c>
      <c r="L31" s="29">
        <f t="shared" si="1"/>
        <v>0.15046546930000027</v>
      </c>
      <c r="M31" s="29">
        <f t="shared" si="1"/>
        <v>6.7159497899999643E-2</v>
      </c>
      <c r="O31" s="178"/>
      <c r="P31" s="178"/>
      <c r="AB31" s="178"/>
      <c r="AC31" s="178"/>
    </row>
    <row r="32" spans="1:29" s="426" customFormat="1" ht="14.25" x14ac:dyDescent="0.2">
      <c r="B32" s="353" t="s">
        <v>553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>
        <v>2.6805000000000003</v>
      </c>
      <c r="F72" s="544"/>
      <c r="G72" s="544">
        <v>2.6805000000000003</v>
      </c>
      <c r="H72" s="545"/>
      <c r="I72" s="542">
        <v>1.3040476190476191</v>
      </c>
      <c r="J72" s="543">
        <v>1.3040476190476191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 t="e">
        <v>#N/A</v>
      </c>
      <c r="E73" s="543">
        <v>2.7395510000000001</v>
      </c>
      <c r="F73" s="544">
        <f t="shared" ref="F73:F82" si="12">AVERAGEIF($B$36:$B$95,B73,$G$36:$G$95)</f>
        <v>2.704798666666667</v>
      </c>
      <c r="G73" s="544">
        <v>2.7395510000000001</v>
      </c>
      <c r="H73" s="545"/>
      <c r="I73" s="542" t="e">
        <v>#N/A</v>
      </c>
      <c r="J73" s="543">
        <v>1.3333333333333333</v>
      </c>
      <c r="K73" s="544">
        <f t="shared" ref="K73" si="13">AVERAGEIF($B$36:$B$95,B73,$L$36:$L$95)</f>
        <v>1.2674007936507934</v>
      </c>
      <c r="L73" s="544">
        <v>1.3333333333333333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 t="e">
        <v>#N/A</v>
      </c>
      <c r="E74" s="543">
        <v>2.7371719999999997</v>
      </c>
      <c r="F74" s="544">
        <f t="shared" si="12"/>
        <v>2.704798666666667</v>
      </c>
      <c r="G74" s="544">
        <v>2.7371719999999997</v>
      </c>
      <c r="H74" s="545"/>
      <c r="I74" s="542" t="e">
        <v>#N/A</v>
      </c>
      <c r="J74" s="543">
        <v>1.3333333333333333</v>
      </c>
      <c r="K74" s="544">
        <f t="shared" ref="K74:K82" si="14">AVERAGEIF($B$36:$B$95,B74,$L$36:$L$95)</f>
        <v>1.2674007936507934</v>
      </c>
      <c r="L74" s="544">
        <v>1.3333333333333333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 t="e">
        <v>#N/A</v>
      </c>
      <c r="E75" s="543">
        <v>2.684472</v>
      </c>
      <c r="F75" s="544">
        <f t="shared" si="12"/>
        <v>2.704798666666667</v>
      </c>
      <c r="G75" s="544">
        <v>2.684472</v>
      </c>
      <c r="H75" s="545"/>
      <c r="I75" s="542" t="e">
        <v>#N/A</v>
      </c>
      <c r="J75" s="543">
        <v>1.3095238095238095</v>
      </c>
      <c r="K75" s="544">
        <f t="shared" si="14"/>
        <v>1.2674007936507934</v>
      </c>
      <c r="L75" s="544">
        <v>1.3095238095238095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 t="e">
        <v>#N/A</v>
      </c>
      <c r="E76" s="543">
        <v>2.6739249999999997</v>
      </c>
      <c r="F76" s="544">
        <f t="shared" si="12"/>
        <v>2.704798666666667</v>
      </c>
      <c r="G76" s="544">
        <v>2.6739249999999997</v>
      </c>
      <c r="H76" s="545"/>
      <c r="I76" s="542" t="e">
        <v>#N/A</v>
      </c>
      <c r="J76" s="543">
        <v>1.2619047619047619</v>
      </c>
      <c r="K76" s="544">
        <f t="shared" si="14"/>
        <v>1.2674007936507934</v>
      </c>
      <c r="L76" s="544">
        <v>1.2619047619047619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2.6730810000000003</v>
      </c>
      <c r="F77" s="544">
        <f t="shared" si="12"/>
        <v>2.704798666666667</v>
      </c>
      <c r="G77" s="544">
        <v>2.6730810000000003</v>
      </c>
      <c r="H77" s="545"/>
      <c r="I77" s="542" t="e">
        <v>#N/A</v>
      </c>
      <c r="J77" s="543">
        <v>1.2380952380952381</v>
      </c>
      <c r="K77" s="544">
        <f t="shared" si="14"/>
        <v>1.2674007936507934</v>
      </c>
      <c r="L77" s="544">
        <v>1.2380952380952381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2.673089</v>
      </c>
      <c r="F78" s="544">
        <f t="shared" si="12"/>
        <v>2.704798666666667</v>
      </c>
      <c r="G78" s="544">
        <v>2.673089</v>
      </c>
      <c r="H78" s="545"/>
      <c r="I78" s="542" t="e">
        <v>#N/A</v>
      </c>
      <c r="J78" s="543">
        <v>1.2380952380952381</v>
      </c>
      <c r="K78" s="544">
        <f t="shared" si="14"/>
        <v>1.2674007936507934</v>
      </c>
      <c r="L78" s="544">
        <v>1.2380952380952381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2.7005520000000001</v>
      </c>
      <c r="F79" s="544">
        <f t="shared" si="12"/>
        <v>2.704798666666667</v>
      </c>
      <c r="G79" s="544">
        <v>2.7005520000000001</v>
      </c>
      <c r="H79" s="545"/>
      <c r="I79" s="542" t="e">
        <v>#N/A</v>
      </c>
      <c r="J79" s="543">
        <v>1.2380952380952381</v>
      </c>
      <c r="K79" s="544">
        <f t="shared" si="14"/>
        <v>1.2674007936507934</v>
      </c>
      <c r="L79" s="544">
        <v>1.2380952380952381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2.7011559999999997</v>
      </c>
      <c r="F80" s="544">
        <f t="shared" si="12"/>
        <v>2.704798666666667</v>
      </c>
      <c r="G80" s="544">
        <v>2.7011559999999997</v>
      </c>
      <c r="H80" s="545"/>
      <c r="I80" s="542" t="e">
        <v>#N/A</v>
      </c>
      <c r="J80" s="543">
        <v>1.2380952380952381</v>
      </c>
      <c r="K80" s="544">
        <f t="shared" si="14"/>
        <v>1.2674007936507934</v>
      </c>
      <c r="L80" s="544">
        <v>1.2380952380952381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2.7182389999999996</v>
      </c>
      <c r="F81" s="544">
        <f t="shared" si="12"/>
        <v>2.704798666666667</v>
      </c>
      <c r="G81" s="544">
        <v>2.7182389999999996</v>
      </c>
      <c r="H81" s="545"/>
      <c r="I81" s="542" t="e">
        <v>#N/A</v>
      </c>
      <c r="J81" s="543">
        <v>1.2380952380952381</v>
      </c>
      <c r="K81" s="544">
        <f t="shared" si="14"/>
        <v>1.2674007936507934</v>
      </c>
      <c r="L81" s="544">
        <v>1.2380952380952381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2.7446609999999998</v>
      </c>
      <c r="F82" s="544">
        <f t="shared" si="12"/>
        <v>2.704798666666667</v>
      </c>
      <c r="G82" s="544">
        <v>2.7446609999999998</v>
      </c>
      <c r="H82" s="545"/>
      <c r="I82" s="542" t="e">
        <v>#N/A</v>
      </c>
      <c r="J82" s="543">
        <v>1.2380952380952381</v>
      </c>
      <c r="K82" s="544">
        <f t="shared" si="14"/>
        <v>1.2674007936507934</v>
      </c>
      <c r="L82" s="544">
        <v>1.2380952380952381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2.7311860000000001</v>
      </c>
      <c r="F83" s="544"/>
      <c r="G83" s="544">
        <v>2.7311860000000001</v>
      </c>
      <c r="H83" s="545"/>
      <c r="I83" s="542" t="e">
        <v>#N/A</v>
      </c>
      <c r="J83" s="543">
        <v>1.2380952380952381</v>
      </c>
      <c r="K83" s="544"/>
      <c r="L83" s="544">
        <v>1.2380952380952381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2.75956</v>
      </c>
      <c r="F84" s="544"/>
      <c r="G84" s="544">
        <v>2.75956</v>
      </c>
      <c r="H84" s="545"/>
      <c r="I84" s="542" t="e">
        <v>#N/A</v>
      </c>
      <c r="J84" s="543">
        <v>1.2619047619047619</v>
      </c>
      <c r="K84" s="544"/>
      <c r="L84" s="544">
        <v>1.2619047619047619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2.6855439999999997</v>
      </c>
      <c r="F85" s="544">
        <f t="shared" ref="F85:F94" si="15">AVERAGEIF($B$36:$B$95,B85,$G$36:$G$95)</f>
        <v>2.7708853333333328</v>
      </c>
      <c r="G85" s="544">
        <v>2.6855439999999997</v>
      </c>
      <c r="H85" s="545"/>
      <c r="I85" s="542" t="e">
        <v>#N/A</v>
      </c>
      <c r="J85" s="543">
        <v>1.2619047619047619</v>
      </c>
      <c r="K85" s="544">
        <f t="shared" ref="K85:K94" si="16">AVERAGEIF($B$36:$B$95,B85,$L$36:$L$95)</f>
        <v>1.3134920634920637</v>
      </c>
      <c r="L85" s="544">
        <v>1.2619047619047619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2.7143040000000003</v>
      </c>
      <c r="F86" s="544">
        <f t="shared" si="15"/>
        <v>2.7708853333333328</v>
      </c>
      <c r="G86" s="544">
        <v>2.7143040000000003</v>
      </c>
      <c r="H86" s="545"/>
      <c r="I86" s="542" t="e">
        <v>#N/A</v>
      </c>
      <c r="J86" s="543">
        <v>1.2857142857142858</v>
      </c>
      <c r="K86" s="544">
        <f t="shared" si="16"/>
        <v>1.3134920634920637</v>
      </c>
      <c r="L86" s="544">
        <v>1.2857142857142858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2.690061</v>
      </c>
      <c r="F87" s="544">
        <f t="shared" si="15"/>
        <v>2.7708853333333328</v>
      </c>
      <c r="G87" s="544">
        <v>2.690061</v>
      </c>
      <c r="H87" s="545"/>
      <c r="I87" s="542" t="e">
        <v>#N/A</v>
      </c>
      <c r="J87" s="543">
        <v>1.3095238095238095</v>
      </c>
      <c r="K87" s="544">
        <f t="shared" si="16"/>
        <v>1.3134920634920637</v>
      </c>
      <c r="L87" s="544">
        <v>1.3095238095238095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2.7435700000000001</v>
      </c>
      <c r="F88" s="544">
        <f t="shared" si="15"/>
        <v>2.7708853333333328</v>
      </c>
      <c r="G88" s="544">
        <v>2.7435700000000001</v>
      </c>
      <c r="H88" s="545"/>
      <c r="I88" s="542" t="e">
        <v>#N/A</v>
      </c>
      <c r="J88" s="543">
        <v>1.3095238095238095</v>
      </c>
      <c r="K88" s="544">
        <f t="shared" si="16"/>
        <v>1.3134920634920637</v>
      </c>
      <c r="L88" s="544">
        <v>1.3095238095238095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2.7716149999999997</v>
      </c>
      <c r="F89" s="544">
        <f t="shared" si="15"/>
        <v>2.7708853333333328</v>
      </c>
      <c r="G89" s="544">
        <v>2.7716149999999997</v>
      </c>
      <c r="H89" s="545"/>
      <c r="I89" s="542" t="e">
        <v>#N/A</v>
      </c>
      <c r="J89" s="543">
        <v>1.3333333333333333</v>
      </c>
      <c r="K89" s="544">
        <f t="shared" si="16"/>
        <v>1.3134920634920637</v>
      </c>
      <c r="L89" s="544">
        <v>1.3333333333333333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2.7944830000000001</v>
      </c>
      <c r="F90" s="544">
        <f t="shared" si="15"/>
        <v>2.7708853333333328</v>
      </c>
      <c r="G90" s="544">
        <v>2.7944830000000001</v>
      </c>
      <c r="H90" s="545"/>
      <c r="I90" s="542" t="e">
        <v>#N/A</v>
      </c>
      <c r="J90" s="543">
        <v>1.3333333333333333</v>
      </c>
      <c r="K90" s="544">
        <f t="shared" si="16"/>
        <v>1.3134920634920637</v>
      </c>
      <c r="L90" s="544">
        <v>1.3333333333333333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2.8050689999999996</v>
      </c>
      <c r="F91" s="544">
        <f t="shared" si="15"/>
        <v>2.7708853333333328</v>
      </c>
      <c r="G91" s="544">
        <v>2.8050689999999996</v>
      </c>
      <c r="H91" s="545"/>
      <c r="I91" s="542" t="e">
        <v>#N/A</v>
      </c>
      <c r="J91" s="543">
        <v>1.3333333333333333</v>
      </c>
      <c r="K91" s="544">
        <f t="shared" si="16"/>
        <v>1.3134920634920637</v>
      </c>
      <c r="L91" s="544">
        <v>1.3333333333333333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2.8139720000000001</v>
      </c>
      <c r="F92" s="544">
        <f t="shared" si="15"/>
        <v>2.7708853333333328</v>
      </c>
      <c r="G92" s="544">
        <v>2.8139720000000001</v>
      </c>
      <c r="H92" s="545"/>
      <c r="I92" s="542" t="e">
        <v>#N/A</v>
      </c>
      <c r="J92" s="543">
        <v>1.3333333333333333</v>
      </c>
      <c r="K92" s="544">
        <f t="shared" si="16"/>
        <v>1.3134920634920637</v>
      </c>
      <c r="L92" s="544">
        <v>1.3333333333333333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2.824481</v>
      </c>
      <c r="F93" s="544">
        <f t="shared" si="15"/>
        <v>2.7708853333333328</v>
      </c>
      <c r="G93" s="544">
        <v>2.824481</v>
      </c>
      <c r="H93" s="545"/>
      <c r="I93" s="542" t="e">
        <v>#N/A</v>
      </c>
      <c r="J93" s="543">
        <v>1.3333333333333333</v>
      </c>
      <c r="K93" s="544">
        <f t="shared" si="16"/>
        <v>1.3134920634920637</v>
      </c>
      <c r="L93" s="544">
        <v>1.3333333333333333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2.8542140000000003</v>
      </c>
      <c r="F94" s="544">
        <f t="shared" si="15"/>
        <v>2.7708853333333328</v>
      </c>
      <c r="G94" s="544">
        <v>2.8542140000000003</v>
      </c>
      <c r="H94" s="545"/>
      <c r="I94" s="542" t="e">
        <v>#N/A</v>
      </c>
      <c r="J94" s="543">
        <v>1.3333333333333333</v>
      </c>
      <c r="K94" s="544">
        <f t="shared" si="16"/>
        <v>1.3134920634920637</v>
      </c>
      <c r="L94" s="544">
        <v>1.3333333333333333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2.7937509999999999</v>
      </c>
      <c r="F95" s="544"/>
      <c r="G95" s="544">
        <v>2.7937509999999999</v>
      </c>
      <c r="H95" s="545"/>
      <c r="I95" s="542" t="e">
        <v>#N/A</v>
      </c>
      <c r="J95" s="543">
        <v>1.3333333333333333</v>
      </c>
      <c r="K95" s="544"/>
      <c r="L95" s="544">
        <v>1.3333333333333333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68"/>
      <c r="K26" s="568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2.3889999999999998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2.7130000000000001</v>
      </c>
      <c r="D87" s="95">
        <v>2.7130000000000001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 t="e">
        <v>#N/A</v>
      </c>
      <c r="D88" s="95">
        <v>2.98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 t="e">
        <v>#N/A</v>
      </c>
      <c r="D89" s="95">
        <v>2.87</v>
      </c>
      <c r="E89" s="95">
        <v>2.7966000000000002</v>
      </c>
      <c r="F89" s="49">
        <v>2.1654294033800183</v>
      </c>
      <c r="G89" s="49">
        <v>3.611741647080366</v>
      </c>
    </row>
    <row r="90" spans="2:7" x14ac:dyDescent="0.2">
      <c r="B90" s="94">
        <v>44287</v>
      </c>
      <c r="C90" s="93" t="e">
        <v>#N/A</v>
      </c>
      <c r="D90" s="95">
        <v>2.85</v>
      </c>
      <c r="E90" s="95">
        <v>2.7784</v>
      </c>
      <c r="F90" s="49">
        <v>1.9920204413456035</v>
      </c>
      <c r="G90" s="49">
        <v>3.8752145308235377</v>
      </c>
    </row>
    <row r="91" spans="2:7" x14ac:dyDescent="0.2">
      <c r="B91" s="94">
        <v>44317</v>
      </c>
      <c r="C91" s="93" t="e">
        <v>#N/A</v>
      </c>
      <c r="D91" s="95">
        <v>2.85</v>
      </c>
      <c r="E91" s="95">
        <v>2.8014000000000001</v>
      </c>
      <c r="F91" s="49">
        <v>1.9593829094299868</v>
      </c>
      <c r="G91" s="49">
        <v>4.005262025217446</v>
      </c>
    </row>
    <row r="92" spans="2:7" x14ac:dyDescent="0.2">
      <c r="B92" s="94">
        <v>44348</v>
      </c>
      <c r="C92" s="93" t="e">
        <v>#N/A</v>
      </c>
      <c r="D92" s="95">
        <v>2.93</v>
      </c>
      <c r="E92" s="95">
        <v>2.8468</v>
      </c>
      <c r="F92" s="49">
        <v>1.9306576123990513</v>
      </c>
      <c r="G92" s="49">
        <v>4.1976734704034682</v>
      </c>
    </row>
    <row r="93" spans="2:7" x14ac:dyDescent="0.2">
      <c r="B93" s="94">
        <v>44378</v>
      </c>
      <c r="C93" s="93" t="e">
        <v>#N/A</v>
      </c>
      <c r="D93" s="95">
        <v>2.99</v>
      </c>
      <c r="E93" s="95">
        <v>2.9028</v>
      </c>
      <c r="F93" s="49">
        <v>1.9071426703304193</v>
      </c>
      <c r="G93" s="49">
        <v>4.4182577271684265</v>
      </c>
    </row>
    <row r="94" spans="2:7" x14ac:dyDescent="0.2">
      <c r="B94" s="94">
        <v>44409</v>
      </c>
      <c r="C94" s="93" t="e">
        <v>#N/A</v>
      </c>
      <c r="D94" s="95">
        <v>3</v>
      </c>
      <c r="E94" s="95">
        <v>2.9180000000000001</v>
      </c>
      <c r="F94" s="49">
        <v>1.8614693748494122</v>
      </c>
      <c r="G94" s="49">
        <v>4.5741950499125563</v>
      </c>
    </row>
    <row r="95" spans="2:7" x14ac:dyDescent="0.2">
      <c r="B95" s="94">
        <v>44440</v>
      </c>
      <c r="C95" s="93" t="e">
        <v>#N/A</v>
      </c>
      <c r="D95" s="95">
        <v>2.99</v>
      </c>
      <c r="E95" s="95">
        <v>2.9056000000000002</v>
      </c>
      <c r="F95" s="49">
        <v>1.7912731465774157</v>
      </c>
      <c r="G95" s="49">
        <v>4.7131345524445019</v>
      </c>
    </row>
    <row r="96" spans="2:7" x14ac:dyDescent="0.2">
      <c r="B96" s="94">
        <v>44470</v>
      </c>
      <c r="C96" s="93" t="e">
        <v>#N/A</v>
      </c>
      <c r="D96" s="95">
        <v>3.03</v>
      </c>
      <c r="E96" s="95">
        <v>2.9260000000000002</v>
      </c>
      <c r="F96" s="49">
        <v>1.7452628806148589</v>
      </c>
      <c r="G96" s="49">
        <v>4.9055509603136578</v>
      </c>
    </row>
    <row r="97" spans="2:9" x14ac:dyDescent="0.2">
      <c r="B97" s="94">
        <v>44501</v>
      </c>
      <c r="C97" s="93" t="e">
        <v>#N/A</v>
      </c>
      <c r="D97" s="95">
        <v>3.07</v>
      </c>
      <c r="E97" s="95">
        <v>2.98</v>
      </c>
      <c r="F97" s="49">
        <v>1.7063075307347142</v>
      </c>
      <c r="G97" s="49">
        <v>5.2044545546699972</v>
      </c>
    </row>
    <row r="98" spans="2:9" x14ac:dyDescent="0.2">
      <c r="B98" s="94">
        <v>44531</v>
      </c>
      <c r="C98" s="93" t="e">
        <v>#N/A</v>
      </c>
      <c r="D98" s="95">
        <v>3.15</v>
      </c>
      <c r="E98" s="95">
        <v>3.0951999999999997</v>
      </c>
      <c r="F98" s="49">
        <v>1.6737412241922514</v>
      </c>
      <c r="G98" s="49">
        <v>5.723861551312055</v>
      </c>
    </row>
    <row r="99" spans="2:9" x14ac:dyDescent="0.2">
      <c r="B99" s="94">
        <v>44562</v>
      </c>
      <c r="C99" s="93" t="e">
        <v>#N/A</v>
      </c>
      <c r="D99" s="95">
        <v>3.32</v>
      </c>
      <c r="E99" s="95">
        <v>3.1779999999999999</v>
      </c>
      <c r="F99" s="49">
        <v>1.5801501058452427</v>
      </c>
      <c r="G99" s="49">
        <v>6.3915978378506955</v>
      </c>
    </row>
    <row r="100" spans="2:9" x14ac:dyDescent="0.2">
      <c r="B100" s="94">
        <v>44593</v>
      </c>
      <c r="C100" s="93" t="e">
        <v>#N/A</v>
      </c>
      <c r="D100" s="95">
        <v>3.3</v>
      </c>
      <c r="E100" s="95">
        <v>3.1192000000000002</v>
      </c>
      <c r="F100" s="49">
        <v>1.4230616709845878</v>
      </c>
      <c r="G100" s="49">
        <v>6.8369550233676231</v>
      </c>
    </row>
    <row r="101" spans="2:9" x14ac:dyDescent="0.2">
      <c r="B101" s="94">
        <v>44621</v>
      </c>
      <c r="C101" s="93" t="e">
        <v>#N/A</v>
      </c>
      <c r="D101" s="95">
        <v>3.24</v>
      </c>
      <c r="E101" s="95">
        <v>2.9414000000000002</v>
      </c>
      <c r="F101" s="49">
        <v>1.2426603997198917</v>
      </c>
      <c r="G101" s="49">
        <v>6.9623478481733327</v>
      </c>
    </row>
    <row r="102" spans="2:9" x14ac:dyDescent="0.2">
      <c r="B102" s="94">
        <v>44652</v>
      </c>
      <c r="C102" s="93" t="e">
        <v>#N/A</v>
      </c>
      <c r="D102" s="95">
        <v>3.21</v>
      </c>
      <c r="E102" s="95">
        <v>2.5247999999999999</v>
      </c>
      <c r="F102" s="49">
        <v>1.3003061750925182</v>
      </c>
      <c r="G102" s="49">
        <v>4.9023954220216162</v>
      </c>
    </row>
    <row r="103" spans="2:9" x14ac:dyDescent="0.2">
      <c r="B103" s="94">
        <v>44682</v>
      </c>
      <c r="C103" s="93" t="e">
        <v>#N/A</v>
      </c>
      <c r="D103" s="95">
        <v>3.2</v>
      </c>
      <c r="E103" s="95">
        <v>2.4706000000000001</v>
      </c>
      <c r="F103" s="49">
        <v>1.3507807815827502</v>
      </c>
      <c r="G103" s="49">
        <v>4.5187675477940399</v>
      </c>
    </row>
    <row r="104" spans="2:9" x14ac:dyDescent="0.2">
      <c r="B104" s="94">
        <v>44713</v>
      </c>
      <c r="C104" s="93" t="e">
        <v>#N/A</v>
      </c>
      <c r="D104" s="95">
        <v>3.24</v>
      </c>
      <c r="E104" s="95">
        <v>2.4935999999999998</v>
      </c>
      <c r="F104" s="49">
        <v>1.3960929202546466</v>
      </c>
      <c r="G104" s="49">
        <v>4.4538876100495033</v>
      </c>
    </row>
    <row r="105" spans="2:9" x14ac:dyDescent="0.2">
      <c r="B105" s="94">
        <v>44743</v>
      </c>
      <c r="C105" s="93" t="e">
        <v>#N/A</v>
      </c>
      <c r="D105" s="95">
        <v>3.25</v>
      </c>
      <c r="E105" s="95">
        <v>2.5244</v>
      </c>
      <c r="F105" s="49">
        <v>1.4245270852197054</v>
      </c>
      <c r="G105" s="49">
        <v>4.4734813582131032</v>
      </c>
    </row>
    <row r="106" spans="2:9" x14ac:dyDescent="0.2">
      <c r="B106" s="94">
        <v>44774</v>
      </c>
      <c r="C106" s="93" t="e">
        <v>#N/A</v>
      </c>
      <c r="D106" s="95">
        <v>3.25</v>
      </c>
      <c r="E106" s="95">
        <v>2.5304000000000002</v>
      </c>
      <c r="F106" s="49">
        <v>1.4224548006979645</v>
      </c>
      <c r="G106" s="49">
        <v>4.5013199413142964</v>
      </c>
    </row>
    <row r="107" spans="2:9" x14ac:dyDescent="0.2">
      <c r="B107" s="94">
        <v>44805</v>
      </c>
      <c r="C107" s="93" t="e">
        <v>#N/A</v>
      </c>
      <c r="D107" s="95">
        <v>3.23</v>
      </c>
      <c r="E107" s="95">
        <v>2.5164</v>
      </c>
      <c r="F107" s="49">
        <v>1.3967705078845425</v>
      </c>
      <c r="G107" s="49">
        <v>4.533507060934757</v>
      </c>
    </row>
    <row r="108" spans="2:9" x14ac:dyDescent="0.2">
      <c r="B108" s="94">
        <v>44835</v>
      </c>
      <c r="C108" s="93" t="e">
        <v>#N/A</v>
      </c>
      <c r="D108" s="95">
        <v>3.28</v>
      </c>
      <c r="E108" s="95">
        <v>2.5436000000000001</v>
      </c>
      <c r="F108" s="49">
        <v>1.3914856804194837</v>
      </c>
      <c r="G108" s="49">
        <v>4.6496353150034242</v>
      </c>
    </row>
    <row r="109" spans="2:9" x14ac:dyDescent="0.2">
      <c r="B109" s="94">
        <v>44866</v>
      </c>
      <c r="C109" s="93" t="e">
        <v>#N/A</v>
      </c>
      <c r="D109" s="95">
        <v>3.33</v>
      </c>
      <c r="E109" s="95">
        <v>2.5991999999999997</v>
      </c>
      <c r="F109" s="49">
        <v>1.3900534378198619</v>
      </c>
      <c r="G109" s="49">
        <v>4.860130162043089</v>
      </c>
    </row>
    <row r="110" spans="2:9" x14ac:dyDescent="0.2">
      <c r="B110" s="96">
        <v>44896</v>
      </c>
      <c r="C110" s="93" t="e">
        <v>#N/A</v>
      </c>
      <c r="D110" s="97">
        <v>3.37</v>
      </c>
      <c r="E110" s="97">
        <v>2.7433999999999998</v>
      </c>
      <c r="F110" s="51">
        <v>1.3988975446373291</v>
      </c>
      <c r="G110" s="51">
        <v>5.3801249339895119</v>
      </c>
    </row>
    <row r="111" spans="2:9" x14ac:dyDescent="0.2">
      <c r="B111" s="32" t="s">
        <v>554</v>
      </c>
    </row>
    <row r="112" spans="2:9" ht="324" x14ac:dyDescent="0.2">
      <c r="B112" s="556" t="s">
        <v>550</v>
      </c>
      <c r="C112" s="556"/>
      <c r="D112" s="556"/>
      <c r="E112" s="556"/>
      <c r="F112" s="556"/>
      <c r="G112" s="556"/>
      <c r="H112" s="556"/>
      <c r="I112" s="556"/>
    </row>
    <row r="113" spans="2:13" x14ac:dyDescent="0.2">
      <c r="B113" s="556"/>
      <c r="C113" s="556"/>
      <c r="D113" s="556"/>
      <c r="E113" s="556"/>
      <c r="F113" s="556"/>
      <c r="G113" s="556"/>
      <c r="H113" s="556"/>
      <c r="I113" s="556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56"/>
      <c r="K114" s="556"/>
      <c r="L114" s="556"/>
      <c r="M114" s="556"/>
    </row>
    <row r="115" spans="2:13" x14ac:dyDescent="0.2">
      <c r="J115" s="556"/>
      <c r="K115" s="556"/>
      <c r="L115" s="556"/>
      <c r="M115" s="556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6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67"/>
      <c r="E24" s="567"/>
      <c r="F24" s="567"/>
      <c r="G24" s="567"/>
      <c r="H24" s="567"/>
      <c r="I24" s="32"/>
      <c r="J24" s="567"/>
      <c r="K24" s="567"/>
      <c r="L24" s="567"/>
      <c r="M24" s="567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12.737494166666666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2.1141052500000002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12.737494166666666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2.1141052500000002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12.737494166666666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2.1141052500000002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12.737494166666666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2.1141052500000002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12.737494166666666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2.1141052500000002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17.57</v>
      </c>
      <c r="E68" s="129" t="e">
        <v>#N/A</v>
      </c>
      <c r="F68" s="138">
        <f t="shared" si="11"/>
        <v>12.737494166666666</v>
      </c>
      <c r="G68" s="128">
        <v>17.57</v>
      </c>
      <c r="H68" s="126"/>
      <c r="I68" s="123">
        <v>1.8359129999999999</v>
      </c>
      <c r="J68" s="129" t="e">
        <v>#N/A</v>
      </c>
      <c r="K68" s="128">
        <f t="shared" si="13"/>
        <v>2.1141052500000002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18.41</v>
      </c>
      <c r="E69" s="129" t="e">
        <v>#N/A</v>
      </c>
      <c r="F69" s="138">
        <f t="shared" si="11"/>
        <v>12.737494166666666</v>
      </c>
      <c r="G69" s="128">
        <v>18.41</v>
      </c>
      <c r="H69" s="126"/>
      <c r="I69" s="123">
        <v>2.3896999999999999</v>
      </c>
      <c r="J69" s="129" t="e">
        <v>#N/A</v>
      </c>
      <c r="K69" s="128">
        <f t="shared" si="13"/>
        <v>2.1141052500000002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12.737494166666666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2.1141052500000002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12.35</v>
      </c>
      <c r="E71" s="129" t="e">
        <v>#N/A</v>
      </c>
      <c r="F71" s="138">
        <f t="shared" si="11"/>
        <v>12.737494166666666</v>
      </c>
      <c r="G71" s="128">
        <v>12.35</v>
      </c>
      <c r="H71" s="126"/>
      <c r="I71" s="123">
        <v>2.4821710000000001</v>
      </c>
      <c r="J71" s="129" t="e">
        <v>#N/A</v>
      </c>
      <c r="K71" s="128">
        <f t="shared" si="13"/>
        <v>2.1141052500000002</v>
      </c>
      <c r="L71" s="128">
        <v>2.4821710000000001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12.737494166666666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2.1141052500000002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10.099930000000001</v>
      </c>
      <c r="E73" s="129" t="e">
        <v>#N/A</v>
      </c>
      <c r="F73" s="128"/>
      <c r="G73" s="128">
        <v>10.099930000000001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9.8110440000000008</v>
      </c>
      <c r="E74" s="129">
        <v>9.8110440000000008</v>
      </c>
      <c r="F74" s="128"/>
      <c r="G74" s="128">
        <v>9.8110440000000008</v>
      </c>
      <c r="H74" s="126"/>
      <c r="I74" s="123">
        <v>2.8188070000000001</v>
      </c>
      <c r="J74" s="129">
        <v>2.8188070000000001</v>
      </c>
      <c r="K74" s="128"/>
      <c r="L74" s="128">
        <v>2.8188070000000001</v>
      </c>
      <c r="M74" s="126"/>
    </row>
    <row r="75" spans="2:13" x14ac:dyDescent="0.25">
      <c r="B75" s="119">
        <f t="shared" si="14"/>
        <v>2021</v>
      </c>
      <c r="C75" s="122">
        <v>44228</v>
      </c>
      <c r="D75" s="123" t="e">
        <v>#N/A</v>
      </c>
      <c r="E75" s="129">
        <v>9.8243609999999997</v>
      </c>
      <c r="F75" s="128">
        <f t="shared" ref="F75" si="15">AVERAGEIF($B$26:$B$97,B75,$G$26:$G$97)</f>
        <v>13.041500833333332</v>
      </c>
      <c r="G75" s="128">
        <v>9.8243609999999997</v>
      </c>
      <c r="H75" s="126"/>
      <c r="I75" s="123" t="e">
        <v>#N/A</v>
      </c>
      <c r="J75" s="129">
        <v>3.0962200000000002</v>
      </c>
      <c r="K75" s="137">
        <f t="shared" ref="K75" si="16">AVERAGEIF($B$26:$B$97,B75,$L$26:$L$97)</f>
        <v>3.0670414166666666</v>
      </c>
      <c r="L75" s="128">
        <v>3.0962200000000002</v>
      </c>
      <c r="M75" s="126"/>
    </row>
    <row r="76" spans="2:13" x14ac:dyDescent="0.25">
      <c r="B76" s="119">
        <f t="shared" si="14"/>
        <v>2021</v>
      </c>
      <c r="C76" s="122">
        <v>44256</v>
      </c>
      <c r="D76" s="123" t="e">
        <v>#N/A</v>
      </c>
      <c r="E76" s="129">
        <v>10.24396</v>
      </c>
      <c r="F76" s="128">
        <f t="shared" ref="F76:F84" si="17">AVERAGEIF($B$26:$B$97,B76,$G$26:$G$97)</f>
        <v>13.041500833333332</v>
      </c>
      <c r="G76" s="128">
        <v>10.24396</v>
      </c>
      <c r="H76" s="126"/>
      <c r="I76" s="123" t="e">
        <v>#N/A</v>
      </c>
      <c r="J76" s="129">
        <v>2.9819300000000002</v>
      </c>
      <c r="K76" s="128">
        <f t="shared" ref="K76:K84" si="18">AVERAGEIF($B$26:$B$97,B76,$L$26:$L$97)</f>
        <v>3.0670414166666666</v>
      </c>
      <c r="L76" s="128">
        <v>2.9819300000000002</v>
      </c>
      <c r="M76" s="126"/>
    </row>
    <row r="77" spans="2:13" x14ac:dyDescent="0.25">
      <c r="B77" s="119">
        <f t="shared" si="14"/>
        <v>2021</v>
      </c>
      <c r="C77" s="122">
        <v>44287</v>
      </c>
      <c r="D77" s="123" t="e">
        <v>#N/A</v>
      </c>
      <c r="E77" s="129">
        <v>11.20837</v>
      </c>
      <c r="F77" s="128">
        <f t="shared" si="17"/>
        <v>13.041500833333332</v>
      </c>
      <c r="G77" s="128">
        <v>11.20837</v>
      </c>
      <c r="H77" s="126"/>
      <c r="I77" s="123" t="e">
        <v>#N/A</v>
      </c>
      <c r="J77" s="129">
        <v>2.9611499999999999</v>
      </c>
      <c r="K77" s="128">
        <f t="shared" si="18"/>
        <v>3.0670414166666666</v>
      </c>
      <c r="L77" s="128">
        <v>2.9611499999999999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 t="e">
        <v>#N/A</v>
      </c>
      <c r="E78" s="129">
        <v>13.289709999999999</v>
      </c>
      <c r="F78" s="128">
        <f t="shared" si="17"/>
        <v>13.041500833333332</v>
      </c>
      <c r="G78" s="128">
        <v>13.289709999999999</v>
      </c>
      <c r="H78" s="126"/>
      <c r="I78" s="123" t="e">
        <v>#N/A</v>
      </c>
      <c r="J78" s="129">
        <v>2.9611499999999999</v>
      </c>
      <c r="K78" s="128">
        <f t="shared" si="18"/>
        <v>3.0670414166666666</v>
      </c>
      <c r="L78" s="128">
        <v>2.9611499999999999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15.85684</v>
      </c>
      <c r="F79" s="128">
        <f t="shared" si="17"/>
        <v>13.041500833333332</v>
      </c>
      <c r="G79" s="128">
        <v>15.85684</v>
      </c>
      <c r="H79" s="126"/>
      <c r="I79" s="123" t="e">
        <v>#N/A</v>
      </c>
      <c r="J79" s="129">
        <v>3.04427</v>
      </c>
      <c r="K79" s="128">
        <f t="shared" si="18"/>
        <v>3.0670414166666666</v>
      </c>
      <c r="L79" s="128">
        <v>3.04427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17.304169999999999</v>
      </c>
      <c r="F80" s="128">
        <f t="shared" si="17"/>
        <v>13.041500833333332</v>
      </c>
      <c r="G80" s="128">
        <v>17.304169999999999</v>
      </c>
      <c r="H80" s="126"/>
      <c r="I80" s="123" t="e">
        <v>#N/A</v>
      </c>
      <c r="J80" s="129">
        <v>3.1066099999999999</v>
      </c>
      <c r="K80" s="128">
        <f t="shared" si="18"/>
        <v>3.0670414166666666</v>
      </c>
      <c r="L80" s="128">
        <v>3.1066099999999999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17.92728</v>
      </c>
      <c r="F81" s="128">
        <f t="shared" si="17"/>
        <v>13.041500833333332</v>
      </c>
      <c r="G81" s="128">
        <v>17.92728</v>
      </c>
      <c r="H81" s="126"/>
      <c r="I81" s="123" t="e">
        <v>#N/A</v>
      </c>
      <c r="J81" s="129">
        <v>3.117</v>
      </c>
      <c r="K81" s="128">
        <f t="shared" si="18"/>
        <v>3.0670414166666666</v>
      </c>
      <c r="L81" s="128">
        <v>3.117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16.934619999999999</v>
      </c>
      <c r="F82" s="128">
        <f t="shared" si="17"/>
        <v>13.041500833333332</v>
      </c>
      <c r="G82" s="128">
        <v>16.934619999999999</v>
      </c>
      <c r="H82" s="126"/>
      <c r="I82" s="123" t="e">
        <v>#N/A</v>
      </c>
      <c r="J82" s="129">
        <v>3.1066099999999999</v>
      </c>
      <c r="K82" s="128">
        <f t="shared" si="18"/>
        <v>3.0670414166666666</v>
      </c>
      <c r="L82" s="128">
        <v>3.1066099999999999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13.473990000000001</v>
      </c>
      <c r="F83" s="128">
        <f t="shared" si="17"/>
        <v>13.041500833333332</v>
      </c>
      <c r="G83" s="128">
        <v>13.473990000000001</v>
      </c>
      <c r="H83" s="126"/>
      <c r="I83" s="123" t="e">
        <v>#N/A</v>
      </c>
      <c r="J83" s="129">
        <v>3.1481699999999999</v>
      </c>
      <c r="K83" s="128">
        <f t="shared" si="18"/>
        <v>3.0670414166666666</v>
      </c>
      <c r="L83" s="128">
        <v>3.1481699999999999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10.74963</v>
      </c>
      <c r="F84" s="128">
        <f t="shared" si="17"/>
        <v>13.041500833333332</v>
      </c>
      <c r="G84" s="128">
        <v>10.74963</v>
      </c>
      <c r="H84" s="126"/>
      <c r="I84" s="123" t="e">
        <v>#N/A</v>
      </c>
      <c r="J84" s="129">
        <v>3.18973</v>
      </c>
      <c r="K84" s="137">
        <f t="shared" si="18"/>
        <v>3.0670414166666666</v>
      </c>
      <c r="L84" s="128">
        <v>3.18973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9.8740349999999992</v>
      </c>
      <c r="F85" s="128"/>
      <c r="G85" s="128">
        <v>9.8740349999999992</v>
      </c>
      <c r="H85" s="126"/>
      <c r="I85" s="123" t="e">
        <v>#N/A</v>
      </c>
      <c r="J85" s="129">
        <v>3.27285</v>
      </c>
      <c r="K85" s="128"/>
      <c r="L85" s="128">
        <v>3.27285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9.5563950000000002</v>
      </c>
      <c r="F86" s="128"/>
      <c r="G86" s="128">
        <v>9.5563950000000002</v>
      </c>
      <c r="H86" s="126"/>
      <c r="I86" s="123" t="e">
        <v>#N/A</v>
      </c>
      <c r="J86" s="129">
        <v>3.4494799999999999</v>
      </c>
      <c r="K86" s="128"/>
      <c r="L86" s="128">
        <v>3.4494799999999999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9.6712019999999992</v>
      </c>
      <c r="F87" s="137">
        <f t="shared" ref="F87" si="19">AVERAGEIF($B$26:$B$97,B87,$G$26:$G$97)</f>
        <v>13.121048916666668</v>
      </c>
      <c r="G87" s="128">
        <v>9.6712019999999992</v>
      </c>
      <c r="H87" s="126"/>
      <c r="I87" s="123" t="e">
        <v>#N/A</v>
      </c>
      <c r="J87" s="129">
        <v>3.4287000000000001</v>
      </c>
      <c r="K87" s="137">
        <f t="shared" ref="K87" si="20">AVERAGEIF($B$26:$B$97,B87,$L$26:$L$97)</f>
        <v>3.3957983333333335</v>
      </c>
      <c r="L87" s="128">
        <v>3.4287000000000001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10.17055</v>
      </c>
      <c r="F88" s="128">
        <f t="shared" ref="F88:F96" si="21">AVERAGEIF($B$26:$B$97,B88,$G$26:$G$97)</f>
        <v>13.121048916666668</v>
      </c>
      <c r="G88" s="128">
        <v>10.17055</v>
      </c>
      <c r="H88" s="126"/>
      <c r="I88" s="123" t="e">
        <v>#N/A</v>
      </c>
      <c r="J88" s="129">
        <v>3.3663599999999998</v>
      </c>
      <c r="K88" s="128">
        <f t="shared" ref="K88:K96" si="22">AVERAGEIF($B$26:$B$97,B88,$L$26:$L$97)</f>
        <v>3.3957983333333335</v>
      </c>
      <c r="L88" s="128">
        <v>3.3663599999999998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11.191280000000001</v>
      </c>
      <c r="F89" s="128">
        <f t="shared" si="21"/>
        <v>13.121048916666668</v>
      </c>
      <c r="G89" s="128">
        <v>11.191280000000001</v>
      </c>
      <c r="H89" s="126"/>
      <c r="I89" s="123" t="e">
        <v>#N/A</v>
      </c>
      <c r="J89" s="129">
        <v>3.3351899999999999</v>
      </c>
      <c r="K89" s="128">
        <f t="shared" si="22"/>
        <v>3.3957983333333335</v>
      </c>
      <c r="L89" s="128">
        <v>3.3351899999999999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13.39677</v>
      </c>
      <c r="F90" s="128">
        <f t="shared" si="21"/>
        <v>13.121048916666668</v>
      </c>
      <c r="G90" s="128">
        <v>13.39677</v>
      </c>
      <c r="H90" s="126"/>
      <c r="I90" s="123" t="e">
        <v>#N/A</v>
      </c>
      <c r="J90" s="129">
        <v>3.3248000000000002</v>
      </c>
      <c r="K90" s="128">
        <f t="shared" si="22"/>
        <v>3.3957983333333335</v>
      </c>
      <c r="L90" s="128">
        <v>3.3248000000000002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16.021409999999999</v>
      </c>
      <c r="F91" s="128">
        <f t="shared" si="21"/>
        <v>13.121048916666668</v>
      </c>
      <c r="G91" s="128">
        <v>16.021409999999999</v>
      </c>
      <c r="H91" s="126"/>
      <c r="I91" s="123" t="e">
        <v>#N/A</v>
      </c>
      <c r="J91" s="129">
        <v>3.3663599999999998</v>
      </c>
      <c r="K91" s="128">
        <f t="shared" si="22"/>
        <v>3.3957983333333335</v>
      </c>
      <c r="L91" s="128">
        <v>3.3663599999999998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17.491959999999999</v>
      </c>
      <c r="F92" s="128">
        <f t="shared" si="21"/>
        <v>13.121048916666668</v>
      </c>
      <c r="G92" s="128">
        <v>17.491959999999999</v>
      </c>
      <c r="H92" s="126"/>
      <c r="I92" s="123" t="e">
        <v>#N/A</v>
      </c>
      <c r="J92" s="129">
        <v>3.3767499999999999</v>
      </c>
      <c r="K92" s="128">
        <f t="shared" si="22"/>
        <v>3.3957983333333335</v>
      </c>
      <c r="L92" s="128">
        <v>3.3767499999999999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18.139289999999999</v>
      </c>
      <c r="F93" s="128">
        <f t="shared" si="21"/>
        <v>13.121048916666668</v>
      </c>
      <c r="G93" s="128">
        <v>18.139289999999999</v>
      </c>
      <c r="H93" s="126"/>
      <c r="I93" s="123" t="e">
        <v>#N/A</v>
      </c>
      <c r="J93" s="129">
        <v>3.3767499999999999</v>
      </c>
      <c r="K93" s="128">
        <f t="shared" si="22"/>
        <v>3.3957983333333335</v>
      </c>
      <c r="L93" s="128">
        <v>3.3767499999999999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17.150120000000001</v>
      </c>
      <c r="F94" s="128">
        <f t="shared" si="21"/>
        <v>13.121048916666668</v>
      </c>
      <c r="G94" s="128">
        <v>17.150120000000001</v>
      </c>
      <c r="H94" s="126"/>
      <c r="I94" s="123" t="e">
        <v>#N/A</v>
      </c>
      <c r="J94" s="129">
        <v>3.3559700000000001</v>
      </c>
      <c r="K94" s="128">
        <f t="shared" si="22"/>
        <v>3.3957983333333335</v>
      </c>
      <c r="L94" s="128">
        <v>3.3559700000000001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13.65831</v>
      </c>
      <c r="F95" s="128">
        <f t="shared" si="21"/>
        <v>13.121048916666668</v>
      </c>
      <c r="G95" s="128">
        <v>13.65831</v>
      </c>
      <c r="H95" s="126"/>
      <c r="I95" s="123" t="e">
        <v>#N/A</v>
      </c>
      <c r="J95" s="129">
        <v>3.4079199999999998</v>
      </c>
      <c r="K95" s="128">
        <f t="shared" si="22"/>
        <v>3.3957983333333335</v>
      </c>
      <c r="L95" s="128">
        <v>3.4079199999999998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10.934100000000001</v>
      </c>
      <c r="F96" s="137">
        <f t="shared" si="21"/>
        <v>13.121048916666668</v>
      </c>
      <c r="G96" s="128">
        <v>10.934100000000001</v>
      </c>
      <c r="H96" s="126"/>
      <c r="I96" s="123" t="e">
        <v>#N/A</v>
      </c>
      <c r="J96" s="129">
        <v>3.45987</v>
      </c>
      <c r="K96" s="137">
        <f t="shared" si="22"/>
        <v>3.3957983333333335</v>
      </c>
      <c r="L96" s="128">
        <v>3.45987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10.071199999999999</v>
      </c>
      <c r="F97" s="128"/>
      <c r="G97" s="128">
        <v>10.071199999999999</v>
      </c>
      <c r="H97" s="126"/>
      <c r="I97" s="123" t="e">
        <v>#N/A</v>
      </c>
      <c r="J97" s="129">
        <v>3.50143</v>
      </c>
      <c r="K97" s="128"/>
      <c r="L97" s="128">
        <v>3.50143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555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551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556</v>
      </c>
      <c r="B28" s="570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97.386053118000007</v>
      </c>
      <c r="G28" s="6">
        <v>95.945315867000005</v>
      </c>
      <c r="I28" s="6">
        <v>-1.4407372513000001</v>
      </c>
      <c r="J28" s="153">
        <f>+IF(I28&gt;0,+I28,0)*-1</f>
        <v>0</v>
      </c>
      <c r="K28" s="153">
        <f>+IF(I28&lt;0,+I28,0)*-1</f>
        <v>1.4407372513000001</v>
      </c>
    </row>
    <row r="29" spans="1:13" x14ac:dyDescent="0.2">
      <c r="A29" s="16" t="s">
        <v>557</v>
      </c>
      <c r="B29" s="569"/>
      <c r="C29" s="165" t="str">
        <f t="shared" si="0"/>
        <v>Q2</v>
      </c>
      <c r="D29" s="74">
        <v>42461</v>
      </c>
      <c r="E29" s="6">
        <v>96.787275203999997</v>
      </c>
      <c r="G29" s="6">
        <v>96.398417351000006</v>
      </c>
      <c r="I29" s="6">
        <v>-0.38885785295999997</v>
      </c>
      <c r="J29" s="153">
        <f t="shared" ref="J29:J55" si="1">+IF(I29&gt;0,+I29,0)*-1</f>
        <v>0</v>
      </c>
      <c r="K29" s="153">
        <f t="shared" ref="K29:K55" si="2">+IF(I29&lt;0,+I29,0)*-1</f>
        <v>0.38885785295999997</v>
      </c>
    </row>
    <row r="30" spans="1:13" x14ac:dyDescent="0.2">
      <c r="A30" s="16" t="s">
        <v>558</v>
      </c>
      <c r="B30" s="569"/>
      <c r="C30" s="165" t="str">
        <f t="shared" si="0"/>
        <v>Q3</v>
      </c>
      <c r="D30" s="74">
        <v>42552</v>
      </c>
      <c r="E30" s="6">
        <v>97.433940919999998</v>
      </c>
      <c r="G30" s="6">
        <v>97.365875036999995</v>
      </c>
      <c r="I30" s="6">
        <v>-6.8065882972000002E-2</v>
      </c>
      <c r="J30" s="153">
        <f t="shared" si="1"/>
        <v>0</v>
      </c>
      <c r="K30" s="153">
        <f t="shared" si="2"/>
        <v>6.8065882972000002E-2</v>
      </c>
    </row>
    <row r="31" spans="1:13" x14ac:dyDescent="0.2">
      <c r="A31" s="16" t="s">
        <v>559</v>
      </c>
      <c r="B31" s="569"/>
      <c r="C31" s="165" t="str">
        <f t="shared" si="0"/>
        <v>Q4</v>
      </c>
      <c r="D31" s="74">
        <v>42644</v>
      </c>
      <c r="E31" s="6">
        <v>98.843653549999999</v>
      </c>
      <c r="G31" s="6">
        <v>97.44515973</v>
      </c>
      <c r="I31" s="6">
        <v>-1.3984938204999999</v>
      </c>
      <c r="J31" s="153">
        <f t="shared" si="1"/>
        <v>0</v>
      </c>
      <c r="K31" s="153">
        <f t="shared" si="2"/>
        <v>1.3984938204999999</v>
      </c>
    </row>
    <row r="32" spans="1:13" x14ac:dyDescent="0.2">
      <c r="A32" s="16" t="s">
        <v>560</v>
      </c>
      <c r="B32" s="569" t="str">
        <f>LEFT(A32,4)</f>
        <v>2017</v>
      </c>
      <c r="C32" s="165" t="str">
        <f t="shared" si="0"/>
        <v>Q1</v>
      </c>
      <c r="D32" s="74">
        <v>42736</v>
      </c>
      <c r="E32" s="6">
        <v>97.306253119999994</v>
      </c>
      <c r="G32" s="6">
        <v>97.226113503999997</v>
      </c>
      <c r="I32" s="6">
        <v>-8.0139616324999996E-2</v>
      </c>
      <c r="J32" s="153">
        <f t="shared" si="1"/>
        <v>0</v>
      </c>
      <c r="K32" s="153">
        <f t="shared" si="2"/>
        <v>8.0139616324999996E-2</v>
      </c>
    </row>
    <row r="33" spans="1:11" x14ac:dyDescent="0.2">
      <c r="A33" s="3" t="s">
        <v>561</v>
      </c>
      <c r="B33" s="569"/>
      <c r="C33" s="165" t="str">
        <f t="shared" si="0"/>
        <v>Q2</v>
      </c>
      <c r="D33" s="74">
        <v>42826</v>
      </c>
      <c r="E33" s="6">
        <v>97.620316002999999</v>
      </c>
      <c r="G33" s="6">
        <v>99.089732549000004</v>
      </c>
      <c r="I33" s="6">
        <v>1.4694165458999999</v>
      </c>
      <c r="J33" s="153">
        <f t="shared" si="1"/>
        <v>-1.4694165458999999</v>
      </c>
      <c r="K33" s="153">
        <f t="shared" si="2"/>
        <v>0</v>
      </c>
    </row>
    <row r="34" spans="1:11" x14ac:dyDescent="0.2">
      <c r="A34" s="3" t="s">
        <v>562</v>
      </c>
      <c r="B34" s="569"/>
      <c r="C34" s="165" t="str">
        <f t="shared" si="0"/>
        <v>Q3</v>
      </c>
      <c r="D34" s="74">
        <v>42917</v>
      </c>
      <c r="E34" s="6">
        <v>98.662143998000005</v>
      </c>
      <c r="G34" s="6">
        <v>99.528885529999997</v>
      </c>
      <c r="I34" s="6">
        <v>0.86674153206000004</v>
      </c>
      <c r="J34" s="153">
        <f t="shared" si="1"/>
        <v>-0.86674153206000004</v>
      </c>
      <c r="K34" s="153">
        <f t="shared" si="2"/>
        <v>0</v>
      </c>
    </row>
    <row r="35" spans="1:11" x14ac:dyDescent="0.2">
      <c r="A35" s="3" t="s">
        <v>563</v>
      </c>
      <c r="B35" s="569"/>
      <c r="C35" s="165" t="str">
        <f t="shared" si="0"/>
        <v>Q4</v>
      </c>
      <c r="D35" s="74">
        <v>43009</v>
      </c>
      <c r="E35" s="6">
        <v>99.128323617999996</v>
      </c>
      <c r="G35" s="6">
        <v>99.879524119999999</v>
      </c>
      <c r="I35" s="6">
        <v>0.75120050208</v>
      </c>
      <c r="J35" s="153">
        <f t="shared" si="1"/>
        <v>-0.75120050208</v>
      </c>
      <c r="K35" s="153">
        <f t="shared" si="2"/>
        <v>0</v>
      </c>
    </row>
    <row r="36" spans="1:11" x14ac:dyDescent="0.2">
      <c r="A36" s="3" t="s">
        <v>564</v>
      </c>
      <c r="B36" s="569" t="str">
        <f>LEFT(A36,4)</f>
        <v>2018</v>
      </c>
      <c r="C36" s="165" t="str">
        <f t="shared" si="0"/>
        <v>Q1</v>
      </c>
      <c r="D36" s="74">
        <v>43101</v>
      </c>
      <c r="E36" s="6">
        <v>99.406508677000005</v>
      </c>
      <c r="G36" s="6">
        <v>99.237049581999997</v>
      </c>
      <c r="I36" s="6">
        <v>-0.16945909469000001</v>
      </c>
      <c r="J36" s="153">
        <f t="shared" si="1"/>
        <v>0</v>
      </c>
      <c r="K36" s="153">
        <f t="shared" si="2"/>
        <v>0.16945909469000001</v>
      </c>
    </row>
    <row r="37" spans="1:11" x14ac:dyDescent="0.2">
      <c r="A37" s="3" t="s">
        <v>565</v>
      </c>
      <c r="B37" s="569"/>
      <c r="C37" s="165" t="str">
        <f t="shared" si="0"/>
        <v>Q2</v>
      </c>
      <c r="D37" s="74">
        <v>43191</v>
      </c>
      <c r="E37" s="6">
        <v>99.914116886000002</v>
      </c>
      <c r="G37" s="6">
        <v>99.608529712999996</v>
      </c>
      <c r="I37" s="6">
        <v>-0.30558717375</v>
      </c>
      <c r="J37" s="153">
        <f t="shared" si="1"/>
        <v>0</v>
      </c>
      <c r="K37" s="153">
        <f t="shared" si="2"/>
        <v>0.30558717375</v>
      </c>
    </row>
    <row r="38" spans="1:11" x14ac:dyDescent="0.2">
      <c r="A38" s="3" t="s">
        <v>566</v>
      </c>
      <c r="B38" s="569"/>
      <c r="C38" s="165" t="str">
        <f t="shared" si="0"/>
        <v>Q3</v>
      </c>
      <c r="D38" s="74">
        <v>43282</v>
      </c>
      <c r="E38" s="6">
        <v>101.58779620999999</v>
      </c>
      <c r="G38" s="6">
        <v>100.7082662</v>
      </c>
      <c r="I38" s="6">
        <v>-0.87953000555000005</v>
      </c>
      <c r="J38" s="153">
        <f t="shared" si="1"/>
        <v>0</v>
      </c>
      <c r="K38" s="153">
        <f t="shared" si="2"/>
        <v>0.87953000555000005</v>
      </c>
    </row>
    <row r="39" spans="1:11" x14ac:dyDescent="0.2">
      <c r="A39" s="3" t="s">
        <v>567</v>
      </c>
      <c r="B39" s="569"/>
      <c r="C39" s="165" t="str">
        <f t="shared" si="0"/>
        <v>Q4</v>
      </c>
      <c r="D39" s="74">
        <v>43374</v>
      </c>
      <c r="E39" s="6">
        <v>102.34595958</v>
      </c>
      <c r="G39" s="6">
        <v>100.11987910000001</v>
      </c>
      <c r="I39" s="6">
        <v>-2.2260804804999998</v>
      </c>
      <c r="J39" s="153">
        <f t="shared" si="1"/>
        <v>0</v>
      </c>
      <c r="K39" s="153">
        <f t="shared" si="2"/>
        <v>2.2260804804999998</v>
      </c>
    </row>
    <row r="40" spans="1:11" x14ac:dyDescent="0.2">
      <c r="A40" s="3" t="s">
        <v>568</v>
      </c>
      <c r="B40" s="569" t="str">
        <f>LEFT(A40,4)</f>
        <v>2019</v>
      </c>
      <c r="C40" s="165" t="str">
        <f t="shared" si="0"/>
        <v>Q1</v>
      </c>
      <c r="D40" s="74">
        <v>43466</v>
      </c>
      <c r="E40" s="6">
        <v>100.32808765</v>
      </c>
      <c r="G40" s="6">
        <v>100.12349981</v>
      </c>
      <c r="I40" s="6">
        <v>-0.20458784374</v>
      </c>
      <c r="J40" s="153">
        <f t="shared" si="1"/>
        <v>0</v>
      </c>
      <c r="K40" s="153">
        <f t="shared" si="2"/>
        <v>0.20458784374</v>
      </c>
    </row>
    <row r="41" spans="1:11" x14ac:dyDescent="0.2">
      <c r="A41" s="3" t="s">
        <v>569</v>
      </c>
      <c r="B41" s="569"/>
      <c r="C41" s="165" t="str">
        <f t="shared" si="0"/>
        <v>Q2</v>
      </c>
      <c r="D41" s="74">
        <v>43556</v>
      </c>
      <c r="E41" s="6">
        <v>100.46299419</v>
      </c>
      <c r="G41" s="6">
        <v>100.78398668</v>
      </c>
      <c r="I41" s="6">
        <v>0.32099249281999997</v>
      </c>
      <c r="J41" s="153">
        <f t="shared" si="1"/>
        <v>-0.32099249281999997</v>
      </c>
      <c r="K41" s="153">
        <f t="shared" si="2"/>
        <v>0</v>
      </c>
    </row>
    <row r="42" spans="1:11" x14ac:dyDescent="0.2">
      <c r="A42" s="3" t="s">
        <v>570</v>
      </c>
      <c r="B42" s="569"/>
      <c r="C42" s="165" t="str">
        <f t="shared" si="0"/>
        <v>Q3</v>
      </c>
      <c r="D42" s="74">
        <v>43647</v>
      </c>
      <c r="E42" s="6">
        <v>100.14356275999999</v>
      </c>
      <c r="G42" s="6">
        <v>102.09688989</v>
      </c>
      <c r="I42" s="6">
        <v>1.9533271323000001</v>
      </c>
      <c r="J42" s="153">
        <f t="shared" si="1"/>
        <v>-1.9533271323000001</v>
      </c>
      <c r="K42" s="153">
        <f t="shared" si="2"/>
        <v>0</v>
      </c>
    </row>
    <row r="43" spans="1:11" x14ac:dyDescent="0.2">
      <c r="A43" s="3" t="s">
        <v>571</v>
      </c>
      <c r="B43" s="569"/>
      <c r="C43" s="165" t="str">
        <f t="shared" si="0"/>
        <v>Q4</v>
      </c>
      <c r="D43" s="74">
        <v>43739</v>
      </c>
      <c r="E43" s="6">
        <v>101.66343835000001</v>
      </c>
      <c r="G43" s="6">
        <v>101.6743604</v>
      </c>
      <c r="I43" s="6">
        <v>1.0922047880000001E-2</v>
      </c>
      <c r="J43" s="153">
        <f t="shared" si="1"/>
        <v>-1.0922047880000001E-2</v>
      </c>
      <c r="K43" s="153">
        <f t="shared" si="2"/>
        <v>0</v>
      </c>
    </row>
    <row r="44" spans="1:11" x14ac:dyDescent="0.2">
      <c r="A44" s="3" t="s">
        <v>572</v>
      </c>
      <c r="B44" s="569" t="str">
        <f>LEFT(A44,4)</f>
        <v>2020</v>
      </c>
      <c r="C44" s="165" t="str">
        <f t="shared" si="0"/>
        <v>Q1</v>
      </c>
      <c r="D44" s="74">
        <v>43831</v>
      </c>
      <c r="E44" s="6">
        <v>100.71384356999999</v>
      </c>
      <c r="G44" s="6">
        <v>95.202161860999993</v>
      </c>
      <c r="I44" s="6">
        <v>-5.5116817116999997</v>
      </c>
      <c r="J44" s="153">
        <f t="shared" si="1"/>
        <v>0</v>
      </c>
      <c r="K44" s="153">
        <f t="shared" si="2"/>
        <v>5.5116817116999997</v>
      </c>
    </row>
    <row r="45" spans="1:11" x14ac:dyDescent="0.2">
      <c r="A45" s="3" t="s">
        <v>573</v>
      </c>
      <c r="B45" s="569"/>
      <c r="C45" s="165" t="str">
        <f t="shared" si="0"/>
        <v>Q2</v>
      </c>
      <c r="D45" s="74">
        <v>43922</v>
      </c>
      <c r="E45" s="6">
        <v>92.436043874999996</v>
      </c>
      <c r="G45" s="6">
        <v>85.042178085000003</v>
      </c>
      <c r="I45" s="6">
        <v>-7.3938657903999996</v>
      </c>
      <c r="J45" s="153">
        <f t="shared" si="1"/>
        <v>0</v>
      </c>
      <c r="K45" s="153">
        <f t="shared" si="2"/>
        <v>7.3938657903999996</v>
      </c>
    </row>
    <row r="46" spans="1:11" x14ac:dyDescent="0.2">
      <c r="A46" s="3" t="s">
        <v>574</v>
      </c>
      <c r="B46" s="569"/>
      <c r="C46" s="165" t="str">
        <f t="shared" si="0"/>
        <v>Q3</v>
      </c>
      <c r="D46" s="74">
        <v>44013</v>
      </c>
      <c r="E46" s="6">
        <v>90.883993415000006</v>
      </c>
      <c r="G46" s="6">
        <v>93.367292801000005</v>
      </c>
      <c r="I46" s="6">
        <v>2.4832993860000001</v>
      </c>
      <c r="J46" s="153">
        <f t="shared" si="1"/>
        <v>-2.4832993860000001</v>
      </c>
      <c r="K46" s="153">
        <f t="shared" si="2"/>
        <v>0</v>
      </c>
    </row>
    <row r="47" spans="1:11" x14ac:dyDescent="0.2">
      <c r="A47" s="3" t="s">
        <v>575</v>
      </c>
      <c r="B47" s="569"/>
      <c r="C47" s="165" t="str">
        <f t="shared" si="0"/>
        <v>Q4</v>
      </c>
      <c r="D47" s="74">
        <v>44105</v>
      </c>
      <c r="E47" s="6">
        <v>92.861854097000005</v>
      </c>
      <c r="G47" s="6">
        <v>95.506311632000006</v>
      </c>
      <c r="I47" s="6">
        <v>2.6444575349999999</v>
      </c>
      <c r="J47" s="153">
        <f t="shared" si="1"/>
        <v>-2.6444575349999999</v>
      </c>
      <c r="K47" s="153">
        <f t="shared" si="2"/>
        <v>0</v>
      </c>
    </row>
    <row r="48" spans="1:11" x14ac:dyDescent="0.2">
      <c r="A48" s="3" t="s">
        <v>576</v>
      </c>
      <c r="B48" s="569" t="str">
        <f>LEFT(A48,4)</f>
        <v>2021</v>
      </c>
      <c r="C48" s="165" t="str">
        <f t="shared" si="0"/>
        <v>Q1</v>
      </c>
      <c r="D48" s="74">
        <v>44197</v>
      </c>
      <c r="E48" s="6">
        <v>93.720873843999996</v>
      </c>
      <c r="G48" s="6">
        <v>95.741906737999997</v>
      </c>
      <c r="I48" s="6">
        <v>2.0210328945999998</v>
      </c>
      <c r="J48" s="153">
        <f t="shared" si="1"/>
        <v>-2.0210328945999998</v>
      </c>
      <c r="K48" s="153">
        <f t="shared" si="2"/>
        <v>0</v>
      </c>
    </row>
    <row r="49" spans="1:11" x14ac:dyDescent="0.2">
      <c r="A49" s="3" t="s">
        <v>577</v>
      </c>
      <c r="B49" s="569"/>
      <c r="C49" s="165" t="str">
        <f t="shared" si="0"/>
        <v>Q2</v>
      </c>
      <c r="D49" s="74">
        <v>44287</v>
      </c>
      <c r="E49" s="6">
        <v>97.088108751999997</v>
      </c>
      <c r="G49" s="6">
        <v>97.198670371999995</v>
      </c>
      <c r="I49" s="6">
        <v>0.11056162022</v>
      </c>
      <c r="J49" s="153">
        <f t="shared" si="1"/>
        <v>-0.11056162022</v>
      </c>
      <c r="K49" s="153">
        <f t="shared" si="2"/>
        <v>0</v>
      </c>
    </row>
    <row r="50" spans="1:11" x14ac:dyDescent="0.2">
      <c r="A50" s="3" t="s">
        <v>578</v>
      </c>
      <c r="B50" s="569"/>
      <c r="C50" s="165" t="str">
        <f t="shared" si="0"/>
        <v>Q3</v>
      </c>
      <c r="D50" s="74">
        <v>44378</v>
      </c>
      <c r="E50" s="6">
        <v>98.990865599000003</v>
      </c>
      <c r="G50" s="6">
        <v>98.55093746</v>
      </c>
      <c r="I50" s="6">
        <v>-0.43992813948999998</v>
      </c>
      <c r="J50" s="153">
        <f t="shared" si="1"/>
        <v>0</v>
      </c>
      <c r="K50" s="153">
        <f t="shared" si="2"/>
        <v>0.43992813948999998</v>
      </c>
    </row>
    <row r="51" spans="1:11" x14ac:dyDescent="0.2">
      <c r="A51" s="3" t="s">
        <v>579</v>
      </c>
      <c r="B51" s="569"/>
      <c r="C51" s="165" t="str">
        <f t="shared" si="0"/>
        <v>Q4</v>
      </c>
      <c r="D51" s="74">
        <v>44470</v>
      </c>
      <c r="E51" s="6">
        <v>99.281136844000002</v>
      </c>
      <c r="G51" s="6">
        <v>99.141294759999994</v>
      </c>
      <c r="I51" s="6">
        <v>-0.13984208410000001</v>
      </c>
      <c r="J51" s="153">
        <f t="shared" si="1"/>
        <v>0</v>
      </c>
      <c r="K51" s="153">
        <f t="shared" si="2"/>
        <v>0.13984208410000001</v>
      </c>
    </row>
    <row r="52" spans="1:11" x14ac:dyDescent="0.2">
      <c r="A52" s="3" t="s">
        <v>580</v>
      </c>
      <c r="B52" s="569" t="str">
        <f>LEFT(A52,4)</f>
        <v>2022</v>
      </c>
      <c r="C52" s="165" t="str">
        <f t="shared" si="0"/>
        <v>Q1</v>
      </c>
      <c r="D52" s="74">
        <v>44562</v>
      </c>
      <c r="E52" s="6">
        <v>99.022130095999998</v>
      </c>
      <c r="G52" s="6">
        <v>99.614764269999995</v>
      </c>
      <c r="I52" s="6">
        <v>0.59263417432999999</v>
      </c>
      <c r="J52" s="153">
        <f t="shared" si="1"/>
        <v>-0.59263417432999999</v>
      </c>
      <c r="K52" s="153">
        <f t="shared" si="2"/>
        <v>0</v>
      </c>
    </row>
    <row r="53" spans="1:11" x14ac:dyDescent="0.2">
      <c r="A53" s="3" t="s">
        <v>581</v>
      </c>
      <c r="B53" s="569"/>
      <c r="C53" s="165" t="str">
        <f t="shared" si="0"/>
        <v>Q2</v>
      </c>
      <c r="D53" s="74">
        <v>44652</v>
      </c>
      <c r="E53" s="6">
        <v>100.74447494</v>
      </c>
      <c r="G53" s="6">
        <v>100.76700208</v>
      </c>
      <c r="I53" s="6">
        <v>2.2527144111999998E-2</v>
      </c>
      <c r="J53" s="153">
        <f t="shared" si="1"/>
        <v>-2.2527144111999998E-2</v>
      </c>
      <c r="K53" s="153">
        <f t="shared" si="2"/>
        <v>0</v>
      </c>
    </row>
    <row r="54" spans="1:11" x14ac:dyDescent="0.2">
      <c r="A54" s="3" t="s">
        <v>582</v>
      </c>
      <c r="B54" s="569"/>
      <c r="C54" s="165" t="str">
        <f t="shared" si="0"/>
        <v>Q3</v>
      </c>
      <c r="D54" s="74">
        <v>44743</v>
      </c>
      <c r="E54" s="6">
        <v>101.47186974</v>
      </c>
      <c r="G54" s="6">
        <v>101.96102212</v>
      </c>
      <c r="I54" s="6">
        <v>0.48915238629000002</v>
      </c>
      <c r="J54" s="153">
        <f t="shared" si="1"/>
        <v>-0.48915238629000002</v>
      </c>
      <c r="K54" s="153">
        <f t="shared" si="2"/>
        <v>0</v>
      </c>
    </row>
    <row r="55" spans="1:11" x14ac:dyDescent="0.2">
      <c r="A55" s="5" t="s">
        <v>583</v>
      </c>
      <c r="B55" s="569"/>
      <c r="C55" s="165" t="str">
        <f t="shared" si="0"/>
        <v>Q4</v>
      </c>
      <c r="D55" s="75">
        <v>44835</v>
      </c>
      <c r="E55" s="6">
        <v>101.80845038</v>
      </c>
      <c r="G55" s="6">
        <v>102.28501497000001</v>
      </c>
      <c r="I55" s="6">
        <v>0.47656458303999999</v>
      </c>
      <c r="J55" s="153">
        <f t="shared" si="1"/>
        <v>-0.47656458303999999</v>
      </c>
      <c r="K55" s="153">
        <f t="shared" si="2"/>
        <v>0</v>
      </c>
    </row>
    <row r="56" spans="1:11" x14ac:dyDescent="0.2">
      <c r="C56" s="353" t="s">
        <v>553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20.5</v>
      </c>
      <c r="C59" s="17">
        <v>70</v>
      </c>
      <c r="D59"/>
      <c r="F59"/>
      <c r="H59"/>
    </row>
    <row r="60" spans="1:11" x14ac:dyDescent="0.2">
      <c r="B60">
        <v>20.5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20.5</v>
      </c>
      <c r="C62" s="112">
        <v>-5</v>
      </c>
    </row>
    <row r="63" spans="1:11" x14ac:dyDescent="0.2">
      <c r="B63">
        <v>20.5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551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71" t="s">
        <v>513</v>
      </c>
      <c r="B25" s="571"/>
      <c r="C25" s="571"/>
      <c r="D25" s="571"/>
      <c r="E25" s="571"/>
      <c r="F25" s="571"/>
      <c r="G25" s="571"/>
      <c r="H25" s="571"/>
      <c r="I25" s="23"/>
      <c r="K25" s="571" t="s">
        <v>514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0.14822580645</v>
      </c>
      <c r="L42" s="102">
        <v>3.6999999999999998E-2</v>
      </c>
      <c r="M42" s="102">
        <v>0</v>
      </c>
      <c r="N42" s="20">
        <f t="shared" si="0"/>
        <v>0.11122580644999999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0.82099999999999995</v>
      </c>
      <c r="L43" s="102">
        <v>0.33700000000000002</v>
      </c>
      <c r="M43" s="102">
        <v>1.6E-2</v>
      </c>
      <c r="N43" s="20">
        <f t="shared" si="0"/>
        <v>0.46799999999999992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0.89300000000000002</v>
      </c>
      <c r="L44" s="102">
        <v>0.33700000000000002</v>
      </c>
      <c r="M44" s="102">
        <v>0.17799999999999999</v>
      </c>
      <c r="N44" s="20">
        <f t="shared" si="0"/>
        <v>0.37800000000000006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0.97799999999999998</v>
      </c>
      <c r="L45" s="102">
        <v>0.33700000000000002</v>
      </c>
      <c r="M45" s="102">
        <v>0.36899999999999999</v>
      </c>
      <c r="N45" s="20">
        <f t="shared" si="0"/>
        <v>0.27200000000000002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0.72536</v>
      </c>
      <c r="L46" s="102">
        <v>0.04</v>
      </c>
      <c r="M46" s="102">
        <v>0.441</v>
      </c>
      <c r="N46" s="20">
        <f t="shared" si="0"/>
        <v>0.24435999999999997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0.89154999999999995</v>
      </c>
      <c r="L47" s="102">
        <v>0.155</v>
      </c>
      <c r="M47" s="102">
        <v>0.59099999999999997</v>
      </c>
      <c r="N47" s="20">
        <f t="shared" si="0"/>
        <v>0.14554999999999996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0.45102999999999999</v>
      </c>
      <c r="L48" s="102">
        <v>0.14499999999999999</v>
      </c>
      <c r="M48" s="102">
        <v>0.192</v>
      </c>
      <c r="N48" s="20">
        <f t="shared" si="0"/>
        <v>0.11403000000000002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0.92364999999999997</v>
      </c>
      <c r="L49" s="102">
        <v>0.12</v>
      </c>
      <c r="M49" s="102">
        <v>0.624</v>
      </c>
      <c r="N49" s="20">
        <f t="shared" si="0"/>
        <v>0.17964999999999998</v>
      </c>
    </row>
    <row r="50" spans="1:14" x14ac:dyDescent="0.2">
      <c r="A50" s="1">
        <v>44136</v>
      </c>
      <c r="B50" s="102">
        <v>1.85</v>
      </c>
      <c r="C50" s="102">
        <v>0.26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3.240161290320001</v>
      </c>
      <c r="K50" s="102">
        <v>0.376</v>
      </c>
      <c r="L50" s="102">
        <v>0.04</v>
      </c>
      <c r="M50" s="102">
        <v>0.224</v>
      </c>
      <c r="N50" s="20">
        <f t="shared" si="0"/>
        <v>0.11200000000000002</v>
      </c>
    </row>
    <row r="51" spans="1:14" x14ac:dyDescent="0.2">
      <c r="A51" s="1">
        <v>44166</v>
      </c>
      <c r="B51" s="102">
        <v>1.8</v>
      </c>
      <c r="C51" s="102">
        <v>0.1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3.1001612903200004</v>
      </c>
      <c r="K51" s="102">
        <v>0.26500000000000001</v>
      </c>
      <c r="L51" s="102">
        <v>0.04</v>
      </c>
      <c r="M51" s="102">
        <v>0.124</v>
      </c>
      <c r="N51" s="20">
        <f t="shared" si="0"/>
        <v>0.10100000000000001</v>
      </c>
    </row>
    <row r="52" spans="1:14" x14ac:dyDescent="0.2">
      <c r="A52" s="1">
        <v>44197</v>
      </c>
      <c r="B52" s="102">
        <v>1.75</v>
      </c>
      <c r="C52" s="102">
        <v>0.17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0.36</v>
      </c>
      <c r="I52" s="102">
        <v>3.1241612903199996</v>
      </c>
      <c r="K52" s="102">
        <v>0.26980645161</v>
      </c>
      <c r="L52" s="102">
        <v>0.04</v>
      </c>
      <c r="M52" s="102">
        <v>7.6999999999999999E-2</v>
      </c>
      <c r="N52" s="20">
        <f t="shared" si="0"/>
        <v>0.15280645161</v>
      </c>
    </row>
    <row r="53" spans="1:14" x14ac:dyDescent="0.2">
      <c r="A53" s="1">
        <v>44228</v>
      </c>
      <c r="B53" s="102" t="e">
        <v>#N/A</v>
      </c>
      <c r="C53" s="102" t="e">
        <v>#N/A</v>
      </c>
      <c r="D53" s="102" t="e">
        <v>#N/A</v>
      </c>
      <c r="E53" s="102" t="e">
        <v>#N/A</v>
      </c>
      <c r="F53" s="102" t="e">
        <v>#N/A</v>
      </c>
      <c r="G53" s="102" t="e">
        <v>#N/A</v>
      </c>
      <c r="H53" s="102" t="e">
        <v>#N/A</v>
      </c>
      <c r="I53" s="102" t="e">
        <v>#N/A</v>
      </c>
      <c r="K53" s="102" t="e">
        <v>#N/A</v>
      </c>
      <c r="L53" s="102" t="e">
        <v>#N/A</v>
      </c>
      <c r="M53" s="102" t="e">
        <v>#N/A</v>
      </c>
      <c r="N53" s="20" t="e">
        <f t="shared" si="0"/>
        <v>#N/A</v>
      </c>
    </row>
    <row r="54" spans="1:14" x14ac:dyDescent="0.2">
      <c r="A54" s="1">
        <v>44256</v>
      </c>
      <c r="B54" s="102" t="e">
        <v>#N/A</v>
      </c>
      <c r="C54" s="102" t="e">
        <v>#N/A</v>
      </c>
      <c r="D54" s="102" t="e">
        <v>#N/A</v>
      </c>
      <c r="E54" s="102" t="e">
        <v>#N/A</v>
      </c>
      <c r="F54" s="102" t="e">
        <v>#N/A</v>
      </c>
      <c r="G54" s="102" t="e">
        <v>#N/A</v>
      </c>
      <c r="H54" s="102" t="e">
        <v>#N/A</v>
      </c>
      <c r="I54" s="102" t="e">
        <v>#N/A</v>
      </c>
      <c r="K54" s="102" t="e">
        <v>#N/A</v>
      </c>
      <c r="L54" s="102" t="e">
        <v>#N/A</v>
      </c>
      <c r="M54" s="102" t="e">
        <v>#N/A</v>
      </c>
      <c r="N54" s="20" t="e">
        <f t="shared" si="0"/>
        <v>#N/A</v>
      </c>
    </row>
    <row r="55" spans="1:14" x14ac:dyDescent="0.2">
      <c r="A55" s="1">
        <v>44287</v>
      </c>
      <c r="B55" s="102" t="e">
        <v>#N/A</v>
      </c>
      <c r="C55" s="102" t="e">
        <v>#N/A</v>
      </c>
      <c r="D55" s="102" t="e">
        <v>#N/A</v>
      </c>
      <c r="E55" s="102" t="e">
        <v>#N/A</v>
      </c>
      <c r="F55" s="102" t="e">
        <v>#N/A</v>
      </c>
      <c r="G55" s="102" t="e">
        <v>#N/A</v>
      </c>
      <c r="H55" s="102" t="e">
        <v>#N/A</v>
      </c>
      <c r="I55" s="102" t="e">
        <v>#N/A</v>
      </c>
      <c r="K55" s="102" t="e">
        <v>#N/A</v>
      </c>
      <c r="L55" s="102" t="e">
        <v>#N/A</v>
      </c>
      <c r="M55" s="102" t="e">
        <v>#N/A</v>
      </c>
      <c r="N55" s="20" t="e">
        <f t="shared" si="0"/>
        <v>#N/A</v>
      </c>
    </row>
    <row r="56" spans="1:14" x14ac:dyDescent="0.2">
      <c r="A56" s="1">
        <v>44317</v>
      </c>
      <c r="B56" s="102" t="e">
        <v>#N/A</v>
      </c>
      <c r="C56" s="102" t="e">
        <v>#N/A</v>
      </c>
      <c r="D56" s="102" t="e">
        <v>#N/A</v>
      </c>
      <c r="E56" s="102" t="e">
        <v>#N/A</v>
      </c>
      <c r="F56" s="102" t="e">
        <v>#N/A</v>
      </c>
      <c r="G56" s="102" t="e">
        <v>#N/A</v>
      </c>
      <c r="H56" s="102" t="e">
        <v>#N/A</v>
      </c>
      <c r="I56" s="102" t="e">
        <v>#N/A</v>
      </c>
      <c r="K56" s="102" t="e">
        <v>#N/A</v>
      </c>
      <c r="L56" s="102" t="e">
        <v>#N/A</v>
      </c>
      <c r="M56" s="102" t="e">
        <v>#N/A</v>
      </c>
      <c r="N56" s="20" t="e">
        <f t="shared" si="0"/>
        <v>#N/A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553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47.691333512</v>
      </c>
      <c r="D26" s="77">
        <v>47.527487432999997</v>
      </c>
      <c r="E26" s="77">
        <v>41.899125359000003</v>
      </c>
      <c r="F26" s="77">
        <v>44.319993005999997</v>
      </c>
      <c r="G26" s="77">
        <v>46.068873021999998</v>
      </c>
      <c r="H26" s="24" t="s">
        <v>14</v>
      </c>
      <c r="I26" s="20">
        <f t="shared" ref="I26:L27" si="0">D26-C26</f>
        <v>-0.16384607900000248</v>
      </c>
      <c r="J26" s="20">
        <f t="shared" si="0"/>
        <v>-5.6283620739999947</v>
      </c>
      <c r="K26" s="20">
        <f t="shared" si="0"/>
        <v>2.4208676469999943</v>
      </c>
      <c r="L26" s="20">
        <f t="shared" si="0"/>
        <v>1.7488800160000011</v>
      </c>
    </row>
    <row r="27" spans="1:26" x14ac:dyDescent="0.25">
      <c r="A27" s="121"/>
      <c r="B27" s="294" t="s">
        <v>330</v>
      </c>
      <c r="C27" s="77">
        <v>52.231680281000003</v>
      </c>
      <c r="D27" s="77">
        <v>53.648985983999999</v>
      </c>
      <c r="E27" s="77">
        <v>50.392149347999997</v>
      </c>
      <c r="F27" s="77">
        <v>53.349968568000001</v>
      </c>
      <c r="G27" s="77">
        <v>55.097596527999997</v>
      </c>
      <c r="H27" s="24" t="s">
        <v>106</v>
      </c>
      <c r="I27" s="20">
        <f t="shared" si="0"/>
        <v>1.4173057029999967</v>
      </c>
      <c r="J27" s="20">
        <f t="shared" si="0"/>
        <v>-3.2568366360000027</v>
      </c>
      <c r="K27" s="20">
        <f t="shared" si="0"/>
        <v>2.9578192200000046</v>
      </c>
      <c r="L27" s="20">
        <f t="shared" si="0"/>
        <v>1.7476279599999955</v>
      </c>
    </row>
    <row r="28" spans="1:26" s="121" customFormat="1" x14ac:dyDescent="0.25">
      <c r="B28" s="531" t="s">
        <v>358</v>
      </c>
      <c r="C28" s="348">
        <v>99.923013792999996</v>
      </c>
      <c r="D28" s="348">
        <v>101.17647341999999</v>
      </c>
      <c r="E28" s="348">
        <v>92.291274708000003</v>
      </c>
      <c r="F28" s="348">
        <v>97.669961573999998</v>
      </c>
      <c r="G28" s="348">
        <v>101.16646955</v>
      </c>
      <c r="H28"/>
      <c r="I28" s="349">
        <f>+D28-C28</f>
        <v>1.253459626999998</v>
      </c>
      <c r="J28" s="349">
        <f t="shared" ref="J28:L28" si="1">+E28-D28</f>
        <v>-8.8851987119999905</v>
      </c>
      <c r="K28" s="349">
        <f t="shared" si="1"/>
        <v>5.3786868659999953</v>
      </c>
      <c r="L28" s="349">
        <f t="shared" si="1"/>
        <v>3.4965079760000037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553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99.492843688999997</v>
      </c>
      <c r="D32" s="455" t="e">
        <v>#N/A</v>
      </c>
      <c r="F32" s="525">
        <v>99.492843688999997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101.30089784</v>
      </c>
      <c r="D33" s="455" t="e">
        <v>#N/A</v>
      </c>
      <c r="E33" s="128">
        <f>AVERAGEIF($A$32:$A$79,A33,$F$32:$F$79)</f>
        <v>101.17941325241667</v>
      </c>
      <c r="F33" s="525">
        <v>101.30089784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99.690699640000005</v>
      </c>
      <c r="D34" s="455" t="e">
        <v>#N/A</v>
      </c>
      <c r="E34" s="128">
        <f t="shared" ref="E34:E42" si="3">AVERAGEIF($A$32:$A$79,A34,$F$32:$F$79)</f>
        <v>101.17941325241667</v>
      </c>
      <c r="F34" s="525">
        <v>99.690699640000005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100.76088645999999</v>
      </c>
      <c r="D35" s="455" t="e">
        <v>#N/A</v>
      </c>
      <c r="E35" s="128">
        <f t="shared" si="3"/>
        <v>101.17941325241667</v>
      </c>
      <c r="F35" s="525">
        <v>100.76088645999999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100.27835665000001</v>
      </c>
      <c r="D36" s="455" t="e">
        <v>#N/A</v>
      </c>
      <c r="E36" s="128">
        <f t="shared" si="3"/>
        <v>101.17941325241667</v>
      </c>
      <c r="F36" s="525">
        <v>100.27835665000001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101.32957125999999</v>
      </c>
      <c r="D37" s="455" t="e">
        <v>#N/A</v>
      </c>
      <c r="E37" s="128">
        <f t="shared" si="3"/>
        <v>101.17941325241667</v>
      </c>
      <c r="F37" s="525">
        <v>101.32957125999999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102.43026201000001</v>
      </c>
      <c r="D38" s="455" t="e">
        <v>#N/A</v>
      </c>
      <c r="E38" s="128">
        <f t="shared" si="3"/>
        <v>101.17941325241667</v>
      </c>
      <c r="F38" s="525">
        <v>102.43026201000001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102.39601137</v>
      </c>
      <c r="D39" s="455" t="e">
        <v>#N/A</v>
      </c>
      <c r="E39" s="128">
        <f t="shared" si="3"/>
        <v>101.17941325241667</v>
      </c>
      <c r="F39" s="525">
        <v>102.39601137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101.44331316</v>
      </c>
      <c r="D40" s="455" t="e">
        <v>#N/A</v>
      </c>
      <c r="E40" s="128">
        <f t="shared" si="3"/>
        <v>101.17941325241667</v>
      </c>
      <c r="F40" s="525">
        <v>101.44331316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100.84338514</v>
      </c>
      <c r="D41" s="455" t="e">
        <v>#N/A</v>
      </c>
      <c r="E41" s="128">
        <f t="shared" si="3"/>
        <v>101.17941325241667</v>
      </c>
      <c r="F41" s="525">
        <v>100.84338514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101.89246881</v>
      </c>
      <c r="D42" s="455" t="e">
        <v>#N/A</v>
      </c>
      <c r="E42" s="128">
        <f t="shared" si="3"/>
        <v>101.17941325241667</v>
      </c>
      <c r="F42" s="525">
        <v>101.89246881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102.294263</v>
      </c>
      <c r="D43" s="455" t="e">
        <v>#N/A</v>
      </c>
      <c r="F43" s="525">
        <v>102.294263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96.733746960000005</v>
      </c>
      <c r="D44" s="455" t="e">
        <v>#N/A</v>
      </c>
      <c r="F44" s="525">
        <v>96.733746960000005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97.677479505999997</v>
      </c>
      <c r="D45" s="455" t="e">
        <v>#N/A</v>
      </c>
      <c r="E45" s="128">
        <f>AVERAGEIF($A$32:$A$79,A45,$F$32:$F$79)</f>
        <v>92.29915596583335</v>
      </c>
      <c r="F45" s="525">
        <v>97.677479505999997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91.354957030999998</v>
      </c>
      <c r="D46" s="455" t="e">
        <v>#N/A</v>
      </c>
      <c r="E46" s="128">
        <f t="shared" ref="E46:E54" si="4">AVERAGEIF($A$32:$A$79,A46,$F$32:$F$79)</f>
        <v>92.29915596583335</v>
      </c>
      <c r="F46" s="525">
        <v>91.354957030999998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80.704233842999997</v>
      </c>
      <c r="D47" s="455" t="e">
        <v>#N/A</v>
      </c>
      <c r="E47" s="128">
        <f t="shared" si="4"/>
        <v>92.29915596583335</v>
      </c>
      <c r="F47" s="525">
        <v>80.704233842999997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84.495201343000005</v>
      </c>
      <c r="D48" s="455" t="e">
        <v>#N/A</v>
      </c>
      <c r="E48" s="128">
        <f t="shared" si="4"/>
        <v>92.29915596583335</v>
      </c>
      <c r="F48" s="525">
        <v>84.495201343000005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89.945331625999998</v>
      </c>
      <c r="D49" s="455" t="e">
        <v>#N/A</v>
      </c>
      <c r="E49" s="128">
        <f t="shared" si="4"/>
        <v>92.29915596583335</v>
      </c>
      <c r="F49" s="525">
        <v>89.945331625999998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92.868384073000001</v>
      </c>
      <c r="D50" s="455" t="e">
        <v>#N/A</v>
      </c>
      <c r="E50" s="128">
        <f t="shared" si="4"/>
        <v>92.29915596583335</v>
      </c>
      <c r="F50" s="525">
        <v>92.868384073000001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92.607566144000003</v>
      </c>
      <c r="D51" s="455" t="e">
        <v>#N/A</v>
      </c>
      <c r="E51" s="128">
        <f t="shared" si="4"/>
        <v>92.29915596583335</v>
      </c>
      <c r="F51" s="525">
        <v>92.607566144000003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94.667882699000003</v>
      </c>
      <c r="D52" s="455" t="e">
        <v>#N/A</v>
      </c>
      <c r="E52" s="128">
        <f t="shared" si="4"/>
        <v>92.29915596583335</v>
      </c>
      <c r="F52" s="525">
        <v>94.667882699000003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94.298150519000004</v>
      </c>
      <c r="D53" s="455" t="e">
        <v>#N/A</v>
      </c>
      <c r="E53" s="128">
        <f t="shared" si="4"/>
        <v>92.29915596583335</v>
      </c>
      <c r="F53" s="525">
        <v>94.298150519000004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96.007069156</v>
      </c>
      <c r="D54" s="455" t="e">
        <v>#N/A</v>
      </c>
      <c r="E54" s="128">
        <f t="shared" si="4"/>
        <v>92.29915596583335</v>
      </c>
      <c r="F54" s="525">
        <v>96.007069156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96.229868690000004</v>
      </c>
      <c r="D55" s="455" t="e">
        <v>#N/A</v>
      </c>
      <c r="F55" s="525">
        <v>96.229868690000004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93.890083269000002</v>
      </c>
      <c r="D56" s="455">
        <v>93.890083269000002</v>
      </c>
      <c r="F56" s="525">
        <v>93.890083269000002</v>
      </c>
      <c r="G56" s="126"/>
    </row>
    <row r="57" spans="1:7" x14ac:dyDescent="0.25">
      <c r="A57">
        <f t="shared" si="2"/>
        <v>2021</v>
      </c>
      <c r="B57" s="117">
        <v>44228</v>
      </c>
      <c r="C57" s="454" t="e">
        <v>#N/A</v>
      </c>
      <c r="D57" s="455">
        <v>96.718745799000004</v>
      </c>
      <c r="E57" s="128">
        <f>AVERAGEIF($A$32:$A$79,A57,$F$32:$F$79)</f>
        <v>97.66859183266665</v>
      </c>
      <c r="F57" s="525">
        <v>96.718745799000004</v>
      </c>
      <c r="G57" s="126"/>
    </row>
    <row r="58" spans="1:7" x14ac:dyDescent="0.25">
      <c r="A58">
        <f t="shared" si="2"/>
        <v>2021</v>
      </c>
      <c r="B58" s="117">
        <v>44256</v>
      </c>
      <c r="C58" s="454" t="e">
        <v>#N/A</v>
      </c>
      <c r="D58" s="455">
        <v>96.711423959000001</v>
      </c>
      <c r="E58" s="128">
        <f t="shared" ref="E58:E66" si="5">AVERAGEIF($A$32:$A$79,A58,$F$32:$F$79)</f>
        <v>97.66859183266665</v>
      </c>
      <c r="F58" s="525">
        <v>96.711423959000001</v>
      </c>
      <c r="G58" s="126"/>
    </row>
    <row r="59" spans="1:7" x14ac:dyDescent="0.25">
      <c r="A59">
        <f t="shared" si="2"/>
        <v>2021</v>
      </c>
      <c r="B59" s="117">
        <v>44287</v>
      </c>
      <c r="C59" s="454" t="e">
        <v>#N/A</v>
      </c>
      <c r="D59" s="455">
        <v>96.480513192999993</v>
      </c>
      <c r="E59" s="128">
        <f t="shared" si="5"/>
        <v>97.66859183266665</v>
      </c>
      <c r="F59" s="525">
        <v>96.480513192999993</v>
      </c>
      <c r="G59" s="126"/>
    </row>
    <row r="60" spans="1:7" x14ac:dyDescent="0.25">
      <c r="A60">
        <f t="shared" si="2"/>
        <v>2021</v>
      </c>
      <c r="B60" s="117">
        <v>44317</v>
      </c>
      <c r="C60" s="454" t="e">
        <v>#N/A</v>
      </c>
      <c r="D60" s="455">
        <v>96.902868570999999</v>
      </c>
      <c r="E60" s="128">
        <f t="shared" si="5"/>
        <v>97.66859183266665</v>
      </c>
      <c r="F60" s="525">
        <v>96.902868570999999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98.222489412000002</v>
      </c>
      <c r="E61" s="128">
        <f t="shared" si="5"/>
        <v>97.66859183266665</v>
      </c>
      <c r="F61" s="525">
        <v>98.222489412000002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98.248005371000005</v>
      </c>
      <c r="E62" s="128">
        <f t="shared" si="5"/>
        <v>97.66859183266665</v>
      </c>
      <c r="F62" s="525">
        <v>98.248005371000005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98.390823729999994</v>
      </c>
      <c r="E63" s="128">
        <f t="shared" si="5"/>
        <v>97.66859183266665</v>
      </c>
      <c r="F63" s="525">
        <v>98.390823729999994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99.029418139000001</v>
      </c>
      <c r="E64" s="128">
        <f t="shared" si="5"/>
        <v>97.66859183266665</v>
      </c>
      <c r="F64" s="525">
        <v>99.029418139000001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98.044086045</v>
      </c>
      <c r="E65" s="128">
        <f t="shared" si="5"/>
        <v>97.66859183266665</v>
      </c>
      <c r="F65" s="525">
        <v>98.044086045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99.291528944000007</v>
      </c>
      <c r="E66" s="128">
        <f t="shared" si="5"/>
        <v>97.66859183266665</v>
      </c>
      <c r="F66" s="525">
        <v>99.291528944000007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100.09311556</v>
      </c>
      <c r="F67" s="525">
        <v>100.09311556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97.838937256999998</v>
      </c>
      <c r="F68" s="525">
        <v>97.838937256999998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100.90449685</v>
      </c>
      <c r="E69" s="128">
        <f>AVERAGEIF($A$32:$A$79,A69,$F$32:$F$79)</f>
        <v>101.16947447308331</v>
      </c>
      <c r="F69" s="525">
        <v>100.90449685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100.22567153</v>
      </c>
      <c r="E70" s="128">
        <f t="shared" ref="E70:E78" si="6">AVERAGEIF($A$32:$A$79,A70,$F$32:$F$79)</f>
        <v>101.16947447308331</v>
      </c>
      <c r="F70" s="525">
        <v>100.22567153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100.27294845999999</v>
      </c>
      <c r="E71" s="128">
        <f t="shared" si="6"/>
        <v>101.16947447308331</v>
      </c>
      <c r="F71" s="525">
        <v>100.27294845999999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100.37162610999999</v>
      </c>
      <c r="E72" s="128">
        <f t="shared" si="6"/>
        <v>101.16947447308331</v>
      </c>
      <c r="F72" s="525">
        <v>100.37162610999999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101.66961087999999</v>
      </c>
      <c r="E73" s="128">
        <f t="shared" si="6"/>
        <v>101.16947447308331</v>
      </c>
      <c r="F73" s="525">
        <v>101.66961087999999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101.75446896</v>
      </c>
      <c r="E74" s="128">
        <f t="shared" si="6"/>
        <v>101.16947447308331</v>
      </c>
      <c r="F74" s="525">
        <v>101.75446896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101.8144058</v>
      </c>
      <c r="E75" s="128">
        <f t="shared" si="6"/>
        <v>101.16947447308331</v>
      </c>
      <c r="F75" s="525">
        <v>101.8144058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102.32596393</v>
      </c>
      <c r="E76" s="128">
        <f t="shared" si="6"/>
        <v>101.16947447308331</v>
      </c>
      <c r="F76" s="525">
        <v>102.32596393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101.24647007999999</v>
      </c>
      <c r="E77" s="128">
        <f t="shared" si="6"/>
        <v>101.16947447308331</v>
      </c>
      <c r="F77" s="525">
        <v>101.24647007999999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102.30110392</v>
      </c>
      <c r="E78" s="128">
        <f t="shared" si="6"/>
        <v>101.16947447308331</v>
      </c>
      <c r="F78" s="525">
        <v>102.30110392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103.3079899</v>
      </c>
      <c r="F79" s="525">
        <v>103.3079899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73" t="s">
        <v>42</v>
      </c>
      <c r="E25" s="573"/>
      <c r="F25" s="573"/>
      <c r="G25" s="573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14.311722587</v>
      </c>
      <c r="F27" s="307">
        <v>15.129091002999999</v>
      </c>
      <c r="G27" s="307">
        <v>15.644589525000001</v>
      </c>
      <c r="H27" s="153"/>
      <c r="I27" s="371">
        <f>D27-C27</f>
        <v>0.87148257499999993</v>
      </c>
      <c r="J27" s="371">
        <f>E27-D27</f>
        <v>-0.44727741300000012</v>
      </c>
      <c r="K27" s="371">
        <f>F27-E27</f>
        <v>0.81736841599999899</v>
      </c>
      <c r="L27" s="371">
        <f>G27-F27</f>
        <v>0.51549852200000146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18.079127988</v>
      </c>
      <c r="F28" s="307">
        <v>19.43471517</v>
      </c>
      <c r="G28" s="307">
        <v>20.433427973000001</v>
      </c>
      <c r="H28" s="183"/>
      <c r="I28" s="371">
        <f t="shared" ref="I28:L35" si="0">D28-C28</f>
        <v>3.1265506999996973E-2</v>
      </c>
      <c r="J28" s="371">
        <f t="shared" si="0"/>
        <v>-2.4637274699999985</v>
      </c>
      <c r="K28" s="371">
        <f t="shared" si="0"/>
        <v>1.3555871820000007</v>
      </c>
      <c r="L28" s="371">
        <f t="shared" si="0"/>
        <v>0.99871280300000009</v>
      </c>
    </row>
    <row r="29" spans="1:12" x14ac:dyDescent="0.2">
      <c r="B29" s="24" t="s">
        <v>108</v>
      </c>
      <c r="C29" s="307">
        <v>4.7677539562</v>
      </c>
      <c r="D29" s="307">
        <v>4.8607196989999997</v>
      </c>
      <c r="E29" s="307">
        <v>4.3739015462999999</v>
      </c>
      <c r="F29" s="307">
        <v>4.8546821933000004</v>
      </c>
      <c r="G29" s="307">
        <v>5.0552253946999999</v>
      </c>
      <c r="H29" s="183"/>
      <c r="I29" s="371">
        <f t="shared" si="0"/>
        <v>9.2965742799999695E-2</v>
      </c>
      <c r="J29" s="371">
        <f t="shared" si="0"/>
        <v>-0.48681815269999973</v>
      </c>
      <c r="K29" s="371">
        <f t="shared" si="0"/>
        <v>0.48078064700000045</v>
      </c>
      <c r="L29" s="371">
        <f t="shared" si="0"/>
        <v>0.20054320139999948</v>
      </c>
    </row>
    <row r="30" spans="1:12" x14ac:dyDescent="0.2">
      <c r="B30" s="24" t="s">
        <v>326</v>
      </c>
      <c r="C30" s="307">
        <v>8.5022328645999998</v>
      </c>
      <c r="D30" s="307">
        <v>8.5581065881999994</v>
      </c>
      <c r="E30" s="307">
        <v>7.9403893520000004</v>
      </c>
      <c r="F30" s="307">
        <v>8.1435029282000002</v>
      </c>
      <c r="G30" s="307">
        <v>8.4039597348000008</v>
      </c>
      <c r="H30" s="183"/>
      <c r="I30" s="371">
        <f t="shared" ref="I30" si="1">D30-C30</f>
        <v>5.5873723599999536E-2</v>
      </c>
      <c r="J30" s="371">
        <f t="shared" ref="J30" si="2">E30-D30</f>
        <v>-0.61771723619999896</v>
      </c>
      <c r="K30" s="371">
        <f t="shared" ref="K30" si="3">F30-E30</f>
        <v>0.20311357619999981</v>
      </c>
      <c r="L30" s="371">
        <f t="shared" ref="L30" si="4">G30-F30</f>
        <v>0.26045680660000059</v>
      </c>
    </row>
    <row r="31" spans="1:12" x14ac:dyDescent="0.2">
      <c r="B31" s="24" t="s">
        <v>328</v>
      </c>
      <c r="C31" s="307">
        <v>47.691333512</v>
      </c>
      <c r="D31" s="307">
        <v>47.527487432999997</v>
      </c>
      <c r="E31" s="307">
        <v>41.899125359000003</v>
      </c>
      <c r="F31" s="307">
        <v>44.319993005999997</v>
      </c>
      <c r="G31" s="307">
        <v>46.068873021999998</v>
      </c>
      <c r="H31" s="153"/>
      <c r="I31" s="371">
        <f t="shared" si="0"/>
        <v>-0.16384607900000248</v>
      </c>
      <c r="J31" s="371">
        <f>E31-D31</f>
        <v>-5.6283620739999947</v>
      </c>
      <c r="K31" s="371">
        <f>F31-E31</f>
        <v>2.4208676469999943</v>
      </c>
      <c r="L31" s="371">
        <f>G31-F31</f>
        <v>1.7488800160000011</v>
      </c>
    </row>
    <row r="32" spans="1:12" x14ac:dyDescent="0.2">
      <c r="B32" s="24" t="s">
        <v>330</v>
      </c>
      <c r="C32" s="307">
        <v>52.231680281000003</v>
      </c>
      <c r="D32" s="307">
        <v>53.648985983999999</v>
      </c>
      <c r="E32" s="307">
        <v>50.392149347999997</v>
      </c>
      <c r="F32" s="307">
        <v>53.349968568000001</v>
      </c>
      <c r="G32" s="307">
        <v>55.097596527999997</v>
      </c>
      <c r="H32" s="183"/>
      <c r="I32" s="371">
        <f t="shared" si="0"/>
        <v>1.4173057029999967</v>
      </c>
      <c r="J32" s="371">
        <f t="shared" si="0"/>
        <v>-3.2568366360000027</v>
      </c>
      <c r="K32" s="371">
        <f t="shared" si="0"/>
        <v>2.9578192200000046</v>
      </c>
      <c r="L32" s="371">
        <f t="shared" si="0"/>
        <v>1.7476279599999955</v>
      </c>
    </row>
    <row r="33" spans="2:12" x14ac:dyDescent="0.2">
      <c r="B33" s="24" t="s">
        <v>331</v>
      </c>
      <c r="C33" s="369">
        <f>C31-C28</f>
        <v>27.179743560999999</v>
      </c>
      <c r="D33" s="369">
        <f>D31-D28</f>
        <v>26.984631974999999</v>
      </c>
      <c r="E33" s="369">
        <f>E31-E28</f>
        <v>23.819997371000003</v>
      </c>
      <c r="F33" s="369">
        <f>F31-F28</f>
        <v>24.885277835999997</v>
      </c>
      <c r="G33" s="369">
        <f>G31-G28</f>
        <v>25.635445048999998</v>
      </c>
      <c r="H33" s="183"/>
      <c r="I33" s="371">
        <f t="shared" si="0"/>
        <v>-0.19511158599999945</v>
      </c>
      <c r="J33" s="371">
        <f t="shared" si="0"/>
        <v>-3.1646346039999962</v>
      </c>
      <c r="K33" s="371">
        <f t="shared" si="0"/>
        <v>1.0652804649999936</v>
      </c>
      <c r="L33" s="371">
        <f t="shared" si="0"/>
        <v>0.750167213000001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25.471159696800001</v>
      </c>
      <c r="E34" s="6">
        <f>E32-E29-E27-E30</f>
        <v>23.766135862700001</v>
      </c>
      <c r="F34" s="6">
        <f>F32-F29-F27-F30</f>
        <v>25.222692443500002</v>
      </c>
      <c r="G34" s="6">
        <f>G32-G29-G27-G30</f>
        <v>25.993821873499993</v>
      </c>
      <c r="H34" s="183"/>
      <c r="I34" s="371">
        <f t="shared" si="0"/>
        <v>0.3969836616000002</v>
      </c>
      <c r="J34" s="371">
        <f t="shared" si="0"/>
        <v>-1.7050238341000004</v>
      </c>
      <c r="K34" s="371">
        <f t="shared" si="0"/>
        <v>1.4565565808000009</v>
      </c>
      <c r="L34" s="371">
        <f t="shared" si="0"/>
        <v>0.77112942999999134</v>
      </c>
    </row>
    <row r="35" spans="2:12" x14ac:dyDescent="0.2">
      <c r="B35" s="154" t="s">
        <v>32</v>
      </c>
      <c r="C35" s="370">
        <v>99.923013792999996</v>
      </c>
      <c r="D35" s="370">
        <v>101.17647341999999</v>
      </c>
      <c r="E35" s="370">
        <v>92.291274708000003</v>
      </c>
      <c r="F35" s="370">
        <v>97.669961573999998</v>
      </c>
      <c r="G35" s="370">
        <v>101.16646955</v>
      </c>
      <c r="H35" s="184"/>
      <c r="I35" s="372">
        <f t="shared" si="0"/>
        <v>1.253459626999998</v>
      </c>
      <c r="J35" s="372">
        <f>E35-D35</f>
        <v>-8.8851987119999905</v>
      </c>
      <c r="K35" s="372">
        <f>F35-E35</f>
        <v>5.3786868659999953</v>
      </c>
      <c r="L35" s="372">
        <f>G35-F35</f>
        <v>3.4965079760000037</v>
      </c>
    </row>
    <row r="36" spans="2:12" x14ac:dyDescent="0.2">
      <c r="B36" s="353" t="s">
        <v>553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74" t="s">
        <v>351</v>
      </c>
      <c r="Q5" s="575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73" t="s">
        <v>487</v>
      </c>
      <c r="E26" s="573"/>
      <c r="F26" s="573"/>
      <c r="G26" s="573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36.753329860999997</v>
      </c>
      <c r="D28" s="140">
        <v>34.625030547999998</v>
      </c>
      <c r="E28" s="140">
        <v>30.577164407000001</v>
      </c>
      <c r="F28" s="140">
        <v>32.262468151999997</v>
      </c>
      <c r="G28" s="140">
        <v>33.471498678000003</v>
      </c>
      <c r="H28" s="151"/>
      <c r="I28" s="183">
        <f>D28-C28</f>
        <v>-2.1282993129999994</v>
      </c>
      <c r="J28" s="183">
        <f>E28-D28</f>
        <v>-4.0478661409999965</v>
      </c>
      <c r="K28" s="183">
        <f>F28-E28</f>
        <v>1.6853037449999952</v>
      </c>
      <c r="L28" s="183">
        <f>G28-F28</f>
        <v>1.2090305260000065</v>
      </c>
    </row>
    <row r="29" spans="1:17" x14ac:dyDescent="0.2">
      <c r="B29" s="150" t="s">
        <v>19</v>
      </c>
      <c r="C29" s="152">
        <f>SUM(C30:C32)</f>
        <v>25.376719997499997</v>
      </c>
      <c r="D29" s="152">
        <f t="shared" ref="D29:E29" si="0">SUM(D30:D32)</f>
        <v>26.893753370100001</v>
      </c>
      <c r="E29" s="152">
        <f t="shared" si="0"/>
        <v>25.825433019599998</v>
      </c>
      <c r="F29" s="152">
        <f t="shared" ref="F29" si="1">SUM(F30:F32)</f>
        <v>26.334102790799999</v>
      </c>
      <c r="G29" s="152">
        <f t="shared" ref="G29" si="2">SUM(G30:G32)</f>
        <v>27.195280044299999</v>
      </c>
      <c r="H29" s="152"/>
      <c r="I29" s="183">
        <f t="shared" ref="I29:L44" si="3">D29-C29</f>
        <v>1.5170333726000038</v>
      </c>
      <c r="J29" s="183">
        <f t="shared" si="3"/>
        <v>-1.0683203505000023</v>
      </c>
      <c r="K29" s="183">
        <f t="shared" si="3"/>
        <v>0.50866977120000101</v>
      </c>
      <c r="L29" s="183">
        <f t="shared" si="3"/>
        <v>0.8611772534999993</v>
      </c>
    </row>
    <row r="30" spans="1:17" x14ac:dyDescent="0.2">
      <c r="B30" s="150" t="s">
        <v>20</v>
      </c>
      <c r="C30" s="140">
        <v>5.3823362602999998</v>
      </c>
      <c r="D30" s="140">
        <v>5.5025937945000001</v>
      </c>
      <c r="E30" s="140">
        <v>5.2735849300000002</v>
      </c>
      <c r="F30" s="140">
        <v>5.7746055169000003</v>
      </c>
      <c r="G30" s="140">
        <v>5.8271386022999998</v>
      </c>
      <c r="H30" s="152"/>
      <c r="I30" s="183">
        <f t="shared" si="3"/>
        <v>0.12025753420000029</v>
      </c>
      <c r="J30" s="183">
        <f t="shared" si="3"/>
        <v>-0.22900886449999991</v>
      </c>
      <c r="K30" s="183">
        <f t="shared" si="3"/>
        <v>0.50102058690000018</v>
      </c>
      <c r="L30" s="183">
        <f t="shared" si="3"/>
        <v>5.2533085399999457E-2</v>
      </c>
    </row>
    <row r="31" spans="1:17" x14ac:dyDescent="0.2">
      <c r="B31" s="150" t="s">
        <v>21</v>
      </c>
      <c r="C31" s="140">
        <v>2.0844820822000001</v>
      </c>
      <c r="D31" s="140">
        <v>1.9198081095999999</v>
      </c>
      <c r="E31" s="140">
        <v>1.9376661775999999</v>
      </c>
      <c r="F31" s="140">
        <v>1.8250647578999999</v>
      </c>
      <c r="G31" s="140">
        <v>1.691634759</v>
      </c>
      <c r="H31" s="152"/>
      <c r="I31" s="183">
        <f t="shared" si="3"/>
        <v>-0.16467397260000016</v>
      </c>
      <c r="J31" s="183">
        <f t="shared" si="3"/>
        <v>1.7858068000000005E-2</v>
      </c>
      <c r="K31" s="183">
        <f t="shared" si="3"/>
        <v>-0.11260141970000004</v>
      </c>
      <c r="L31" s="183">
        <f t="shared" si="3"/>
        <v>-0.13342999889999985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18.614181911999999</v>
      </c>
      <c r="F32" s="140">
        <v>18.734432515999998</v>
      </c>
      <c r="G32" s="140">
        <v>19.676506682999999</v>
      </c>
      <c r="H32" s="152"/>
      <c r="I32" s="183">
        <f t="shared" si="3"/>
        <v>1.5614498110000028</v>
      </c>
      <c r="J32" s="183">
        <f t="shared" si="3"/>
        <v>-0.85716955400000217</v>
      </c>
      <c r="K32" s="183">
        <f t="shared" si="3"/>
        <v>0.12025060399999887</v>
      </c>
      <c r="L32" s="183">
        <f t="shared" si="3"/>
        <v>0.94207416700000124</v>
      </c>
    </row>
    <row r="33" spans="2:12" x14ac:dyDescent="0.2">
      <c r="B33" s="153" t="s">
        <v>310</v>
      </c>
      <c r="C33" s="151">
        <f>SUM(C34:C37)</f>
        <v>14.44901198637</v>
      </c>
      <c r="D33" s="151">
        <f t="shared" ref="D33:E33" si="4">SUM(D34:D37)</f>
        <v>14.478896917659998</v>
      </c>
      <c r="E33" s="151">
        <f t="shared" si="4"/>
        <v>13.31204762792</v>
      </c>
      <c r="F33" s="151">
        <f t="shared" ref="F33" si="5">SUM(F34:F37)</f>
        <v>13.506118536240001</v>
      </c>
      <c r="G33" s="151">
        <f t="shared" ref="G33" si="6">SUM(G34:G37)</f>
        <v>14.538169435279999</v>
      </c>
      <c r="H33" s="151"/>
      <c r="I33" s="183">
        <f t="shared" si="3"/>
        <v>2.9884931289998917E-2</v>
      </c>
      <c r="J33" s="183">
        <f t="shared" si="3"/>
        <v>-1.1668492897399982</v>
      </c>
      <c r="K33" s="183">
        <f t="shared" si="3"/>
        <v>0.19407090832000051</v>
      </c>
      <c r="L33" s="183">
        <f t="shared" si="3"/>
        <v>1.0320508990399979</v>
      </c>
    </row>
    <row r="34" spans="2:12" x14ac:dyDescent="0.2">
      <c r="B34" s="150" t="s">
        <v>25</v>
      </c>
      <c r="C34" s="140">
        <v>11.401398274</v>
      </c>
      <c r="D34" s="140">
        <v>11.490127040999999</v>
      </c>
      <c r="E34" s="140">
        <v>10.507209022</v>
      </c>
      <c r="F34" s="140">
        <v>10.666122185000001</v>
      </c>
      <c r="G34" s="140">
        <v>11.548439654999999</v>
      </c>
      <c r="H34" s="151"/>
      <c r="I34" s="183">
        <f t="shared" si="3"/>
        <v>8.8728766999999209E-2</v>
      </c>
      <c r="J34" s="183">
        <f>E34-D34</f>
        <v>-0.98291801899999953</v>
      </c>
      <c r="K34" s="183">
        <f>F34-E34</f>
        <v>0.15891316300000113</v>
      </c>
      <c r="L34" s="183">
        <f>G34-F34</f>
        <v>0.88231746999999849</v>
      </c>
    </row>
    <row r="35" spans="2:12" x14ac:dyDescent="0.2">
      <c r="B35" s="150" t="s">
        <v>23</v>
      </c>
      <c r="C35" s="140">
        <v>0.80848197259999999</v>
      </c>
      <c r="D35" s="140">
        <v>0.77886827397000002</v>
      </c>
      <c r="E35" s="140">
        <v>0.70534177217000005</v>
      </c>
      <c r="F35" s="140">
        <v>0.73244107155000004</v>
      </c>
      <c r="G35" s="140">
        <v>0.78232807072999999</v>
      </c>
      <c r="H35" s="152"/>
      <c r="I35" s="183">
        <f t="shared" si="3"/>
        <v>-2.9613698629999963E-2</v>
      </c>
      <c r="J35" s="183">
        <f t="shared" si="3"/>
        <v>-7.3526501799999977E-2</v>
      </c>
      <c r="K35" s="183">
        <f t="shared" si="3"/>
        <v>2.7099299379999997E-2</v>
      </c>
      <c r="L35" s="183">
        <f t="shared" si="3"/>
        <v>4.9886999179999947E-2</v>
      </c>
    </row>
    <row r="36" spans="2:12" x14ac:dyDescent="0.2">
      <c r="B36" s="150" t="s">
        <v>24</v>
      </c>
      <c r="C36" s="140">
        <v>1.9593083973000001</v>
      </c>
      <c r="D36" s="140">
        <v>1.9662755205</v>
      </c>
      <c r="E36" s="140">
        <v>1.8597922575000001</v>
      </c>
      <c r="F36" s="140">
        <v>1.8686941151000001</v>
      </c>
      <c r="G36" s="140">
        <v>1.9799433518</v>
      </c>
      <c r="H36" s="152"/>
      <c r="I36" s="183">
        <f t="shared" si="3"/>
        <v>6.967123199999925E-3</v>
      </c>
      <c r="J36" s="183">
        <f t="shared" si="3"/>
        <v>-0.10648326299999988</v>
      </c>
      <c r="K36" s="183">
        <f t="shared" si="3"/>
        <v>8.9018575999999516E-3</v>
      </c>
      <c r="L36" s="183">
        <f t="shared" si="3"/>
        <v>0.11124923669999998</v>
      </c>
    </row>
    <row r="37" spans="2:12" x14ac:dyDescent="0.2">
      <c r="B37" s="150" t="s">
        <v>33</v>
      </c>
      <c r="C37" s="140">
        <v>0.27982334247000001</v>
      </c>
      <c r="D37" s="140">
        <v>0.24362608219000001</v>
      </c>
      <c r="E37" s="140">
        <v>0.23970457625</v>
      </c>
      <c r="F37" s="140">
        <v>0.23886116459000001</v>
      </c>
      <c r="G37" s="140">
        <v>0.22745835775000001</v>
      </c>
      <c r="H37" s="152"/>
      <c r="I37" s="183">
        <f t="shared" si="3"/>
        <v>-3.6197260280000004E-2</v>
      </c>
      <c r="J37" s="183">
        <f t="shared" si="3"/>
        <v>-3.9215059400000141E-3</v>
      </c>
      <c r="K37" s="183">
        <f t="shared" si="3"/>
        <v>-8.4341165999998746E-4</v>
      </c>
      <c r="L37" s="183">
        <f t="shared" si="3"/>
        <v>-1.1402806840000002E-2</v>
      </c>
    </row>
    <row r="38" spans="2:12" x14ac:dyDescent="0.2">
      <c r="B38" s="150" t="s">
        <v>26</v>
      </c>
      <c r="C38" s="152">
        <f>SUM(C39:C42)</f>
        <v>5.4224968218900003</v>
      </c>
      <c r="D38" s="152">
        <f t="shared" ref="D38:E38" si="7">SUM(D39:D42)</f>
        <v>5.7021018493499991</v>
      </c>
      <c r="E38" s="152">
        <f t="shared" si="7"/>
        <v>5.6986058049199997</v>
      </c>
      <c r="F38" s="152">
        <f t="shared" ref="F38" si="8">SUM(F39:F42)</f>
        <v>6.1650960817999998</v>
      </c>
      <c r="G38" s="152">
        <f t="shared" ref="G38" si="9">SUM(G39:G42)</f>
        <v>6.4698822165999994</v>
      </c>
      <c r="H38" s="152"/>
      <c r="I38" s="183">
        <f t="shared" si="3"/>
        <v>0.27960502745999882</v>
      </c>
      <c r="J38" s="183">
        <f t="shared" si="3"/>
        <v>-3.4960444299994009E-3</v>
      </c>
      <c r="K38" s="183">
        <f t="shared" si="3"/>
        <v>0.46649027688000011</v>
      </c>
      <c r="L38" s="183">
        <f t="shared" si="3"/>
        <v>0.30478613479999961</v>
      </c>
    </row>
    <row r="39" spans="2:12" x14ac:dyDescent="0.2">
      <c r="B39" s="150" t="s">
        <v>27</v>
      </c>
      <c r="C39" s="140">
        <v>0.67865612055000002</v>
      </c>
      <c r="D39" s="140">
        <v>0.69041319452000005</v>
      </c>
      <c r="E39" s="140">
        <v>0.59814366302999999</v>
      </c>
      <c r="F39" s="140">
        <v>0.66286666091000002</v>
      </c>
      <c r="G39" s="140">
        <v>0.70246596111000004</v>
      </c>
      <c r="H39" s="152"/>
      <c r="I39" s="183">
        <f t="shared" si="3"/>
        <v>1.1757073970000032E-2</v>
      </c>
      <c r="J39" s="183">
        <f t="shared" si="3"/>
        <v>-9.2269531490000056E-2</v>
      </c>
      <c r="K39" s="183">
        <f t="shared" si="3"/>
        <v>6.4722997880000022E-2</v>
      </c>
      <c r="L39" s="183">
        <f t="shared" si="3"/>
        <v>3.959930020000002E-2</v>
      </c>
    </row>
    <row r="40" spans="2:12" x14ac:dyDescent="0.2">
      <c r="B40" s="150" t="s">
        <v>28</v>
      </c>
      <c r="C40" s="140">
        <v>3.4277322712</v>
      </c>
      <c r="D40" s="140">
        <v>3.6736987287999998</v>
      </c>
      <c r="E40" s="140">
        <v>3.8060486739999999</v>
      </c>
      <c r="F40" s="140">
        <v>4.1985584031999998</v>
      </c>
      <c r="G40" s="140">
        <v>4.3598451955000002</v>
      </c>
      <c r="H40" s="152"/>
      <c r="I40" s="183">
        <f t="shared" si="3"/>
        <v>0.2459664575999998</v>
      </c>
      <c r="J40" s="183">
        <f t="shared" si="3"/>
        <v>0.1323499452000001</v>
      </c>
      <c r="K40" s="183">
        <f t="shared" si="3"/>
        <v>0.39250972919999993</v>
      </c>
      <c r="L40" s="183">
        <f t="shared" si="3"/>
        <v>0.16128679230000031</v>
      </c>
    </row>
    <row r="41" spans="2:12" x14ac:dyDescent="0.2">
      <c r="B41" s="150" t="s">
        <v>29</v>
      </c>
      <c r="C41" s="140">
        <v>0.89622151233000003</v>
      </c>
      <c r="D41" s="140">
        <v>0.91576083836</v>
      </c>
      <c r="E41" s="140">
        <v>0.82093322705000005</v>
      </c>
      <c r="F41" s="140">
        <v>0.79925373190000004</v>
      </c>
      <c r="G41" s="140">
        <v>0.76859149187999998</v>
      </c>
      <c r="H41" s="152"/>
      <c r="I41" s="183">
        <f t="shared" si="3"/>
        <v>1.953932602999997E-2</v>
      </c>
      <c r="J41" s="183">
        <f t="shared" si="3"/>
        <v>-9.4827611309999948E-2</v>
      </c>
      <c r="K41" s="183">
        <f t="shared" si="3"/>
        <v>-2.1679495150000005E-2</v>
      </c>
      <c r="L41" s="183">
        <f t="shared" si="3"/>
        <v>-3.0662240020000064E-2</v>
      </c>
    </row>
    <row r="42" spans="2:12" x14ac:dyDescent="0.2">
      <c r="B42" s="150" t="s">
        <v>30</v>
      </c>
      <c r="C42" s="140">
        <v>0.41988691780999998</v>
      </c>
      <c r="D42" s="140">
        <v>0.42222908767</v>
      </c>
      <c r="E42" s="140">
        <v>0.47348024084000001</v>
      </c>
      <c r="F42" s="140">
        <v>0.50441728579</v>
      </c>
      <c r="G42" s="140">
        <v>0.63897956811000001</v>
      </c>
      <c r="H42" s="152"/>
      <c r="I42" s="183">
        <f t="shared" si="3"/>
        <v>2.3421698600000207E-3</v>
      </c>
      <c r="J42" s="183">
        <f t="shared" si="3"/>
        <v>5.1251153170000008E-2</v>
      </c>
      <c r="K42" s="183">
        <f t="shared" si="3"/>
        <v>3.0937044949999992E-2</v>
      </c>
      <c r="L42" s="183">
        <f t="shared" si="3"/>
        <v>0.13456228232</v>
      </c>
    </row>
    <row r="43" spans="2:12" x14ac:dyDescent="0.2">
      <c r="B43" s="150" t="s">
        <v>31</v>
      </c>
      <c r="C43" s="151">
        <f>C44-C28-C29-C33-C38</f>
        <v>18.822211063240001</v>
      </c>
      <c r="D43" s="151">
        <f t="shared" ref="D43:E43" si="10">D44-D28-D29-D33-D38</f>
        <v>18.95201036489</v>
      </c>
      <c r="E43" s="151">
        <f t="shared" si="10"/>
        <v>18.797835831560008</v>
      </c>
      <c r="F43" s="151">
        <f t="shared" ref="F43" si="11">F44-F28-F29-F33-F38</f>
        <v>19.022408322159997</v>
      </c>
      <c r="G43" s="151">
        <f t="shared" ref="G43" si="12">G44-G28-G29-G33-G38</f>
        <v>19.096480255820005</v>
      </c>
      <c r="H43" s="151"/>
      <c r="I43" s="183">
        <f t="shared" si="3"/>
        <v>0.12979930164999942</v>
      </c>
      <c r="J43" s="183">
        <f t="shared" ref="J43:L44" si="13">E43-D43</f>
        <v>-0.15417453332999287</v>
      </c>
      <c r="K43" s="183">
        <f t="shared" si="13"/>
        <v>0.22457249059998929</v>
      </c>
      <c r="L43" s="183">
        <f t="shared" si="13"/>
        <v>7.4071933660007971E-2</v>
      </c>
    </row>
    <row r="44" spans="2:12" x14ac:dyDescent="0.2">
      <c r="B44" s="154" t="s">
        <v>32</v>
      </c>
      <c r="C44" s="156">
        <v>100.82376973</v>
      </c>
      <c r="D44" s="156">
        <v>100.65179304999999</v>
      </c>
      <c r="E44" s="156">
        <v>94.211086691000006</v>
      </c>
      <c r="F44" s="156">
        <v>97.290193883000001</v>
      </c>
      <c r="G44" s="156">
        <v>100.77131063</v>
      </c>
      <c r="H44" s="155"/>
      <c r="I44" s="184">
        <f t="shared" si="3"/>
        <v>-0.17197668000000021</v>
      </c>
      <c r="J44" s="184">
        <f t="shared" si="13"/>
        <v>-6.4407063589999893</v>
      </c>
      <c r="K44" s="184">
        <f t="shared" si="13"/>
        <v>3.0791071919999951</v>
      </c>
      <c r="L44" s="184">
        <f t="shared" si="13"/>
        <v>3.4811167470000015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553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100.42239354</v>
      </c>
      <c r="D50" s="93" t="e">
        <v>#N/A</v>
      </c>
      <c r="E50" s="119"/>
      <c r="F50" s="525">
        <v>100.42239354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100.21308999</v>
      </c>
      <c r="D51" s="93" t="e">
        <v>#N/A</v>
      </c>
      <c r="E51" s="128">
        <f t="shared" ref="E51:E60" si="15">AVERAGEIF($A$34:$A$97,A51,$F$34:$F$97)</f>
        <v>100.64756316016667</v>
      </c>
      <c r="F51" s="525">
        <v>100.21308999</v>
      </c>
    </row>
    <row r="52" spans="1:6" ht="15" x14ac:dyDescent="0.25">
      <c r="A52" s="30">
        <f t="shared" si="14"/>
        <v>2019</v>
      </c>
      <c r="B52" s="117">
        <v>43525</v>
      </c>
      <c r="C52" s="118">
        <v>100.33765062000001</v>
      </c>
      <c r="D52" s="93" t="e">
        <v>#N/A</v>
      </c>
      <c r="E52" s="128">
        <f t="shared" si="15"/>
        <v>100.64756316016667</v>
      </c>
      <c r="F52" s="525">
        <v>100.33765062000001</v>
      </c>
    </row>
    <row r="53" spans="1:6" ht="15" x14ac:dyDescent="0.25">
      <c r="A53" s="30">
        <f t="shared" si="14"/>
        <v>2019</v>
      </c>
      <c r="B53" s="117">
        <v>43556</v>
      </c>
      <c r="C53" s="118">
        <v>100.52204779</v>
      </c>
      <c r="D53" s="93" t="e">
        <v>#N/A</v>
      </c>
      <c r="E53" s="128">
        <f t="shared" si="15"/>
        <v>100.64756316016667</v>
      </c>
      <c r="F53" s="525">
        <v>100.52204779</v>
      </c>
    </row>
    <row r="54" spans="1:6" ht="15" x14ac:dyDescent="0.25">
      <c r="A54" s="30">
        <f t="shared" si="14"/>
        <v>2019</v>
      </c>
      <c r="B54" s="117">
        <v>43586</v>
      </c>
      <c r="C54" s="118">
        <v>100.28072546999999</v>
      </c>
      <c r="D54" s="93" t="e">
        <v>#N/A</v>
      </c>
      <c r="E54" s="128">
        <f t="shared" si="15"/>
        <v>100.64756316016667</v>
      </c>
      <c r="F54" s="525">
        <v>100.28072546999999</v>
      </c>
    </row>
    <row r="55" spans="1:6" ht="15" x14ac:dyDescent="0.25">
      <c r="A55" s="30">
        <f t="shared" si="14"/>
        <v>2019</v>
      </c>
      <c r="B55" s="117">
        <v>43617</v>
      </c>
      <c r="C55" s="118">
        <v>100.59228493000001</v>
      </c>
      <c r="D55" s="93" t="e">
        <v>#N/A</v>
      </c>
      <c r="E55" s="128">
        <f t="shared" si="15"/>
        <v>100.64756316016667</v>
      </c>
      <c r="F55" s="525">
        <v>100.59228493000001</v>
      </c>
    </row>
    <row r="56" spans="1:6" ht="15" x14ac:dyDescent="0.25">
      <c r="A56" s="30">
        <f t="shared" si="14"/>
        <v>2019</v>
      </c>
      <c r="B56" s="117">
        <v>43647</v>
      </c>
      <c r="C56" s="118">
        <v>99.956229894000003</v>
      </c>
      <c r="D56" s="93" t="e">
        <v>#N/A</v>
      </c>
      <c r="E56" s="128">
        <f t="shared" si="15"/>
        <v>100.64756316016667</v>
      </c>
      <c r="F56" s="525">
        <v>99.956229894000003</v>
      </c>
    </row>
    <row r="57" spans="1:6" ht="15" x14ac:dyDescent="0.25">
      <c r="A57" s="30">
        <f t="shared" si="14"/>
        <v>2019</v>
      </c>
      <c r="B57" s="117">
        <v>43678</v>
      </c>
      <c r="C57" s="118">
        <v>101.19644286</v>
      </c>
      <c r="D57" s="93" t="e">
        <v>#N/A</v>
      </c>
      <c r="E57" s="128">
        <f t="shared" si="15"/>
        <v>100.64756316016667</v>
      </c>
      <c r="F57" s="525">
        <v>101.19644286</v>
      </c>
    </row>
    <row r="58" spans="1:6" ht="15" x14ac:dyDescent="0.25">
      <c r="A58" s="30">
        <f t="shared" si="14"/>
        <v>2019</v>
      </c>
      <c r="B58" s="117">
        <v>43709</v>
      </c>
      <c r="C58" s="118">
        <v>99.249163937999995</v>
      </c>
      <c r="D58" s="93" t="e">
        <v>#N/A</v>
      </c>
      <c r="E58" s="128">
        <f t="shared" si="15"/>
        <v>100.64756316016667</v>
      </c>
      <c r="F58" s="525">
        <v>99.249163937999995</v>
      </c>
    </row>
    <row r="59" spans="1:6" ht="15" x14ac:dyDescent="0.25">
      <c r="A59" s="30">
        <f t="shared" si="14"/>
        <v>2019</v>
      </c>
      <c r="B59" s="117">
        <v>43739</v>
      </c>
      <c r="C59" s="118">
        <v>101.30587751</v>
      </c>
      <c r="D59" s="93" t="e">
        <v>#N/A</v>
      </c>
      <c r="E59" s="128">
        <f t="shared" si="15"/>
        <v>100.64756316016667</v>
      </c>
      <c r="F59" s="525">
        <v>101.30587751</v>
      </c>
    </row>
    <row r="60" spans="1:6" ht="15" x14ac:dyDescent="0.25">
      <c r="A60" s="30">
        <f t="shared" si="14"/>
        <v>2019</v>
      </c>
      <c r="B60" s="117">
        <v>43770</v>
      </c>
      <c r="C60" s="118">
        <v>101.98626719000001</v>
      </c>
      <c r="D60" s="93" t="e">
        <v>#N/A</v>
      </c>
      <c r="E60" s="128">
        <f t="shared" si="15"/>
        <v>100.64756316016667</v>
      </c>
      <c r="F60" s="525">
        <v>101.98626719000001</v>
      </c>
    </row>
    <row r="61" spans="1:6" ht="15" x14ac:dyDescent="0.25">
      <c r="A61" s="30">
        <f t="shared" si="14"/>
        <v>2019</v>
      </c>
      <c r="B61" s="117">
        <v>43800</v>
      </c>
      <c r="C61" s="118">
        <v>101.70858419</v>
      </c>
      <c r="D61" s="93" t="e">
        <v>#N/A</v>
      </c>
      <c r="E61" s="119"/>
      <c r="F61" s="525">
        <v>101.70858419</v>
      </c>
    </row>
    <row r="62" spans="1:6" ht="15" x14ac:dyDescent="0.25">
      <c r="A62" s="30">
        <f t="shared" si="14"/>
        <v>2020</v>
      </c>
      <c r="B62" s="117">
        <v>43831</v>
      </c>
      <c r="C62" s="118">
        <v>101.37581643999999</v>
      </c>
      <c r="D62" s="93" t="e">
        <v>#N/A</v>
      </c>
      <c r="E62" s="119"/>
      <c r="F62" s="525">
        <v>101.37581643999999</v>
      </c>
    </row>
    <row r="63" spans="1:6" ht="15" x14ac:dyDescent="0.25">
      <c r="A63" s="30">
        <f t="shared" si="14"/>
        <v>2020</v>
      </c>
      <c r="B63" s="117">
        <v>43862</v>
      </c>
      <c r="C63" s="118">
        <v>100.24145204</v>
      </c>
      <c r="D63" s="93" t="e">
        <v>#N/A</v>
      </c>
      <c r="E63" s="128">
        <f t="shared" ref="E63:E72" si="16">AVERAGEIF($A$34:$A$97,A63,$F$34:$F$97)</f>
        <v>94.234327452916659</v>
      </c>
      <c r="F63" s="525">
        <v>100.24145204</v>
      </c>
    </row>
    <row r="64" spans="1:6" ht="15" x14ac:dyDescent="0.25">
      <c r="A64" s="30">
        <f t="shared" si="14"/>
        <v>2020</v>
      </c>
      <c r="B64" s="117">
        <v>43891</v>
      </c>
      <c r="C64" s="118">
        <v>100.49378536</v>
      </c>
      <c r="D64" s="93" t="e">
        <v>#N/A</v>
      </c>
      <c r="E64" s="128">
        <f t="shared" si="16"/>
        <v>94.234327452916659</v>
      </c>
      <c r="F64" s="525">
        <v>100.49378536</v>
      </c>
    </row>
    <row r="65" spans="1:6" ht="15" x14ac:dyDescent="0.25">
      <c r="A65" s="30">
        <f t="shared" si="14"/>
        <v>2020</v>
      </c>
      <c r="B65" s="117">
        <v>43922</v>
      </c>
      <c r="C65" s="118">
        <v>100.31556342</v>
      </c>
      <c r="D65" s="93" t="e">
        <v>#N/A</v>
      </c>
      <c r="E65" s="128">
        <f t="shared" si="16"/>
        <v>94.234327452916659</v>
      </c>
      <c r="F65" s="525">
        <v>100.31556342</v>
      </c>
    </row>
    <row r="66" spans="1:6" ht="15" x14ac:dyDescent="0.25">
      <c r="A66" s="30">
        <f t="shared" si="14"/>
        <v>2020</v>
      </c>
      <c r="B66" s="117">
        <v>43952</v>
      </c>
      <c r="C66" s="118">
        <v>88.575602188000005</v>
      </c>
      <c r="D66" s="93" t="e">
        <v>#N/A</v>
      </c>
      <c r="E66" s="128">
        <f t="shared" si="16"/>
        <v>94.234327452916659</v>
      </c>
      <c r="F66" s="525">
        <v>88.575602188000005</v>
      </c>
    </row>
    <row r="67" spans="1:6" ht="15" x14ac:dyDescent="0.25">
      <c r="A67" s="30">
        <f t="shared" si="14"/>
        <v>2020</v>
      </c>
      <c r="B67" s="117">
        <v>43983</v>
      </c>
      <c r="C67" s="118">
        <v>88.545647411999994</v>
      </c>
      <c r="D67" s="93" t="e">
        <v>#N/A</v>
      </c>
      <c r="E67" s="128">
        <f t="shared" si="16"/>
        <v>94.234327452916659</v>
      </c>
      <c r="F67" s="525">
        <v>88.545647411999994</v>
      </c>
    </row>
    <row r="68" spans="1:6" ht="15" x14ac:dyDescent="0.25">
      <c r="A68" s="30">
        <f t="shared" si="14"/>
        <v>2020</v>
      </c>
      <c r="B68" s="117">
        <v>44013</v>
      </c>
      <c r="C68" s="118">
        <v>90.225506292999995</v>
      </c>
      <c r="D68" s="93" t="e">
        <v>#N/A</v>
      </c>
      <c r="E68" s="128">
        <f t="shared" si="16"/>
        <v>94.234327452916659</v>
      </c>
      <c r="F68" s="525">
        <v>90.225506292999995</v>
      </c>
    </row>
    <row r="69" spans="1:6" ht="15" x14ac:dyDescent="0.25">
      <c r="A69" s="30">
        <f t="shared" si="14"/>
        <v>2020</v>
      </c>
      <c r="B69" s="117">
        <v>44044</v>
      </c>
      <c r="C69" s="118">
        <v>91.217159425999995</v>
      </c>
      <c r="D69" s="93" t="e">
        <v>#N/A</v>
      </c>
      <c r="E69" s="128">
        <f t="shared" si="16"/>
        <v>94.234327452916659</v>
      </c>
      <c r="F69" s="525">
        <v>91.217159425999995</v>
      </c>
    </row>
    <row r="70" spans="1:6" ht="15" x14ac:dyDescent="0.25">
      <c r="A70" s="30">
        <f t="shared" si="14"/>
        <v>2020</v>
      </c>
      <c r="B70" s="117">
        <v>44075</v>
      </c>
      <c r="C70" s="118">
        <v>91.220158562999998</v>
      </c>
      <c r="D70" s="93" t="e">
        <v>#N/A</v>
      </c>
      <c r="E70" s="128">
        <f t="shared" si="16"/>
        <v>94.234327452916659</v>
      </c>
      <c r="F70" s="525">
        <v>91.220158562999998</v>
      </c>
    </row>
    <row r="71" spans="1:6" ht="15" x14ac:dyDescent="0.25">
      <c r="A71" s="30">
        <f t="shared" si="14"/>
        <v>2020</v>
      </c>
      <c r="B71" s="117">
        <v>44105</v>
      </c>
      <c r="C71" s="118">
        <v>91.431372421000006</v>
      </c>
      <c r="D71" s="93" t="e">
        <v>#N/A</v>
      </c>
      <c r="E71" s="128">
        <f t="shared" si="16"/>
        <v>94.234327452916659</v>
      </c>
      <c r="F71" s="525">
        <v>91.431372421000006</v>
      </c>
    </row>
    <row r="72" spans="1:6" ht="15" x14ac:dyDescent="0.25">
      <c r="A72" s="30">
        <f t="shared" si="14"/>
        <v>2020</v>
      </c>
      <c r="B72" s="117">
        <v>44136</v>
      </c>
      <c r="C72" s="118">
        <v>93.347810131000003</v>
      </c>
      <c r="D72" s="93" t="e">
        <v>#N/A</v>
      </c>
      <c r="E72" s="128">
        <f t="shared" si="16"/>
        <v>94.234327452916659</v>
      </c>
      <c r="F72" s="525">
        <v>93.347810131000003</v>
      </c>
    </row>
    <row r="73" spans="1:6" ht="15" x14ac:dyDescent="0.25">
      <c r="A73" s="30">
        <f t="shared" si="14"/>
        <v>2020</v>
      </c>
      <c r="B73" s="117">
        <v>44166</v>
      </c>
      <c r="C73" s="118">
        <v>93.822055741</v>
      </c>
      <c r="D73" s="93" t="e">
        <v>#N/A</v>
      </c>
      <c r="E73" s="119"/>
      <c r="F73" s="525">
        <v>93.822055741</v>
      </c>
    </row>
    <row r="74" spans="1:6" ht="15" x14ac:dyDescent="0.25">
      <c r="A74" s="30">
        <f t="shared" si="14"/>
        <v>2021</v>
      </c>
      <c r="B74" s="117">
        <v>44197</v>
      </c>
      <c r="C74" s="118">
        <v>93.950466281000004</v>
      </c>
      <c r="D74" s="93">
        <v>93.950466281000004</v>
      </c>
      <c r="E74" s="119"/>
      <c r="F74" s="525">
        <v>93.950466281000004</v>
      </c>
    </row>
    <row r="75" spans="1:6" ht="15" x14ac:dyDescent="0.25">
      <c r="A75" s="30">
        <f t="shared" si="14"/>
        <v>2021</v>
      </c>
      <c r="B75" s="117">
        <v>44228</v>
      </c>
      <c r="C75" s="118" t="e">
        <v>#N/A</v>
      </c>
      <c r="D75" s="93">
        <v>93.550326557999995</v>
      </c>
      <c r="E75" s="128">
        <f t="shared" ref="E75:E84" si="17">AVERAGEIF($A$34:$A$97,A75,$F$34:$F$97)</f>
        <v>97.269877991000001</v>
      </c>
      <c r="F75" s="525">
        <v>93.550326557999995</v>
      </c>
    </row>
    <row r="76" spans="1:6" ht="15" x14ac:dyDescent="0.25">
      <c r="A76" s="30">
        <f t="shared" si="14"/>
        <v>2021</v>
      </c>
      <c r="B76" s="117">
        <v>44256</v>
      </c>
      <c r="C76" s="118" t="e">
        <v>#N/A</v>
      </c>
      <c r="D76" s="93">
        <v>93.645324117000001</v>
      </c>
      <c r="E76" s="128">
        <f t="shared" si="17"/>
        <v>97.269877991000001</v>
      </c>
      <c r="F76" s="525">
        <v>93.645324117000001</v>
      </c>
    </row>
    <row r="77" spans="1:6" ht="15" x14ac:dyDescent="0.25">
      <c r="A77" s="30">
        <f t="shared" si="14"/>
        <v>2021</v>
      </c>
      <c r="B77" s="117">
        <v>44287</v>
      </c>
      <c r="C77" s="118" t="e">
        <v>#N/A</v>
      </c>
      <c r="D77" s="93">
        <v>96.645729797000001</v>
      </c>
      <c r="E77" s="128">
        <f t="shared" si="17"/>
        <v>97.269877991000001</v>
      </c>
      <c r="F77" s="525">
        <v>96.645729797000001</v>
      </c>
    </row>
    <row r="78" spans="1:6" ht="15" x14ac:dyDescent="0.25">
      <c r="A78" s="30">
        <f t="shared" si="14"/>
        <v>2021</v>
      </c>
      <c r="B78" s="117">
        <v>44317</v>
      </c>
      <c r="C78" s="118" t="e">
        <v>#N/A</v>
      </c>
      <c r="D78" s="93">
        <v>97.068428748000002</v>
      </c>
      <c r="E78" s="128">
        <f t="shared" si="17"/>
        <v>97.269877991000001</v>
      </c>
      <c r="F78" s="525">
        <v>97.068428748000002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97.550823710000003</v>
      </c>
      <c r="E79" s="128">
        <f t="shared" si="17"/>
        <v>97.269877991000001</v>
      </c>
      <c r="F79" s="525">
        <v>97.550823710000003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98.665544514999993</v>
      </c>
      <c r="E80" s="128">
        <f t="shared" si="17"/>
        <v>97.269877991000001</v>
      </c>
      <c r="F80" s="525">
        <v>98.665544514999993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99.157472846999994</v>
      </c>
      <c r="E81" s="128">
        <f t="shared" si="17"/>
        <v>97.269877991000001</v>
      </c>
      <c r="F81" s="525">
        <v>99.157472846999994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99.154869896999998</v>
      </c>
      <c r="E82" s="128">
        <f t="shared" si="17"/>
        <v>97.269877991000001</v>
      </c>
      <c r="F82" s="525">
        <v>99.154869896999998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99.266346167999998</v>
      </c>
      <c r="E83" s="128">
        <f t="shared" si="17"/>
        <v>97.269877991000001</v>
      </c>
      <c r="F83" s="525">
        <v>99.266346167999998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99.471442388</v>
      </c>
      <c r="E84" s="128">
        <f t="shared" si="17"/>
        <v>97.269877991000001</v>
      </c>
      <c r="F84" s="525">
        <v>99.471442388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99.111760865999997</v>
      </c>
      <c r="E85" s="119"/>
      <c r="F85" s="525">
        <v>99.111760865999997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98.920332208000005</v>
      </c>
      <c r="E86" s="119"/>
      <c r="F86" s="525">
        <v>98.920332208000005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98.961636029999994</v>
      </c>
      <c r="E87" s="128">
        <f t="shared" ref="E87:E96" si="18">AVERAGEIF($A$34:$A$97,A87,$F$34:$F$97)</f>
        <v>100.76208345941667</v>
      </c>
      <c r="F87" s="525">
        <v>98.961636029999994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99.178567784999998</v>
      </c>
      <c r="E88" s="128">
        <f t="shared" si="18"/>
        <v>100.76208345941667</v>
      </c>
      <c r="F88" s="525">
        <v>99.178567784999998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100.45100327</v>
      </c>
      <c r="E89" s="128">
        <f t="shared" si="18"/>
        <v>100.76208345941667</v>
      </c>
      <c r="F89" s="525">
        <v>100.45100327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100.71113651</v>
      </c>
      <c r="E90" s="128">
        <f t="shared" si="18"/>
        <v>100.76208345941667</v>
      </c>
      <c r="F90" s="525">
        <v>100.71113651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101.07239631</v>
      </c>
      <c r="E91" s="128">
        <f t="shared" si="18"/>
        <v>100.76208345941667</v>
      </c>
      <c r="F91" s="525">
        <v>101.07239631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101.20193539</v>
      </c>
      <c r="E92" s="128">
        <f t="shared" si="18"/>
        <v>100.76208345941667</v>
      </c>
      <c r="F92" s="525">
        <v>101.20193539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101.56741641000001</v>
      </c>
      <c r="E93" s="128">
        <f t="shared" si="18"/>
        <v>100.76208345941667</v>
      </c>
      <c r="F93" s="525">
        <v>101.56741641000001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101.65207033</v>
      </c>
      <c r="E94" s="128">
        <f t="shared" si="18"/>
        <v>100.76208345941667</v>
      </c>
      <c r="F94" s="525">
        <v>101.65207033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101.8383609</v>
      </c>
      <c r="E95" s="128">
        <f t="shared" si="18"/>
        <v>100.76208345941667</v>
      </c>
      <c r="F95" s="525">
        <v>101.8383609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101.90629010000001</v>
      </c>
      <c r="E96" s="128">
        <f t="shared" si="18"/>
        <v>100.76208345941667</v>
      </c>
      <c r="F96" s="525">
        <v>101.90629010000001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101.68385627000001</v>
      </c>
      <c r="E97" s="119"/>
      <c r="F97" s="525">
        <v>101.68385627000001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551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64.867883540999998</v>
      </c>
      <c r="D28" s="102">
        <v>35.554510000000001</v>
      </c>
      <c r="G28" s="102">
        <v>47.564890214000002</v>
      </c>
      <c r="H28" s="102">
        <v>51.927953475000002</v>
      </c>
      <c r="J28" s="20"/>
    </row>
    <row r="29" spans="1:11" x14ac:dyDescent="0.2">
      <c r="B29" s="1">
        <v>43497</v>
      </c>
      <c r="C29" s="102">
        <v>64.680579988000005</v>
      </c>
      <c r="D29" s="102">
        <v>35.532510000000002</v>
      </c>
      <c r="G29" s="102">
        <v>47.989885450000003</v>
      </c>
      <c r="H29" s="102">
        <v>53.311012386000002</v>
      </c>
    </row>
    <row r="30" spans="1:11" x14ac:dyDescent="0.2">
      <c r="B30" s="1">
        <v>43525</v>
      </c>
      <c r="C30" s="102">
        <v>65.257140617000005</v>
      </c>
      <c r="D30" s="102">
        <v>35.080509999999997</v>
      </c>
      <c r="G30" s="102">
        <v>46.648188361000003</v>
      </c>
      <c r="H30" s="102">
        <v>53.042511279000003</v>
      </c>
    </row>
    <row r="31" spans="1:11" x14ac:dyDescent="0.2">
      <c r="B31" s="1">
        <v>43556</v>
      </c>
      <c r="C31" s="102">
        <v>65.389537787999998</v>
      </c>
      <c r="D31" s="102">
        <v>35.132510000000003</v>
      </c>
      <c r="G31" s="102">
        <v>47.210330173999999</v>
      </c>
      <c r="H31" s="102">
        <v>53.550556290000003</v>
      </c>
    </row>
    <row r="32" spans="1:11" x14ac:dyDescent="0.2">
      <c r="B32" s="1">
        <v>43586</v>
      </c>
      <c r="C32" s="102">
        <v>65.546215465000003</v>
      </c>
      <c r="D32" s="102">
        <v>34.73451</v>
      </c>
      <c r="G32" s="102">
        <v>46.447461765</v>
      </c>
      <c r="H32" s="102">
        <v>53.830894882000003</v>
      </c>
    </row>
    <row r="33" spans="2:8" x14ac:dyDescent="0.2">
      <c r="B33" s="1">
        <v>43617</v>
      </c>
      <c r="C33" s="102">
        <v>65.719774932000007</v>
      </c>
      <c r="D33" s="102">
        <v>34.872509999999998</v>
      </c>
      <c r="G33" s="102">
        <v>47.104991011999999</v>
      </c>
      <c r="H33" s="102">
        <v>54.224580250999999</v>
      </c>
    </row>
    <row r="34" spans="2:8" x14ac:dyDescent="0.2">
      <c r="B34" s="1">
        <v>43647</v>
      </c>
      <c r="C34" s="102">
        <v>65.662719894000006</v>
      </c>
      <c r="D34" s="102">
        <v>34.293509999999998</v>
      </c>
      <c r="G34" s="102">
        <v>48.298019926999999</v>
      </c>
      <c r="H34" s="102">
        <v>54.132242083000001</v>
      </c>
    </row>
    <row r="35" spans="2:8" x14ac:dyDescent="0.2">
      <c r="B35" s="1">
        <v>43678</v>
      </c>
      <c r="C35" s="102">
        <v>66.601932861999998</v>
      </c>
      <c r="D35" s="102">
        <v>34.59451</v>
      </c>
      <c r="G35" s="102">
        <v>48.689583956</v>
      </c>
      <c r="H35" s="102">
        <v>53.706427417</v>
      </c>
    </row>
    <row r="36" spans="2:8" x14ac:dyDescent="0.2">
      <c r="B36" s="1">
        <v>43709</v>
      </c>
      <c r="C36" s="102">
        <v>66.498653938000004</v>
      </c>
      <c r="D36" s="102">
        <v>32.750509999999998</v>
      </c>
      <c r="G36" s="102">
        <v>47.258384286999998</v>
      </c>
      <c r="H36" s="102">
        <v>54.184928874999997</v>
      </c>
    </row>
    <row r="37" spans="2:8" x14ac:dyDescent="0.2">
      <c r="B37" s="1">
        <v>43739</v>
      </c>
      <c r="C37" s="102">
        <v>66.893367511999998</v>
      </c>
      <c r="D37" s="102">
        <v>34.412509999999997</v>
      </c>
      <c r="G37" s="102">
        <v>47.695351776000003</v>
      </c>
      <c r="H37" s="102">
        <v>53.148033368</v>
      </c>
    </row>
    <row r="38" spans="2:8" x14ac:dyDescent="0.2">
      <c r="B38" s="1">
        <v>43770</v>
      </c>
      <c r="C38" s="102">
        <v>67.669757185999998</v>
      </c>
      <c r="D38" s="102">
        <v>34.316510000000001</v>
      </c>
      <c r="G38" s="102">
        <v>47.756895124000003</v>
      </c>
      <c r="H38" s="102">
        <v>54.135573688000001</v>
      </c>
    </row>
    <row r="39" spans="2:8" x14ac:dyDescent="0.2">
      <c r="B39" s="1">
        <v>43800</v>
      </c>
      <c r="C39" s="102">
        <v>67.441074193999995</v>
      </c>
      <c r="D39" s="102">
        <v>34.267510000000001</v>
      </c>
      <c r="G39" s="102">
        <v>47.685475046999997</v>
      </c>
      <c r="H39" s="102">
        <v>54.608787954999997</v>
      </c>
    </row>
    <row r="40" spans="2:8" x14ac:dyDescent="0.2">
      <c r="B40" s="1">
        <v>43831</v>
      </c>
      <c r="C40" s="102">
        <v>67.495306443000004</v>
      </c>
      <c r="D40" s="102">
        <v>33.880510000000001</v>
      </c>
      <c r="G40" s="102">
        <v>46.002688042999999</v>
      </c>
      <c r="H40" s="102">
        <v>50.731058916999999</v>
      </c>
    </row>
    <row r="41" spans="2:8" x14ac:dyDescent="0.2">
      <c r="B41" s="1">
        <v>43862</v>
      </c>
      <c r="C41" s="102">
        <v>67.006942042999995</v>
      </c>
      <c r="D41" s="102">
        <v>33.23451</v>
      </c>
      <c r="G41" s="102">
        <v>46.854448843999997</v>
      </c>
      <c r="H41" s="102">
        <v>50.823030662000001</v>
      </c>
    </row>
    <row r="42" spans="2:8" x14ac:dyDescent="0.2">
      <c r="B42" s="1">
        <v>43891</v>
      </c>
      <c r="C42" s="102">
        <v>67.15727536</v>
      </c>
      <c r="D42" s="102">
        <v>33.336509999999997</v>
      </c>
      <c r="G42" s="102">
        <v>43.023087128999997</v>
      </c>
      <c r="H42" s="102">
        <v>48.331869902000001</v>
      </c>
    </row>
    <row r="43" spans="2:8" x14ac:dyDescent="0.2">
      <c r="B43" s="1">
        <v>43922</v>
      </c>
      <c r="C43" s="102">
        <v>64.709053416000003</v>
      </c>
      <c r="D43" s="102">
        <v>35.60651</v>
      </c>
      <c r="G43" s="102">
        <v>34.988507321</v>
      </c>
      <c r="H43" s="102">
        <v>45.715726521999997</v>
      </c>
    </row>
    <row r="44" spans="2:8" x14ac:dyDescent="0.2">
      <c r="B44" s="1">
        <v>43952</v>
      </c>
      <c r="C44" s="102">
        <v>59.548092187999998</v>
      </c>
      <c r="D44" s="102">
        <v>29.027509999999999</v>
      </c>
      <c r="G44" s="102">
        <v>37.052260281000002</v>
      </c>
      <c r="H44" s="102">
        <v>47.442941062000003</v>
      </c>
    </row>
    <row r="45" spans="2:8" x14ac:dyDescent="0.2">
      <c r="B45" s="1">
        <v>43983</v>
      </c>
      <c r="C45" s="102">
        <v>61.365137412000003</v>
      </c>
      <c r="D45" s="102">
        <v>27.180510000000002</v>
      </c>
      <c r="G45" s="102">
        <v>40.080191276999997</v>
      </c>
      <c r="H45" s="102">
        <v>49.865140349000001</v>
      </c>
    </row>
    <row r="46" spans="2:8" x14ac:dyDescent="0.2">
      <c r="B46" s="1">
        <v>44013</v>
      </c>
      <c r="C46" s="102">
        <v>62.448996293</v>
      </c>
      <c r="D46" s="102">
        <v>27.776509999999998</v>
      </c>
      <c r="G46" s="102">
        <v>42.009301071000003</v>
      </c>
      <c r="H46" s="102">
        <v>50.859083001999998</v>
      </c>
    </row>
    <row r="47" spans="2:8" x14ac:dyDescent="0.2">
      <c r="B47" s="1">
        <v>44044</v>
      </c>
      <c r="C47" s="102">
        <v>62.421649426000002</v>
      </c>
      <c r="D47" s="102">
        <v>28.79551</v>
      </c>
      <c r="G47" s="102">
        <v>41.778084425999999</v>
      </c>
      <c r="H47" s="102">
        <v>50.829481717999997</v>
      </c>
    </row>
    <row r="48" spans="2:8" x14ac:dyDescent="0.2">
      <c r="B48" s="1">
        <v>44075</v>
      </c>
      <c r="C48" s="102">
        <v>62.428648563000003</v>
      </c>
      <c r="D48" s="102">
        <v>28.791509999999999</v>
      </c>
      <c r="G48" s="102">
        <v>42.422118904999998</v>
      </c>
      <c r="H48" s="102">
        <v>52.245763793999998</v>
      </c>
    </row>
    <row r="49" spans="2:8" x14ac:dyDescent="0.2">
      <c r="B49" s="1">
        <v>44105</v>
      </c>
      <c r="C49" s="102">
        <v>62.301703441999997</v>
      </c>
      <c r="D49" s="102">
        <v>29.129668979000002</v>
      </c>
      <c r="G49" s="102">
        <v>42.600920778999999</v>
      </c>
      <c r="H49" s="102">
        <v>51.697229739999997</v>
      </c>
    </row>
    <row r="50" spans="2:8" x14ac:dyDescent="0.2">
      <c r="B50" s="1">
        <v>44136</v>
      </c>
      <c r="C50" s="102">
        <v>63.336841446999998</v>
      </c>
      <c r="D50" s="102">
        <v>30.010968684000002</v>
      </c>
      <c r="G50" s="102">
        <v>43.248017316999999</v>
      </c>
      <c r="H50" s="102">
        <v>52.759051839000001</v>
      </c>
    </row>
    <row r="51" spans="2:8" x14ac:dyDescent="0.2">
      <c r="B51" s="1">
        <v>44166</v>
      </c>
      <c r="C51" s="102">
        <v>63.518067543999997</v>
      </c>
      <c r="D51" s="102">
        <v>30.303988196999999</v>
      </c>
      <c r="G51" s="102">
        <v>42.828362157000001</v>
      </c>
      <c r="H51" s="102">
        <v>53.401506533000003</v>
      </c>
    </row>
    <row r="52" spans="2:8" x14ac:dyDescent="0.2">
      <c r="B52" s="1">
        <v>44197</v>
      </c>
      <c r="C52" s="102">
        <v>63.620826229999999</v>
      </c>
      <c r="D52" s="102">
        <v>30.329640049999998</v>
      </c>
      <c r="G52" s="102">
        <v>42.402363033</v>
      </c>
      <c r="H52" s="102">
        <v>51.487720236000001</v>
      </c>
    </row>
    <row r="53" spans="2:8" x14ac:dyDescent="0.2">
      <c r="B53" s="1">
        <v>44228</v>
      </c>
      <c r="C53" s="102">
        <v>63.65981463</v>
      </c>
      <c r="D53" s="102">
        <v>29.890511927999999</v>
      </c>
      <c r="G53" s="102">
        <v>44.047739841000002</v>
      </c>
      <c r="H53" s="102">
        <v>52.671005958000002</v>
      </c>
    </row>
    <row r="54" spans="2:8" x14ac:dyDescent="0.2">
      <c r="B54" s="1">
        <v>44256</v>
      </c>
      <c r="C54" s="102">
        <v>63.834002236000003</v>
      </c>
      <c r="D54" s="102">
        <v>29.811321880000001</v>
      </c>
      <c r="G54" s="102">
        <v>44.094946016999998</v>
      </c>
      <c r="H54" s="102">
        <v>52.616477942000003</v>
      </c>
    </row>
    <row r="55" spans="2:8" x14ac:dyDescent="0.2">
      <c r="B55" s="1">
        <v>44287</v>
      </c>
      <c r="C55" s="102">
        <v>64.742780486000001</v>
      </c>
      <c r="D55" s="102">
        <v>31.902949311</v>
      </c>
      <c r="G55" s="102">
        <v>43.315212758999998</v>
      </c>
      <c r="H55" s="102">
        <v>53.165300434000002</v>
      </c>
    </row>
    <row r="56" spans="2:8" x14ac:dyDescent="0.2">
      <c r="B56" s="1">
        <v>44317</v>
      </c>
      <c r="C56" s="102">
        <v>64.990350222999993</v>
      </c>
      <c r="D56" s="102">
        <v>32.078078525000002</v>
      </c>
      <c r="G56" s="102">
        <v>43.360522535999998</v>
      </c>
      <c r="H56" s="102">
        <v>53.542346035000001</v>
      </c>
    </row>
    <row r="57" spans="2:8" x14ac:dyDescent="0.2">
      <c r="B57" s="1">
        <v>44348</v>
      </c>
      <c r="C57" s="102">
        <v>65.062398236000007</v>
      </c>
      <c r="D57" s="102">
        <v>32.488425474000003</v>
      </c>
      <c r="G57" s="102">
        <v>44.191508016999997</v>
      </c>
      <c r="H57" s="102">
        <v>54.030981394999998</v>
      </c>
    </row>
    <row r="58" spans="2:8" x14ac:dyDescent="0.2">
      <c r="B58" s="1">
        <v>44378</v>
      </c>
      <c r="C58" s="102">
        <v>65.351008505999999</v>
      </c>
      <c r="D58" s="102">
        <v>33.314536009999998</v>
      </c>
      <c r="G58" s="102">
        <v>44.451469078000002</v>
      </c>
      <c r="H58" s="102">
        <v>53.796536293000003</v>
      </c>
    </row>
    <row r="59" spans="2:8" x14ac:dyDescent="0.2">
      <c r="B59" s="1">
        <v>44409</v>
      </c>
      <c r="C59" s="102">
        <v>65.715386228</v>
      </c>
      <c r="D59" s="102">
        <v>33.442086619000001</v>
      </c>
      <c r="G59" s="102">
        <v>45.098264729</v>
      </c>
      <c r="H59" s="102">
        <v>53.292559001000001</v>
      </c>
    </row>
    <row r="60" spans="2:8" x14ac:dyDescent="0.2">
      <c r="B60" s="1">
        <v>44440</v>
      </c>
      <c r="C60" s="102">
        <v>65.748736769000004</v>
      </c>
      <c r="D60" s="102">
        <v>33.406133126999997</v>
      </c>
      <c r="G60" s="102">
        <v>44.956618564999999</v>
      </c>
      <c r="H60" s="102">
        <v>54.072799574000001</v>
      </c>
    </row>
    <row r="61" spans="2:8" x14ac:dyDescent="0.2">
      <c r="B61" s="1">
        <v>44470</v>
      </c>
      <c r="C61" s="102">
        <v>65.868913750000004</v>
      </c>
      <c r="D61" s="102">
        <v>33.397432418000001</v>
      </c>
      <c r="G61" s="102">
        <v>45.013147019999998</v>
      </c>
      <c r="H61" s="102">
        <v>53.030939025000002</v>
      </c>
    </row>
    <row r="62" spans="2:8" x14ac:dyDescent="0.2">
      <c r="B62" s="1">
        <v>44501</v>
      </c>
      <c r="C62" s="102">
        <v>66.010870538999995</v>
      </c>
      <c r="D62" s="102">
        <v>33.460571848999997</v>
      </c>
      <c r="G62" s="102">
        <v>45.387035034999997</v>
      </c>
      <c r="H62" s="102">
        <v>53.904493909000003</v>
      </c>
    </row>
    <row r="63" spans="2:8" x14ac:dyDescent="0.2">
      <c r="B63" s="1">
        <v>44531</v>
      </c>
      <c r="C63" s="102">
        <v>65.642141893000002</v>
      </c>
      <c r="D63" s="102">
        <v>33.469618973000003</v>
      </c>
      <c r="G63" s="102">
        <v>45.513142442000003</v>
      </c>
      <c r="H63" s="102">
        <v>54.579973113999998</v>
      </c>
    </row>
    <row r="64" spans="2:8" x14ac:dyDescent="0.2">
      <c r="B64" s="1">
        <v>44562</v>
      </c>
      <c r="C64" s="102">
        <v>65.397825353000002</v>
      </c>
      <c r="D64" s="102">
        <v>33.522506855000003</v>
      </c>
      <c r="G64" s="102">
        <v>44.770119739999998</v>
      </c>
      <c r="H64" s="102">
        <v>53.068817516999999</v>
      </c>
    </row>
    <row r="65" spans="1:9" x14ac:dyDescent="0.2">
      <c r="B65" s="1">
        <v>44593</v>
      </c>
      <c r="C65" s="102">
        <v>65.427618590999998</v>
      </c>
      <c r="D65" s="102">
        <v>33.534017439000003</v>
      </c>
      <c r="G65" s="102">
        <v>46.234719816000002</v>
      </c>
      <c r="H65" s="102">
        <v>54.669777037000003</v>
      </c>
    </row>
    <row r="66" spans="1:9" x14ac:dyDescent="0.2">
      <c r="B66" s="1">
        <v>44621</v>
      </c>
      <c r="C66" s="102">
        <v>65.728374899000002</v>
      </c>
      <c r="D66" s="102">
        <v>33.450192886000004</v>
      </c>
      <c r="G66" s="102">
        <v>45.795074735999997</v>
      </c>
      <c r="H66" s="102">
        <v>54.430596795</v>
      </c>
    </row>
    <row r="67" spans="1:9" x14ac:dyDescent="0.2">
      <c r="B67" s="1">
        <v>44652</v>
      </c>
      <c r="C67" s="102">
        <v>67.054575951999993</v>
      </c>
      <c r="D67" s="102">
        <v>33.396427320000001</v>
      </c>
      <c r="G67" s="102">
        <v>45.352606025</v>
      </c>
      <c r="H67" s="102">
        <v>54.920342435000002</v>
      </c>
    </row>
    <row r="68" spans="1:9" x14ac:dyDescent="0.2">
      <c r="B68" s="1">
        <v>44682</v>
      </c>
      <c r="C68" s="102">
        <v>67.285681815000004</v>
      </c>
      <c r="D68" s="102">
        <v>33.425454696999999</v>
      </c>
      <c r="G68" s="102">
        <v>45.127091636999999</v>
      </c>
      <c r="H68" s="102">
        <v>55.244534473000002</v>
      </c>
    </row>
    <row r="69" spans="1:9" x14ac:dyDescent="0.2">
      <c r="B69" s="1">
        <v>44713</v>
      </c>
      <c r="C69" s="102">
        <v>67.643187433999998</v>
      </c>
      <c r="D69" s="102">
        <v>33.429208877000001</v>
      </c>
      <c r="G69" s="102">
        <v>45.925623111999997</v>
      </c>
      <c r="H69" s="102">
        <v>55.743987764000003</v>
      </c>
    </row>
    <row r="70" spans="1:9" x14ac:dyDescent="0.2">
      <c r="B70" s="1">
        <v>44743</v>
      </c>
      <c r="C70" s="102">
        <v>67.742201977999997</v>
      </c>
      <c r="D70" s="102">
        <v>33.459733413999999</v>
      </c>
      <c r="G70" s="102">
        <v>46.291646938</v>
      </c>
      <c r="H70" s="102">
        <v>55.462822017000001</v>
      </c>
    </row>
    <row r="71" spans="1:9" x14ac:dyDescent="0.2">
      <c r="B71" s="1">
        <v>44774</v>
      </c>
      <c r="C71" s="102">
        <v>68.087580872999993</v>
      </c>
      <c r="D71" s="102">
        <v>33.479835539</v>
      </c>
      <c r="G71" s="102">
        <v>46.758663851999998</v>
      </c>
      <c r="H71" s="102">
        <v>55.055741947999998</v>
      </c>
    </row>
    <row r="72" spans="1:9" x14ac:dyDescent="0.2">
      <c r="B72" s="1">
        <v>44805</v>
      </c>
      <c r="C72" s="102">
        <v>68.196496608000004</v>
      </c>
      <c r="D72" s="102">
        <v>33.455573719</v>
      </c>
      <c r="G72" s="102">
        <v>46.451966904000003</v>
      </c>
      <c r="H72" s="102">
        <v>55.873997025000001</v>
      </c>
    </row>
    <row r="73" spans="1:9" x14ac:dyDescent="0.2">
      <c r="B73" s="1">
        <v>44835</v>
      </c>
      <c r="C73" s="102">
        <v>68.385798785999995</v>
      </c>
      <c r="D73" s="102">
        <v>33.452562112999999</v>
      </c>
      <c r="G73" s="102">
        <v>46.478136268999997</v>
      </c>
      <c r="H73" s="102">
        <v>54.768333812999998</v>
      </c>
    </row>
    <row r="74" spans="1:9" x14ac:dyDescent="0.2">
      <c r="B74" s="1">
        <v>44866</v>
      </c>
      <c r="C74" s="102">
        <v>68.388903227</v>
      </c>
      <c r="D74" s="102">
        <v>33.517386872000003</v>
      </c>
      <c r="G74" s="102">
        <v>46.671652451999996</v>
      </c>
      <c r="H74" s="102">
        <v>55.629451469999999</v>
      </c>
    </row>
    <row r="75" spans="1:9" x14ac:dyDescent="0.2">
      <c r="B75" s="1">
        <v>44896</v>
      </c>
      <c r="C75" s="102">
        <v>68.145540960000005</v>
      </c>
      <c r="D75" s="102">
        <v>33.538315314000002</v>
      </c>
      <c r="G75" s="102">
        <v>46.989300491000002</v>
      </c>
      <c r="H75" s="102">
        <v>56.318689405000001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553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25.5</v>
      </c>
      <c r="C80">
        <v>0</v>
      </c>
      <c r="F80" s="17">
        <v>25</v>
      </c>
      <c r="I80" s="362"/>
    </row>
    <row r="81" spans="1:6" x14ac:dyDescent="0.2">
      <c r="A81" s="56"/>
      <c r="B81" s="376">
        <v>25.5</v>
      </c>
      <c r="C81">
        <v>1.2</v>
      </c>
      <c r="F81" s="17">
        <v>25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551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584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2.4308455427799998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2.4308455427799998</v>
      </c>
    </row>
    <row r="31" spans="1:11" x14ac:dyDescent="0.2">
      <c r="B31">
        <v>2012</v>
      </c>
      <c r="C31" s="29">
        <v>2.1223238769999999</v>
      </c>
      <c r="D31" s="6">
        <f t="shared" si="1"/>
        <v>2.4308455427799998</v>
      </c>
    </row>
    <row r="32" spans="1:11" x14ac:dyDescent="0.2">
      <c r="B32">
        <v>2013</v>
      </c>
      <c r="C32" s="29">
        <v>2.1556190247</v>
      </c>
      <c r="D32" s="6">
        <f t="shared" si="1"/>
        <v>2.4308455427799998</v>
      </c>
    </row>
    <row r="33" spans="2:4" x14ac:dyDescent="0.2">
      <c r="B33">
        <v>2014</v>
      </c>
      <c r="C33" s="29">
        <v>2.0735442219000002</v>
      </c>
      <c r="D33" s="6">
        <f t="shared" si="1"/>
        <v>2.4308455427799998</v>
      </c>
    </row>
    <row r="34" spans="2:4" x14ac:dyDescent="0.2">
      <c r="B34">
        <v>2015</v>
      </c>
      <c r="C34" s="29">
        <v>1.4591194932</v>
      </c>
      <c r="D34" s="6">
        <f t="shared" si="1"/>
        <v>2.4308455427799998</v>
      </c>
    </row>
    <row r="35" spans="2:4" x14ac:dyDescent="0.2">
      <c r="B35">
        <v>2016</v>
      </c>
      <c r="C35" s="29">
        <v>1.1467601284</v>
      </c>
      <c r="D35" s="6">
        <f t="shared" si="1"/>
        <v>2.4308455427799998</v>
      </c>
    </row>
    <row r="36" spans="2:4" x14ac:dyDescent="0.2">
      <c r="B36">
        <v>2017</v>
      </c>
      <c r="C36" s="29">
        <v>2.0330684932</v>
      </c>
      <c r="D36" s="6">
        <f t="shared" si="1"/>
        <v>2.4308455427799998</v>
      </c>
    </row>
    <row r="37" spans="2:4" x14ac:dyDescent="0.2">
      <c r="B37">
        <v>2018</v>
      </c>
      <c r="C37" s="29">
        <v>1.5568246575</v>
      </c>
      <c r="D37" s="6">
        <f t="shared" si="1"/>
        <v>2.4308455427799998</v>
      </c>
    </row>
    <row r="38" spans="2:4" x14ac:dyDescent="0.2">
      <c r="B38">
        <v>2019</v>
      </c>
      <c r="C38" s="29">
        <v>2.5157972602999998</v>
      </c>
      <c r="D38" s="6">
        <f t="shared" si="1"/>
        <v>2.4308455427799998</v>
      </c>
    </row>
    <row r="39" spans="2:4" x14ac:dyDescent="0.2">
      <c r="B39">
        <v>2020</v>
      </c>
      <c r="C39" s="29">
        <v>6.1984708579000003</v>
      </c>
      <c r="D39" s="6">
        <f t="shared" si="1"/>
        <v>2.4308455427799998</v>
      </c>
    </row>
    <row r="40" spans="2:4" x14ac:dyDescent="0.2">
      <c r="B40">
        <v>2021</v>
      </c>
      <c r="C40" s="29">
        <v>5.2262823670999996</v>
      </c>
      <c r="D40" s="6">
        <f t="shared" si="1"/>
        <v>2.4308455427799998</v>
      </c>
    </row>
    <row r="41" spans="2:4" x14ac:dyDescent="0.2">
      <c r="B41">
        <v>2022</v>
      </c>
      <c r="C41" s="29">
        <v>4.1675452054999997</v>
      </c>
      <c r="D41" s="6">
        <f t="shared" si="1"/>
        <v>2.4308455427799998</v>
      </c>
    </row>
    <row r="42" spans="2:4" x14ac:dyDescent="0.2">
      <c r="B42" s="9">
        <f>B41+1</f>
        <v>2023</v>
      </c>
      <c r="C42" s="61"/>
      <c r="D42" s="60">
        <f t="shared" si="1"/>
        <v>2.4308455427799998</v>
      </c>
    </row>
    <row r="43" spans="2:4" x14ac:dyDescent="0.2">
      <c r="B43" s="353" t="s">
        <v>553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4" x14ac:dyDescent="0.2">
      <c r="C45"/>
    </row>
    <row r="46" spans="2:4" x14ac:dyDescent="0.2">
      <c r="B46" s="5"/>
      <c r="C46" s="84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551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186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68" t="s">
        <v>484</v>
      </c>
      <c r="C27" s="576" t="s">
        <v>585</v>
      </c>
      <c r="D27" s="576"/>
      <c r="E27" s="576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59.436401678999999</v>
      </c>
      <c r="D29" s="43">
        <f>+MAX($B$29,$B$41,$B$53,$B$65,$B$77)</f>
        <v>65.278249055000003</v>
      </c>
      <c r="E29" s="17">
        <f t="shared" ref="E29:E92" si="0">D29-C29</f>
        <v>5.841847376000004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59.224079293999999</v>
      </c>
      <c r="D30" s="43">
        <f>+MAX($B$30,$B$42,$B$54,$B$66,$B$78)</f>
        <v>66.820013947999996</v>
      </c>
      <c r="E30" s="17">
        <f t="shared" si="0"/>
        <v>7.595934653999997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59.83533808</v>
      </c>
      <c r="D31" s="43">
        <f>+MAX($B$31,$B$43,$B$55,$B$67,$B$79)</f>
        <v>84.798987901000004</v>
      </c>
      <c r="E31" s="17">
        <f t="shared" si="0"/>
        <v>24.963649821000004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59.79940182</v>
      </c>
      <c r="D32" s="43">
        <f>+MAX($B$32,$B$44,$B$56,$B$68,$B$80)</f>
        <v>84.065957983999994</v>
      </c>
      <c r="E32" s="17">
        <f t="shared" si="0"/>
        <v>24.266556163999994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59.127997309999998</v>
      </c>
      <c r="D33" s="43">
        <f>+MAX($B$33,$B$45,$B$57,$B$69,$B$81)</f>
        <v>79.952621902999994</v>
      </c>
      <c r="E33" s="17">
        <f t="shared" si="0"/>
        <v>20.824624592999996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58.10541825</v>
      </c>
      <c r="D34" s="43">
        <f>+MAX($B$34,$B$46,$B$58,$B$70,$B$82)</f>
        <v>76.265599291000001</v>
      </c>
      <c r="E34" s="17">
        <f t="shared" si="0"/>
        <v>18.160181041000001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57.814442446999998</v>
      </c>
      <c r="D35" s="43">
        <f>+MAX($B$35,$B$47,$B$59,$B$71,$B$83)</f>
        <v>76.841364057999996</v>
      </c>
      <c r="E35" s="17">
        <f t="shared" si="0"/>
        <v>19.026921610999999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60.430699224999998</v>
      </c>
      <c r="D36" s="43">
        <f>+MAX($B$36,$B$48,$B$60,$B$72,$B$84)</f>
        <v>75.647287024999997</v>
      </c>
      <c r="E36" s="17">
        <f t="shared" si="0"/>
        <v>15.216587799999999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59.448275336999998</v>
      </c>
      <c r="D37" s="43">
        <f>+MAX($B$37,$B$49,$B$61,$B$73,$B$85)</f>
        <v>74.386121051999993</v>
      </c>
      <c r="E37" s="17">
        <f t="shared" si="0"/>
        <v>14.937845714999995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59.402085681000003</v>
      </c>
      <c r="D38" s="43">
        <f>+MAX($B$38,$B$50,$B$62,$B$74,$B$86)</f>
        <v>72.158686353999997</v>
      </c>
      <c r="E38" s="17">
        <f t="shared" si="0"/>
        <v>12.756600672999994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72.337525584000005</v>
      </c>
      <c r="E39" s="17">
        <f t="shared" si="0"/>
        <v>12.573303094000003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60.114192115000002</v>
      </c>
      <c r="D40" s="43">
        <f>+MAX($B$40,$B$52,$B$64,$B$76,$B$88)</f>
        <v>71.816933262000006</v>
      </c>
      <c r="E40" s="17">
        <f t="shared" si="0"/>
        <v>11.702741147000005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59.436401678999999</v>
      </c>
      <c r="D41" s="43">
        <f>+MAX($B$29,$B$41,$B$53,$B$65,$B$77)</f>
        <v>65.278249055000003</v>
      </c>
      <c r="E41" s="17">
        <f t="shared" si="0"/>
        <v>5.841847376000004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59.224079293999999</v>
      </c>
      <c r="D42" s="43">
        <f>+MAX($B$30,$B$42,$B$54,$B$66,$B$78)</f>
        <v>66.820013947999996</v>
      </c>
      <c r="E42" s="17">
        <f t="shared" si="0"/>
        <v>7.595934653999997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59.83533808</v>
      </c>
      <c r="D43" s="43">
        <f>+MAX($B$31,$B$43,$B$55,$B$67,$B$79)</f>
        <v>84.798987901000004</v>
      </c>
      <c r="E43" s="17">
        <f t="shared" si="0"/>
        <v>24.963649821000004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59.79940182</v>
      </c>
      <c r="D44" s="43">
        <f>+MAX($B$32,$B$44,$B$56,$B$68,$B$80)</f>
        <v>84.065957983999994</v>
      </c>
      <c r="E44" s="17">
        <f t="shared" si="0"/>
        <v>24.266556163999994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59.127997309999998</v>
      </c>
      <c r="D45" s="43">
        <f>+MAX($B$33,$B$45,$B$57,$B$69,$B$81)</f>
        <v>79.952621902999994</v>
      </c>
      <c r="E45" s="17">
        <f t="shared" si="0"/>
        <v>20.824624592999996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58.10541825</v>
      </c>
      <c r="D46" s="43">
        <f>+MAX($B$34,$B$46,$B$58,$B$70,$B$82)</f>
        <v>76.265599291000001</v>
      </c>
      <c r="E46" s="17">
        <f t="shared" si="0"/>
        <v>18.160181041000001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57.814442446999998</v>
      </c>
      <c r="D47" s="43">
        <f>+MAX($B$35,$B$47,$B$59,$B$71,$B$83)</f>
        <v>76.841364057999996</v>
      </c>
      <c r="E47" s="17">
        <f t="shared" si="0"/>
        <v>19.026921610999999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60.430699224999998</v>
      </c>
      <c r="D48" s="43">
        <f>+MAX($B$36,$B$48,$B$60,$B$72,$B$84)</f>
        <v>75.647287024999997</v>
      </c>
      <c r="E48" s="17">
        <f t="shared" si="0"/>
        <v>15.216587799999999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59.448275336999998</v>
      </c>
      <c r="D49" s="43">
        <f>+MAX($B$37,$B$49,$B$61,$B$73,$B$85)</f>
        <v>74.386121051999993</v>
      </c>
      <c r="E49" s="17">
        <f t="shared" si="0"/>
        <v>14.937845714999995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59.402085681000003</v>
      </c>
      <c r="D50" s="43">
        <f>+MAX($B$38,$B$50,$B$62,$B$74,$B$86)</f>
        <v>72.158686353999997</v>
      </c>
      <c r="E50" s="17">
        <f t="shared" si="0"/>
        <v>12.756600672999994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72.337525584000005</v>
      </c>
      <c r="E51" s="17">
        <f t="shared" si="0"/>
        <v>12.573303094000003</v>
      </c>
      <c r="G51" s="43"/>
      <c r="H51" s="17"/>
    </row>
    <row r="52" spans="1:8" x14ac:dyDescent="0.2">
      <c r="A52" s="1">
        <v>43070</v>
      </c>
      <c r="B52" s="12">
        <v>60.114192115000002</v>
      </c>
      <c r="C52" s="43">
        <f>+MIN($B$40,$B$52,$B$64,$B$76,$B$88)</f>
        <v>60.114192115000002</v>
      </c>
      <c r="D52" s="43">
        <f>+MAX($B$40,$B$52,$B$64,$B$76,$B$88)</f>
        <v>71.816933262000006</v>
      </c>
      <c r="E52" s="17">
        <f t="shared" si="0"/>
        <v>11.702741147000005</v>
      </c>
      <c r="G52" s="43"/>
      <c r="H52" s="17"/>
    </row>
    <row r="53" spans="1:8" x14ac:dyDescent="0.2">
      <c r="A53" s="1">
        <v>43101</v>
      </c>
      <c r="B53" s="12">
        <v>59.436401678999999</v>
      </c>
      <c r="C53" s="43">
        <f>+MIN($B$29,$B$41,$B$53,$B$65,$B$77)</f>
        <v>59.436401678999999</v>
      </c>
      <c r="D53" s="43">
        <f>+MAX($B$29,$B$41,$B$53,$B$65,$B$77)</f>
        <v>65.278249055000003</v>
      </c>
      <c r="E53" s="17">
        <f t="shared" si="0"/>
        <v>5.841847376000004</v>
      </c>
      <c r="G53" s="43"/>
      <c r="H53" s="17"/>
    </row>
    <row r="54" spans="1:8" x14ac:dyDescent="0.2">
      <c r="A54" s="1">
        <v>43132</v>
      </c>
      <c r="B54" s="12">
        <v>59.224079293999999</v>
      </c>
      <c r="C54" s="43">
        <f>+MIN($B$30,$B$42,$B$54,$B$66,$B$78)</f>
        <v>59.224079293999999</v>
      </c>
      <c r="D54" s="43">
        <f>+MAX($B$30,$B$42,$B$54,$B$66,$B$78)</f>
        <v>66.820013947999996</v>
      </c>
      <c r="E54" s="17">
        <f t="shared" si="0"/>
        <v>7.595934653999997</v>
      </c>
      <c r="G54" s="43"/>
      <c r="H54" s="17"/>
    </row>
    <row r="55" spans="1:8" x14ac:dyDescent="0.2">
      <c r="A55" s="1">
        <v>43160</v>
      </c>
      <c r="B55" s="12">
        <v>59.83533808</v>
      </c>
      <c r="C55" s="43">
        <f>+MIN($B$31,$B$43,$B$55,$B$67,$B$79)</f>
        <v>59.83533808</v>
      </c>
      <c r="D55" s="43">
        <f>+MAX($B$31,$B$43,$B$55,$B$67,$B$79)</f>
        <v>84.798987901000004</v>
      </c>
      <c r="E55" s="17">
        <f t="shared" si="0"/>
        <v>24.963649821000004</v>
      </c>
      <c r="G55" s="43"/>
      <c r="H55" s="17"/>
    </row>
    <row r="56" spans="1:8" x14ac:dyDescent="0.2">
      <c r="A56" s="1">
        <v>43191</v>
      </c>
      <c r="B56" s="12">
        <v>59.79940182</v>
      </c>
      <c r="C56" s="43">
        <f>+MIN($B$32,$B$44,$B$56,$B$68,$B$80)</f>
        <v>59.79940182</v>
      </c>
      <c r="D56" s="43">
        <f>+MAX($B$32,$B$44,$B$56,$B$68,$B$80)</f>
        <v>84.065957983999994</v>
      </c>
      <c r="E56" s="17">
        <f t="shared" si="0"/>
        <v>24.266556163999994</v>
      </c>
      <c r="G56" s="43"/>
      <c r="H56" s="17"/>
    </row>
    <row r="57" spans="1:8" x14ac:dyDescent="0.2">
      <c r="A57" s="1">
        <v>43221</v>
      </c>
      <c r="B57" s="12">
        <v>59.127997309999998</v>
      </c>
      <c r="C57" s="43">
        <f>+MIN($B$33,$B$45,$B$57,$B$69,$B$81)</f>
        <v>59.127997309999998</v>
      </c>
      <c r="D57" s="43">
        <f>+MAX($B$33,$B$45,$B$57,$B$69,$B$81)</f>
        <v>79.952621902999994</v>
      </c>
      <c r="E57" s="17">
        <f t="shared" si="0"/>
        <v>20.824624592999996</v>
      </c>
      <c r="G57" s="43"/>
      <c r="H57" s="17"/>
    </row>
    <row r="58" spans="1:8" x14ac:dyDescent="0.2">
      <c r="A58" s="1">
        <v>43252</v>
      </c>
      <c r="B58" s="12">
        <v>58.10541825</v>
      </c>
      <c r="C58" s="43">
        <f>+MIN($B$34,$B$46,$B$58,$B$70,$B$82)</f>
        <v>58.10541825</v>
      </c>
      <c r="D58" s="43">
        <f>+MAX($B$34,$B$46,$B$58,$B$70,$B$82)</f>
        <v>76.265599291000001</v>
      </c>
      <c r="E58" s="17">
        <f t="shared" si="0"/>
        <v>18.160181041000001</v>
      </c>
      <c r="G58" s="43"/>
      <c r="H58" s="17"/>
    </row>
    <row r="59" spans="1:8" x14ac:dyDescent="0.2">
      <c r="A59" s="1">
        <v>43282</v>
      </c>
      <c r="B59" s="12">
        <v>57.814442446999998</v>
      </c>
      <c r="C59" s="43">
        <f>+MIN($B$35,$B$47,$B$59,$B$71,$B$83)</f>
        <v>57.814442446999998</v>
      </c>
      <c r="D59" s="43">
        <f>+MAX($B$35,$B$47,$B$59,$B$71,$B$83)</f>
        <v>76.841364057999996</v>
      </c>
      <c r="E59" s="17">
        <f t="shared" si="0"/>
        <v>19.026921610999999</v>
      </c>
      <c r="G59" s="43"/>
      <c r="H59" s="17"/>
    </row>
    <row r="60" spans="1:8" x14ac:dyDescent="0.2">
      <c r="A60" s="1">
        <v>43313</v>
      </c>
      <c r="B60" s="12">
        <v>60.430699224999998</v>
      </c>
      <c r="C60" s="43">
        <f>+MIN($B$36,$B$48,$B$60,$B$72,$B$84)</f>
        <v>60.430699224999998</v>
      </c>
      <c r="D60" s="43">
        <f>+MAX($B$36,$B$48,$B$60,$B$72,$B$84)</f>
        <v>75.647287024999997</v>
      </c>
      <c r="E60" s="17">
        <f t="shared" si="0"/>
        <v>15.216587799999999</v>
      </c>
      <c r="G60" s="43"/>
      <c r="H60" s="17"/>
    </row>
    <row r="61" spans="1:8" x14ac:dyDescent="0.2">
      <c r="A61" s="1">
        <v>43344</v>
      </c>
      <c r="B61" s="12">
        <v>59.448275336999998</v>
      </c>
      <c r="C61" s="43">
        <f>+MIN($B$37,$B$49,$B$61,$B$73,$B$85)</f>
        <v>59.448275336999998</v>
      </c>
      <c r="D61" s="43">
        <f>+MAX($B$37,$B$49,$B$61,$B$73,$B$85)</f>
        <v>74.386121051999993</v>
      </c>
      <c r="E61" s="17">
        <f t="shared" si="0"/>
        <v>14.937845714999995</v>
      </c>
      <c r="G61" s="43"/>
      <c r="H61" s="17"/>
    </row>
    <row r="62" spans="1:8" x14ac:dyDescent="0.2">
      <c r="A62" s="1">
        <v>43374</v>
      </c>
      <c r="B62" s="12">
        <v>59.402085681000003</v>
      </c>
      <c r="C62" s="43">
        <f>+MIN($B$38,$B$50,$B$62,$B$74,$B$86)</f>
        <v>59.402085681000003</v>
      </c>
      <c r="D62" s="43">
        <f>+MAX($B$38,$B$50,$B$62,$B$74,$B$86)</f>
        <v>72.158686353999997</v>
      </c>
      <c r="E62" s="17">
        <f t="shared" si="0"/>
        <v>12.756600672999994</v>
      </c>
      <c r="G62" s="43"/>
      <c r="H62" s="17"/>
    </row>
    <row r="63" spans="1:8" x14ac:dyDescent="0.2">
      <c r="A63" s="1">
        <v>43405</v>
      </c>
      <c r="B63" s="12">
        <v>60.587487392</v>
      </c>
      <c r="C63" s="43">
        <f>+MIN($B$39,$B$51,$B$63,$B$75,$B$87)</f>
        <v>59.764222490000002</v>
      </c>
      <c r="D63" s="43">
        <f>+MAX($B$39,$B$51,$B$63,$B$75,$B$87)</f>
        <v>72.337525584000005</v>
      </c>
      <c r="E63" s="17">
        <f t="shared" si="0"/>
        <v>12.573303094000003</v>
      </c>
      <c r="G63" s="43"/>
      <c r="H63" s="17"/>
    </row>
    <row r="64" spans="1:8" x14ac:dyDescent="0.2">
      <c r="A64" s="1">
        <v>43435</v>
      </c>
      <c r="B64" s="12">
        <v>60.117035993000002</v>
      </c>
      <c r="C64" s="43">
        <f>+MIN($B$40,$B$52,$B$64,$B$76,$B$88)</f>
        <v>60.114192115000002</v>
      </c>
      <c r="D64" s="43">
        <f>+MAX($B$40,$B$52,$B$64,$B$76,$B$88)</f>
        <v>71.816933262000006</v>
      </c>
      <c r="E64" s="17">
        <f t="shared" si="0"/>
        <v>11.702741147000005</v>
      </c>
      <c r="G64" s="43"/>
      <c r="H64" s="17"/>
    </row>
    <row r="65" spans="1:8" x14ac:dyDescent="0.2">
      <c r="A65" s="1">
        <v>43466</v>
      </c>
      <c r="B65" s="12">
        <v>59.782083788999998</v>
      </c>
      <c r="C65" s="43">
        <f>+MIN($B$29,$B$41,$B$53,$B$65,$B$77)</f>
        <v>59.436401678999999</v>
      </c>
      <c r="D65" s="43">
        <f>+MAX($B$29,$B$41,$B$53,$B$65,$B$77)</f>
        <v>65.278249055000003</v>
      </c>
      <c r="E65" s="17">
        <f t="shared" si="0"/>
        <v>5.841847376000004</v>
      </c>
      <c r="G65" s="43"/>
      <c r="H65" s="17"/>
    </row>
    <row r="66" spans="1:8" x14ac:dyDescent="0.2">
      <c r="A66" s="1">
        <v>43497</v>
      </c>
      <c r="B66" s="12">
        <v>61.470821905999998</v>
      </c>
      <c r="C66" s="43">
        <f>+MIN($B$30,$B$42,$B$54,$B$66,$B$78)</f>
        <v>59.224079293999999</v>
      </c>
      <c r="D66" s="43">
        <f>+MAX($B$30,$B$42,$B$54,$B$66,$B$78)</f>
        <v>66.820013947999996</v>
      </c>
      <c r="E66" s="17">
        <f t="shared" si="0"/>
        <v>7.595934653999997</v>
      </c>
      <c r="G66" s="43"/>
      <c r="H66" s="17"/>
    </row>
    <row r="67" spans="1:8" x14ac:dyDescent="0.2">
      <c r="A67" s="1">
        <v>43525</v>
      </c>
      <c r="B67" s="12">
        <v>60.666426383000001</v>
      </c>
      <c r="C67" s="43">
        <f>+MIN($B$31,$B$43,$B$55,$B$67,$B$79)</f>
        <v>59.83533808</v>
      </c>
      <c r="D67" s="43">
        <f>+MAX($B$31,$B$43,$B$55,$B$67,$B$79)</f>
        <v>84.798987901000004</v>
      </c>
      <c r="E67" s="17">
        <f t="shared" si="0"/>
        <v>24.963649821000004</v>
      </c>
      <c r="G67" s="43"/>
      <c r="H67" s="17"/>
    </row>
    <row r="68" spans="1:8" x14ac:dyDescent="0.2">
      <c r="A68" s="1">
        <v>43556</v>
      </c>
      <c r="B68" s="12">
        <v>61.800154171999999</v>
      </c>
      <c r="C68" s="43">
        <f>+MIN($B$32,$B$44,$B$56,$B$68,$B$80)</f>
        <v>59.79940182</v>
      </c>
      <c r="D68" s="43">
        <f>+MAX($B$32,$B$44,$B$56,$B$68,$B$80)</f>
        <v>84.065957983999994</v>
      </c>
      <c r="E68" s="17">
        <f t="shared" si="0"/>
        <v>24.266556163999994</v>
      </c>
      <c r="G68" s="43"/>
      <c r="H68" s="17"/>
    </row>
    <row r="69" spans="1:8" x14ac:dyDescent="0.2">
      <c r="A69" s="1">
        <v>43586</v>
      </c>
      <c r="B69" s="12">
        <v>61.94025122</v>
      </c>
      <c r="C69" s="43">
        <f>+MIN($B$33,$B$45,$B$57,$B$69,$B$81)</f>
        <v>59.127997309999998</v>
      </c>
      <c r="D69" s="43">
        <f>+MAX($B$33,$B$45,$B$57,$B$69,$B$81)</f>
        <v>79.952621902999994</v>
      </c>
      <c r="E69" s="17">
        <f t="shared" si="0"/>
        <v>20.824624592999996</v>
      </c>
      <c r="G69" s="43"/>
      <c r="H69" s="17"/>
    </row>
    <row r="70" spans="1:8" x14ac:dyDescent="0.2">
      <c r="A70" s="1">
        <v>43617</v>
      </c>
      <c r="B70" s="12">
        <v>60.497314453999998</v>
      </c>
      <c r="C70" s="43">
        <f>+MIN($B$34,$B$46,$B$58,$B$70,$B$82)</f>
        <v>58.10541825</v>
      </c>
      <c r="D70" s="43">
        <f>+MAX($B$34,$B$46,$B$58,$B$70,$B$82)</f>
        <v>76.265599291000001</v>
      </c>
      <c r="E70" s="17">
        <f t="shared" si="0"/>
        <v>18.160181041000001</v>
      </c>
      <c r="G70" s="43"/>
      <c r="H70" s="17"/>
    </row>
    <row r="71" spans="1:8" x14ac:dyDescent="0.2">
      <c r="A71" s="1">
        <v>43647</v>
      </c>
      <c r="B71" s="12">
        <v>60.404780119999998</v>
      </c>
      <c r="C71" s="43">
        <f>+MIN($B$35,$B$47,$B$59,$B$71,$B$83)</f>
        <v>57.814442446999998</v>
      </c>
      <c r="D71" s="43">
        <f>+MAX($B$35,$B$47,$B$59,$B$71,$B$83)</f>
        <v>76.841364057999996</v>
      </c>
      <c r="E71" s="17">
        <f t="shared" si="0"/>
        <v>19.026921610999999</v>
      </c>
      <c r="G71" s="43"/>
      <c r="H71" s="17"/>
    </row>
    <row r="72" spans="1:8" x14ac:dyDescent="0.2">
      <c r="A72" s="1">
        <v>43678</v>
      </c>
      <c r="B72" s="12">
        <v>62.779772536000003</v>
      </c>
      <c r="C72" s="43">
        <f>+MIN($B$36,$B$48,$B$60,$B$72,$B$84)</f>
        <v>60.430699224999998</v>
      </c>
      <c r="D72" s="43">
        <f>+MAX($B$36,$B$48,$B$60,$B$72,$B$84)</f>
        <v>75.647287024999997</v>
      </c>
      <c r="E72" s="17">
        <f t="shared" si="0"/>
        <v>15.216587799999999</v>
      </c>
      <c r="G72" s="43"/>
      <c r="H72" s="17"/>
    </row>
    <row r="73" spans="1:8" x14ac:dyDescent="0.2">
      <c r="A73" s="1">
        <v>43709</v>
      </c>
      <c r="B73" s="12">
        <v>61.453321316999997</v>
      </c>
      <c r="C73" s="43">
        <f>+MIN($B$37,$B$49,$B$61,$B$73,$B$85)</f>
        <v>59.448275336999998</v>
      </c>
      <c r="D73" s="43">
        <f>+MAX($B$37,$B$49,$B$61,$B$73,$B$85)</f>
        <v>74.386121051999993</v>
      </c>
      <c r="E73" s="17">
        <f t="shared" si="0"/>
        <v>14.937845714999995</v>
      </c>
      <c r="G73" s="43"/>
      <c r="H73" s="17"/>
    </row>
    <row r="74" spans="1:8" x14ac:dyDescent="0.2">
      <c r="A74" s="1">
        <v>43739</v>
      </c>
      <c r="B74" s="12">
        <v>60.356200618000003</v>
      </c>
      <c r="C74" s="43">
        <f>+MIN($B$38,$B$50,$B$62,$B$74,$B$86)</f>
        <v>59.402085681000003</v>
      </c>
      <c r="D74" s="43">
        <f>+MAX($B$38,$B$50,$B$62,$B$74,$B$86)</f>
        <v>72.158686353999997</v>
      </c>
      <c r="E74" s="17">
        <f t="shared" si="0"/>
        <v>12.756600672999994</v>
      </c>
      <c r="G74" s="43"/>
      <c r="H74" s="17"/>
    </row>
    <row r="75" spans="1:8" x14ac:dyDescent="0.2">
      <c r="A75" s="1">
        <v>43770</v>
      </c>
      <c r="B75" s="12">
        <v>60.571856128999997</v>
      </c>
      <c r="C75" s="43">
        <f>+MIN($B$39,$B$51,$B$63,$B$75,$B$87)</f>
        <v>59.764222490000002</v>
      </c>
      <c r="D75" s="43">
        <f>+MAX($B$39,$B$51,$B$63,$B$75,$B$87)</f>
        <v>72.337525584000005</v>
      </c>
      <c r="E75" s="17">
        <f t="shared" si="0"/>
        <v>12.573303094000003</v>
      </c>
      <c r="G75" s="43"/>
      <c r="H75" s="17"/>
    </row>
    <row r="76" spans="1:8" x14ac:dyDescent="0.2">
      <c r="A76" s="1">
        <v>43800</v>
      </c>
      <c r="B76" s="12">
        <v>62.578530592</v>
      </c>
      <c r="C76" s="43">
        <f>+MIN($B$40,$B$52,$B$64,$B$76,$B$88)</f>
        <v>60.114192115000002</v>
      </c>
      <c r="D76" s="43">
        <f>+MAX($B$40,$B$52,$B$64,$B$76,$B$88)</f>
        <v>71.816933262000006</v>
      </c>
      <c r="E76" s="17">
        <f t="shared" si="0"/>
        <v>11.702741147000005</v>
      </c>
      <c r="G76" s="43"/>
      <c r="H76" s="17"/>
    </row>
    <row r="77" spans="1:8" x14ac:dyDescent="0.2">
      <c r="A77" s="1">
        <v>43831</v>
      </c>
      <c r="B77" s="12">
        <v>61.953565918000002</v>
      </c>
      <c r="C77" s="43">
        <f>+MIN($B$29,$B$41,$B$53,$B$65,$B$77)</f>
        <v>59.436401678999999</v>
      </c>
      <c r="D77" s="43">
        <f>+MAX($B$29,$B$41,$B$53,$B$65,$B$77)</f>
        <v>65.278249055000003</v>
      </c>
      <c r="E77" s="17">
        <f t="shared" si="0"/>
        <v>5.841847376000004</v>
      </c>
      <c r="G77" s="43"/>
      <c r="H77" s="17"/>
    </row>
    <row r="78" spans="1:8" x14ac:dyDescent="0.2">
      <c r="A78" s="1">
        <v>43862</v>
      </c>
      <c r="B78" s="12">
        <v>66.820013947999996</v>
      </c>
      <c r="C78" s="43">
        <f>+MIN($B$30,$B$42,$B$54,$B$66,$B$78)</f>
        <v>59.224079293999999</v>
      </c>
      <c r="D78" s="43">
        <f>+MAX($B$30,$B$42,$B$54,$B$66,$B$78)</f>
        <v>66.820013947999996</v>
      </c>
      <c r="E78" s="17">
        <f t="shared" si="0"/>
        <v>7.595934653999997</v>
      </c>
      <c r="G78" s="43"/>
      <c r="H78" s="17"/>
    </row>
    <row r="79" spans="1:8" x14ac:dyDescent="0.2">
      <c r="A79" s="1">
        <v>43891</v>
      </c>
      <c r="B79" s="12">
        <v>84.798987901000004</v>
      </c>
      <c r="C79" s="43">
        <f>+MIN($B$31,$B$43,$B$55,$B$67,$B$79)</f>
        <v>59.83533808</v>
      </c>
      <c r="D79" s="43">
        <f>+MAX($B$31,$B$43,$B$55,$B$67,$B$79)</f>
        <v>84.798987901000004</v>
      </c>
      <c r="E79" s="17">
        <f t="shared" si="0"/>
        <v>24.963649821000004</v>
      </c>
      <c r="G79" s="43"/>
      <c r="H79" s="17"/>
    </row>
    <row r="80" spans="1:8" x14ac:dyDescent="0.2">
      <c r="A80" s="1">
        <v>43922</v>
      </c>
      <c r="B80" s="12">
        <v>84.065957983999994</v>
      </c>
      <c r="C80" s="43">
        <f>+MIN($B$32,$B$44,$B$56,$B$68,$B$80)</f>
        <v>59.79940182</v>
      </c>
      <c r="D80" s="43">
        <f>+MAX($B$32,$B$44,$B$56,$B$68,$B$80)</f>
        <v>84.065957983999994</v>
      </c>
      <c r="E80" s="17">
        <f t="shared" si="0"/>
        <v>24.266556163999994</v>
      </c>
      <c r="G80" s="43"/>
      <c r="H80" s="17"/>
    </row>
    <row r="81" spans="1:8" x14ac:dyDescent="0.2">
      <c r="A81" s="1">
        <v>43952</v>
      </c>
      <c r="B81" s="12">
        <v>79.952621902999994</v>
      </c>
      <c r="C81" s="43">
        <f>+MIN($B$33,$B$45,$B$57,$B$69,$B$81)</f>
        <v>59.127997309999998</v>
      </c>
      <c r="D81" s="43">
        <f>+MAX($B$33,$B$45,$B$57,$B$69,$B$81)</f>
        <v>79.952621902999994</v>
      </c>
      <c r="E81" s="17">
        <f t="shared" si="0"/>
        <v>20.824624592999996</v>
      </c>
      <c r="G81" s="43"/>
      <c r="H81" s="17"/>
    </row>
    <row r="82" spans="1:8" x14ac:dyDescent="0.2">
      <c r="A82" s="1">
        <v>43983</v>
      </c>
      <c r="B82" s="12">
        <v>76.265599291000001</v>
      </c>
      <c r="C82" s="43">
        <f>+MIN($B$34,$B$46,$B$58,$B$70,$B$82)</f>
        <v>58.10541825</v>
      </c>
      <c r="D82" s="43">
        <f>+MAX($B$34,$B$46,$B$58,$B$70,$B$82)</f>
        <v>76.265599291000001</v>
      </c>
      <c r="E82" s="17">
        <f t="shared" si="0"/>
        <v>18.160181041000001</v>
      </c>
      <c r="G82" s="43"/>
      <c r="H82" s="17"/>
    </row>
    <row r="83" spans="1:8" x14ac:dyDescent="0.2">
      <c r="A83" s="1">
        <v>44013</v>
      </c>
      <c r="B83" s="12">
        <v>76.841364057999996</v>
      </c>
      <c r="C83" s="43">
        <f>+MIN($B$35,$B$47,$B$59,$B$71,$B$83)</f>
        <v>57.814442446999998</v>
      </c>
      <c r="D83" s="43">
        <f>+MAX($B$35,$B$47,$B$59,$B$71,$B$83)</f>
        <v>76.841364057999996</v>
      </c>
      <c r="E83" s="17">
        <f t="shared" si="0"/>
        <v>19.026921610999999</v>
      </c>
      <c r="G83" s="43"/>
      <c r="H83" s="17"/>
    </row>
    <row r="84" spans="1:8" x14ac:dyDescent="0.2">
      <c r="A84" s="1">
        <v>44044</v>
      </c>
      <c r="B84" s="12">
        <v>75.647287024999997</v>
      </c>
      <c r="C84" s="43">
        <f>+MIN($B$36,$B$48,$B$60,$B$72,$B$84)</f>
        <v>60.430699224999998</v>
      </c>
      <c r="D84" s="43">
        <f>+MAX($B$36,$B$48,$B$60,$B$72,$B$84)</f>
        <v>75.647287024999997</v>
      </c>
      <c r="E84" s="17">
        <f t="shared" si="0"/>
        <v>15.216587799999999</v>
      </c>
      <c r="G84" s="43"/>
      <c r="H84" s="17"/>
    </row>
    <row r="85" spans="1:8" x14ac:dyDescent="0.2">
      <c r="A85" s="1">
        <v>44075</v>
      </c>
      <c r="B85" s="12">
        <v>74.386121051999993</v>
      </c>
      <c r="C85" s="43">
        <f>+MIN($B$37,$B$49,$B$61,$B$73,$B$85)</f>
        <v>59.448275336999998</v>
      </c>
      <c r="D85" s="43">
        <f>+MAX($B$37,$B$49,$B$61,$B$73,$B$85)</f>
        <v>74.386121051999993</v>
      </c>
      <c r="E85" s="17">
        <f t="shared" si="0"/>
        <v>14.937845714999995</v>
      </c>
      <c r="G85" s="43"/>
      <c r="H85" s="17"/>
    </row>
    <row r="86" spans="1:8" x14ac:dyDescent="0.2">
      <c r="A86" s="1">
        <v>44105</v>
      </c>
      <c r="B86" s="12">
        <v>72.158686353999997</v>
      </c>
      <c r="C86" s="43">
        <f>+MIN($B$38,$B$50,$B$62,$B$74,$B$86)</f>
        <v>59.402085681000003</v>
      </c>
      <c r="D86" s="43">
        <f>+MAX($B$38,$B$50,$B$62,$B$74,$B$86)</f>
        <v>72.158686353999997</v>
      </c>
      <c r="E86" s="17">
        <f t="shared" si="0"/>
        <v>12.756600672999994</v>
      </c>
      <c r="G86" s="43"/>
      <c r="H86" s="17"/>
    </row>
    <row r="87" spans="1:8" x14ac:dyDescent="0.2">
      <c r="A87" s="1">
        <v>44136</v>
      </c>
      <c r="B87" s="12">
        <v>72.337525584000005</v>
      </c>
      <c r="C87" s="43">
        <f>+MIN($B$39,$B$51,$B$63,$B$75,$B$87)</f>
        <v>59.764222490000002</v>
      </c>
      <c r="D87" s="43">
        <f>+MAX($B$39,$B$51,$B$63,$B$75,$B$87)</f>
        <v>72.337525584000005</v>
      </c>
      <c r="E87" s="17">
        <f t="shared" si="0"/>
        <v>12.573303094000003</v>
      </c>
      <c r="G87" s="43"/>
      <c r="H87" s="17"/>
    </row>
    <row r="88" spans="1:8" x14ac:dyDescent="0.2">
      <c r="A88" s="1">
        <v>44166</v>
      </c>
      <c r="B88" s="12">
        <v>71.816933262000006</v>
      </c>
      <c r="C88" s="43">
        <f>+MIN($B$40,$B$52,$B$64,$B$76,$B$88)</f>
        <v>60.114192115000002</v>
      </c>
      <c r="D88" s="43">
        <f>+MAX($B$40,$B$52,$B$64,$B$76,$B$88)</f>
        <v>71.816933262000006</v>
      </c>
      <c r="E88" s="17">
        <f t="shared" si="0"/>
        <v>11.702741147000005</v>
      </c>
      <c r="G88" s="43"/>
      <c r="H88" s="17"/>
    </row>
    <row r="89" spans="1:8" x14ac:dyDescent="0.2">
      <c r="A89" s="1">
        <v>44197</v>
      </c>
      <c r="B89" s="12">
        <v>68.794966313000003</v>
      </c>
      <c r="C89" s="43">
        <f>+MIN($B$29,$B$41,$B$53,$B$65,$B$77)</f>
        <v>59.436401678999999</v>
      </c>
      <c r="D89" s="43">
        <f>+MAX($B$29,$B$41,$B$53,$B$65,$B$77)</f>
        <v>65.278249055000003</v>
      </c>
      <c r="E89" s="17">
        <f t="shared" si="0"/>
        <v>5.841847376000004</v>
      </c>
      <c r="G89" s="43"/>
      <c r="H89" s="17"/>
    </row>
    <row r="90" spans="1:8" x14ac:dyDescent="0.2">
      <c r="A90" s="1">
        <v>44228</v>
      </c>
      <c r="B90" s="12">
        <v>67.617767236999995</v>
      </c>
      <c r="C90" s="43">
        <f>+MIN($B$30,$B$42,$B$54,$B$66,$B$78)</f>
        <v>59.224079293999999</v>
      </c>
      <c r="D90" s="43">
        <f>+MAX($B$30,$B$42,$B$54,$B$66,$B$78)</f>
        <v>66.820013947999996</v>
      </c>
      <c r="E90" s="17">
        <f t="shared" si="0"/>
        <v>7.595934653999997</v>
      </c>
      <c r="G90" s="43"/>
      <c r="H90" s="17"/>
    </row>
    <row r="91" spans="1:8" x14ac:dyDescent="0.2">
      <c r="A91" s="1">
        <v>44256</v>
      </c>
      <c r="B91" s="12">
        <v>67.905295516999999</v>
      </c>
      <c r="C91" s="43">
        <f>+MIN($B$31,$B$43,$B$55,$B$67,$B$79)</f>
        <v>59.83533808</v>
      </c>
      <c r="D91" s="43">
        <f>+MAX($B$31,$B$43,$B$55,$B$67,$B$79)</f>
        <v>84.798987901000004</v>
      </c>
      <c r="E91" s="17">
        <f t="shared" si="0"/>
        <v>24.963649821000004</v>
      </c>
      <c r="G91" s="43"/>
      <c r="H91" s="17"/>
    </row>
    <row r="92" spans="1:8" x14ac:dyDescent="0.2">
      <c r="A92" s="1">
        <v>44287</v>
      </c>
      <c r="B92" s="12">
        <v>68.002766288000004</v>
      </c>
      <c r="C92" s="43">
        <f>+MIN($B$32,$B$44,$B$56,$B$68,$B$80)</f>
        <v>59.79940182</v>
      </c>
      <c r="D92" s="43">
        <f>+MAX($B$32,$B$44,$B$56,$B$68,$B$80)</f>
        <v>84.065957983999994</v>
      </c>
      <c r="E92" s="17">
        <f t="shared" si="0"/>
        <v>24.266556163999994</v>
      </c>
      <c r="G92" s="43"/>
      <c r="H92" s="17"/>
    </row>
    <row r="93" spans="1:8" x14ac:dyDescent="0.2">
      <c r="A93" s="1">
        <v>44317</v>
      </c>
      <c r="B93" s="12">
        <v>67.079917058999996</v>
      </c>
      <c r="C93" s="43">
        <f>+MIN($B$33,$B$45,$B$57,$B$69,$B$81)</f>
        <v>59.127997309999998</v>
      </c>
      <c r="D93" s="43">
        <f>+MAX($B$33,$B$45,$B$57,$B$69,$B$81)</f>
        <v>79.952621902999994</v>
      </c>
      <c r="E93" s="17">
        <f t="shared" ref="E93:E112" si="1">D93-C93</f>
        <v>20.824624592999996</v>
      </c>
      <c r="G93" s="43"/>
      <c r="H93" s="17"/>
    </row>
    <row r="94" spans="1:8" x14ac:dyDescent="0.2">
      <c r="A94" s="1">
        <v>44348</v>
      </c>
      <c r="B94" s="12">
        <v>66.562926899999994</v>
      </c>
      <c r="C94" s="43">
        <f>+MIN($B$34,$B$46,$B$58,$B$70,$B$82)</f>
        <v>58.10541825</v>
      </c>
      <c r="D94" s="43">
        <f>+MAX($B$34,$B$46,$B$58,$B$70,$B$82)</f>
        <v>76.265599291000001</v>
      </c>
      <c r="E94" s="17">
        <f t="shared" si="1"/>
        <v>18.160181041000001</v>
      </c>
      <c r="G94" s="43"/>
      <c r="H94" s="17"/>
    </row>
    <row r="95" spans="1:8" x14ac:dyDescent="0.2">
      <c r="A95" s="1">
        <v>44378</v>
      </c>
      <c r="B95" s="12">
        <v>65.688417049999998</v>
      </c>
      <c r="C95" s="43">
        <f>+MIN($B$35,$B$47,$B$59,$B$71,$B$83)</f>
        <v>57.814442446999998</v>
      </c>
      <c r="D95" s="43">
        <f>+MAX($B$35,$B$47,$B$59,$B$71,$B$83)</f>
        <v>76.841364057999996</v>
      </c>
      <c r="E95" s="17">
        <f t="shared" si="1"/>
        <v>19.026921610999999</v>
      </c>
      <c r="G95" s="43"/>
      <c r="H95" s="17"/>
    </row>
    <row r="96" spans="1:8" x14ac:dyDescent="0.2">
      <c r="A96" s="1">
        <v>44409</v>
      </c>
      <c r="B96" s="12">
        <v>66.111005132000003</v>
      </c>
      <c r="C96" s="43">
        <f>+MIN($B$36,$B$48,$B$60,$B$72,$B$84)</f>
        <v>60.430699224999998</v>
      </c>
      <c r="D96" s="43">
        <f>+MAX($B$36,$B$48,$B$60,$B$72,$B$84)</f>
        <v>75.647287024999997</v>
      </c>
      <c r="E96" s="17">
        <f t="shared" si="1"/>
        <v>15.216587799999999</v>
      </c>
      <c r="G96" s="43"/>
      <c r="H96" s="17"/>
    </row>
    <row r="97" spans="1:8" x14ac:dyDescent="0.2">
      <c r="A97" s="1">
        <v>44440</v>
      </c>
      <c r="B97" s="12">
        <v>66.168751346999997</v>
      </c>
      <c r="C97" s="43">
        <f>+MIN($B$37,$B$49,$B$61,$B$73,$B$85)</f>
        <v>59.448275336999998</v>
      </c>
      <c r="D97" s="43">
        <f>+MAX($B$37,$B$49,$B$61,$B$73,$B$85)</f>
        <v>74.386121051999993</v>
      </c>
      <c r="E97" s="17">
        <f t="shared" si="1"/>
        <v>14.937845714999995</v>
      </c>
      <c r="G97" s="43"/>
      <c r="H97" s="17"/>
    </row>
    <row r="98" spans="1:8" x14ac:dyDescent="0.2">
      <c r="A98" s="1">
        <v>44470</v>
      </c>
      <c r="B98" s="12">
        <v>65.773100244000005</v>
      </c>
      <c r="C98" s="43">
        <f>+MIN($B$38,$B$50,$B$62,$B$74,$B$86)</f>
        <v>59.402085681000003</v>
      </c>
      <c r="D98" s="43">
        <f>+MAX($B$38,$B$50,$B$62,$B$74,$B$86)</f>
        <v>72.158686353999997</v>
      </c>
      <c r="E98" s="17">
        <f t="shared" si="1"/>
        <v>12.756600672999994</v>
      </c>
      <c r="G98" s="43"/>
      <c r="H98" s="17"/>
    </row>
    <row r="99" spans="1:8" x14ac:dyDescent="0.2">
      <c r="A99" s="1">
        <v>44501</v>
      </c>
      <c r="B99" s="12">
        <v>65.558782066000006</v>
      </c>
      <c r="C99" s="43">
        <f>+MIN($B$39,$B$51,$B$63,$B$75,$B$87)</f>
        <v>59.764222490000002</v>
      </c>
      <c r="D99" s="43">
        <f>+MAX($B$39,$B$51,$B$63,$B$75,$B$87)</f>
        <v>72.337525584000005</v>
      </c>
      <c r="E99" s="17">
        <f t="shared" si="1"/>
        <v>12.573303094000003</v>
      </c>
      <c r="G99" s="43"/>
      <c r="H99" s="17"/>
    </row>
    <row r="100" spans="1:8" x14ac:dyDescent="0.2">
      <c r="A100" s="1">
        <v>44531</v>
      </c>
      <c r="B100" s="12">
        <v>66.093953025999994</v>
      </c>
      <c r="C100" s="43">
        <f>+MIN($B$40,$B$52,$B$64,$B$76,$B$88)</f>
        <v>60.114192115000002</v>
      </c>
      <c r="D100" s="43">
        <f>+MAX($B$40,$B$52,$B$64,$B$76,$B$88)</f>
        <v>71.816933262000006</v>
      </c>
      <c r="E100" s="17">
        <f t="shared" si="1"/>
        <v>11.702741147000005</v>
      </c>
      <c r="G100" s="43"/>
      <c r="H100" s="17"/>
    </row>
    <row r="101" spans="1:8" x14ac:dyDescent="0.2">
      <c r="A101" s="1">
        <v>44562</v>
      </c>
      <c r="B101" s="12">
        <v>64.360876008999995</v>
      </c>
      <c r="C101" s="43">
        <f>+MIN($B$29,$B$41,$B$53,$B$65,$B$77)</f>
        <v>59.436401678999999</v>
      </c>
      <c r="D101" s="17">
        <f>+MAX($B$29,$B$41,$B$53,$B$65,$B$77)</f>
        <v>65.278249055000003</v>
      </c>
      <c r="E101" s="17">
        <f t="shared" si="1"/>
        <v>5.841847376000004</v>
      </c>
      <c r="G101" s="43"/>
      <c r="H101" s="17"/>
    </row>
    <row r="102" spans="1:8" x14ac:dyDescent="0.2">
      <c r="A102" s="1">
        <v>44593</v>
      </c>
      <c r="B102" s="12">
        <v>64.524967716999996</v>
      </c>
      <c r="C102" s="43">
        <f>+MIN($B$30,$B$42,$B$54,$B$66,$B$78)</f>
        <v>59.224079293999999</v>
      </c>
      <c r="D102" s="17">
        <f>+MAX($B$30,$B$42,$B$54,$B$66,$B$78)</f>
        <v>66.820013947999996</v>
      </c>
      <c r="E102" s="17">
        <f t="shared" si="1"/>
        <v>7.595934653999997</v>
      </c>
      <c r="G102" s="43"/>
      <c r="H102" s="17"/>
    </row>
    <row r="103" spans="1:8" x14ac:dyDescent="0.2">
      <c r="A103" s="1">
        <v>44621</v>
      </c>
      <c r="B103" s="12">
        <v>64.941679977999996</v>
      </c>
      <c r="C103" s="43">
        <f>+MIN($B$31,$B$43,$B$55,$B$67,$B$79)</f>
        <v>59.83533808</v>
      </c>
      <c r="D103" s="17">
        <f>+MAX($B$31,$B$43,$B$55,$B$67,$B$79)</f>
        <v>84.798987901000004</v>
      </c>
      <c r="E103" s="17">
        <f t="shared" si="1"/>
        <v>24.963649821000004</v>
      </c>
      <c r="G103" s="43"/>
      <c r="H103" s="17"/>
    </row>
    <row r="104" spans="1:8" x14ac:dyDescent="0.2">
      <c r="A104" s="1">
        <v>44652</v>
      </c>
      <c r="B104" s="12">
        <v>65.596767267999994</v>
      </c>
      <c r="C104" s="43">
        <f>+MIN($B$32,$B$44,$B$56,$B$68,$B$80)</f>
        <v>59.79940182</v>
      </c>
      <c r="D104" s="17">
        <f>+MAX($B$32,$B$44,$B$56,$B$68,$B$80)</f>
        <v>84.065957983999994</v>
      </c>
      <c r="E104" s="17">
        <f t="shared" si="1"/>
        <v>24.266556163999994</v>
      </c>
      <c r="G104" s="43"/>
      <c r="H104" s="17"/>
    </row>
    <row r="105" spans="1:8" x14ac:dyDescent="0.2">
      <c r="A105" s="1">
        <v>44682</v>
      </c>
      <c r="B105" s="12">
        <v>64.858400012000004</v>
      </c>
      <c r="C105" s="43">
        <f>+MIN($B$33,$B$45,$B$57,$B$69,$B$81)</f>
        <v>59.127997309999998</v>
      </c>
      <c r="D105" s="17">
        <f>+MAX($B$33,$B$45,$B$57,$B$69,$B$81)</f>
        <v>79.952621902999994</v>
      </c>
      <c r="E105" s="17">
        <f t="shared" si="1"/>
        <v>20.824624592999996</v>
      </c>
      <c r="G105" s="43"/>
      <c r="H105" s="17"/>
    </row>
    <row r="106" spans="1:8" x14ac:dyDescent="0.2">
      <c r="A106" s="1">
        <v>44713</v>
      </c>
      <c r="B106" s="12">
        <v>64.388922583999999</v>
      </c>
      <c r="C106" s="43">
        <f>+MIN($B$34,$B$46,$B$58,$B$70,$B$82)</f>
        <v>58.10541825</v>
      </c>
      <c r="D106" s="17">
        <f>+MAX($B$34,$B$46,$B$58,$B$70,$B$82)</f>
        <v>76.265599291000001</v>
      </c>
      <c r="E106" s="17">
        <f t="shared" si="1"/>
        <v>18.160181041000001</v>
      </c>
      <c r="G106" s="43"/>
      <c r="H106" s="17"/>
    </row>
    <row r="107" spans="1:8" x14ac:dyDescent="0.2">
      <c r="A107" s="1">
        <v>44743</v>
      </c>
      <c r="B107" s="12">
        <v>63.635087126999998</v>
      </c>
      <c r="C107" s="43">
        <f>+MIN($B$35,$B$47,$B$59,$B$71,$B$83)</f>
        <v>57.814442446999998</v>
      </c>
      <c r="D107" s="17">
        <f>+MAX($B$35,$B$47,$B$59,$B$71,$B$83)</f>
        <v>76.841364057999996</v>
      </c>
      <c r="E107" s="17">
        <f t="shared" si="1"/>
        <v>19.026921610999999</v>
      </c>
      <c r="G107" s="43"/>
      <c r="H107" s="17"/>
    </row>
    <row r="108" spans="1:8" x14ac:dyDescent="0.2">
      <c r="A108" s="1">
        <v>44774</v>
      </c>
      <c r="B108" s="12">
        <v>63.932878969999997</v>
      </c>
      <c r="C108" s="43">
        <f>+MIN($B$36,$B$48,$B$60,$B$72,$B$84)</f>
        <v>60.430699224999998</v>
      </c>
      <c r="D108" s="17">
        <f>+MAX($B$36,$B$48,$B$60,$B$72,$B$84)</f>
        <v>75.647287024999997</v>
      </c>
      <c r="E108" s="17">
        <f t="shared" si="1"/>
        <v>15.216587799999999</v>
      </c>
      <c r="G108" s="43"/>
      <c r="H108" s="17"/>
    </row>
    <row r="109" spans="1:8" x14ac:dyDescent="0.2">
      <c r="A109" s="1">
        <v>44805</v>
      </c>
      <c r="B109" s="12">
        <v>63.803803877</v>
      </c>
      <c r="C109" s="43">
        <f>+MIN($B$37,$B$49,$B$61,$B$73,$B$85)</f>
        <v>59.448275336999998</v>
      </c>
      <c r="D109" s="17">
        <f>+MAX($B$37,$B$49,$B$61,$B$73,$B$85)</f>
        <v>74.386121051999993</v>
      </c>
      <c r="E109" s="17">
        <f t="shared" si="1"/>
        <v>14.937845714999995</v>
      </c>
      <c r="G109" s="43"/>
      <c r="H109" s="17"/>
    </row>
    <row r="110" spans="1:8" x14ac:dyDescent="0.2">
      <c r="A110" s="1">
        <v>44835</v>
      </c>
      <c r="B110" s="12">
        <v>63.585300480000001</v>
      </c>
      <c r="C110" s="43">
        <f>+MIN($B$38,$B$50,$B$62,$B$74,$B$86)</f>
        <v>59.402085681000003</v>
      </c>
      <c r="D110" s="17">
        <f>+MAX($B$38,$B$50,$B$62,$B$74,$B$86)</f>
        <v>72.158686353999997</v>
      </c>
      <c r="E110" s="17">
        <f t="shared" si="1"/>
        <v>12.756600672999994</v>
      </c>
      <c r="G110" s="43"/>
      <c r="H110" s="17"/>
    </row>
    <row r="111" spans="1:8" x14ac:dyDescent="0.2">
      <c r="A111" s="1">
        <v>44866</v>
      </c>
      <c r="B111" s="12">
        <v>63.081635857999999</v>
      </c>
      <c r="C111" s="43">
        <f>+MIN($B$39,$B$51,$B$63,$B$75,$B$87)</f>
        <v>59.764222490000002</v>
      </c>
      <c r="D111" s="17">
        <f>+MAX($B$39,$B$51,$B$63,$B$75,$B$87)</f>
        <v>72.337525584000005</v>
      </c>
      <c r="E111" s="17">
        <f t="shared" si="1"/>
        <v>12.573303094000003</v>
      </c>
      <c r="G111" s="43"/>
      <c r="H111" s="17"/>
    </row>
    <row r="112" spans="1:8" x14ac:dyDescent="0.2">
      <c r="A112" s="59">
        <v>44896</v>
      </c>
      <c r="B112" s="65">
        <v>63.616806818000001</v>
      </c>
      <c r="C112" s="64">
        <f>+MIN($B$40,$B$52,$B$64,$B$76,$B$88)</f>
        <v>60.114192115000002</v>
      </c>
      <c r="D112" s="63">
        <f>+MAX($B$40,$B$52,$B$64,$B$76,$B$88)</f>
        <v>71.816933262000006</v>
      </c>
      <c r="E112" s="63">
        <f t="shared" si="1"/>
        <v>11.702741147000005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586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386">
        <v>61</v>
      </c>
      <c r="B117">
        <v>0</v>
      </c>
    </row>
    <row r="118" spans="1:2" x14ac:dyDescent="0.2">
      <c r="A118" s="17">
        <v>61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72" t="s">
        <v>428</v>
      </c>
      <c r="D24" s="572"/>
      <c r="E24" s="572"/>
      <c r="F24" s="572"/>
      <c r="G24" s="572"/>
      <c r="H24" s="32"/>
      <c r="I24" s="572" t="s">
        <v>429</v>
      </c>
      <c r="J24" s="572"/>
      <c r="K24" s="572"/>
      <c r="L24" s="572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0.44935332256999999</v>
      </c>
      <c r="F26" s="6">
        <v>0.42109840493</v>
      </c>
      <c r="G26" s="6">
        <v>0.39897424327999997</v>
      </c>
      <c r="H26" s="406"/>
      <c r="I26" s="6">
        <f t="shared" ref="I26:L28" si="0">D26-C26</f>
        <v>-1.329862740000004E-2</v>
      </c>
      <c r="J26" s="6">
        <f t="shared" si="0"/>
        <v>-1.625563632999999E-2</v>
      </c>
      <c r="K26" s="6">
        <f t="shared" si="0"/>
        <v>-2.8254917639999988E-2</v>
      </c>
      <c r="L26" s="6">
        <f t="shared" si="0"/>
        <v>-2.2124161650000029E-2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1.6464058163999999</v>
      </c>
      <c r="F27" s="6">
        <v>1.6615452283000001</v>
      </c>
      <c r="G27" s="6">
        <v>1.6688098965</v>
      </c>
      <c r="H27" s="406"/>
      <c r="I27" s="6">
        <f t="shared" si="0"/>
        <v>0.13829650130000015</v>
      </c>
      <c r="J27" s="6">
        <f t="shared" si="0"/>
        <v>-0.2505149041000001</v>
      </c>
      <c r="K27" s="6">
        <f t="shared" si="0"/>
        <v>1.5139411900000121E-2</v>
      </c>
      <c r="L27" s="6">
        <f t="shared" si="0"/>
        <v>7.2646681999999352E-3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9.2153543161000009</v>
      </c>
      <c r="F28" s="6">
        <v>8.9349436401000002</v>
      </c>
      <c r="G28" s="6">
        <v>9.4613408215000003</v>
      </c>
      <c r="H28" s="406"/>
      <c r="I28" s="6">
        <f t="shared" si="0"/>
        <v>1.1589372822000001</v>
      </c>
      <c r="J28" s="6">
        <f t="shared" si="0"/>
        <v>-0.67013884009999991</v>
      </c>
      <c r="K28" s="6">
        <f t="shared" si="0"/>
        <v>-0.28041067600000069</v>
      </c>
      <c r="L28" s="6">
        <f t="shared" si="0"/>
        <v>0.52639718140000014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11.31111345507</v>
      </c>
      <c r="F29" s="6">
        <f t="shared" si="1"/>
        <v>11.017587273330001</v>
      </c>
      <c r="G29" s="6">
        <f t="shared" si="1"/>
        <v>11.529124961280001</v>
      </c>
      <c r="H29" s="405" t="s">
        <v>430</v>
      </c>
      <c r="I29" s="6">
        <f>+SUM(I26:I28)</f>
        <v>1.2839351561000003</v>
      </c>
      <c r="J29" s="6">
        <f t="shared" ref="J29:L29" si="2">+SUM(J26:J28)</f>
        <v>-0.93690938052999995</v>
      </c>
      <c r="K29" s="6">
        <f t="shared" si="2"/>
        <v>-0.29352618174000056</v>
      </c>
      <c r="L29" s="6">
        <f t="shared" si="2"/>
        <v>0.51153768794999999</v>
      </c>
      <c r="M29" s="404"/>
    </row>
    <row r="30" spans="1:13" x14ac:dyDescent="0.25">
      <c r="A30" s="404"/>
      <c r="B30" s="353" t="s">
        <v>553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11.316681006916667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11.316681006916667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11.316681006916667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11.316681006916667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11.316681006916667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11.316681006916667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10.583830000000001</v>
      </c>
      <c r="D54" s="124" t="e">
        <v>#N/A</v>
      </c>
      <c r="E54" s="467">
        <f t="shared" si="6"/>
        <v>11.316681006916667</v>
      </c>
      <c r="F54" s="467">
        <v>10.583830000000001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10.870478</v>
      </c>
      <c r="D55" s="124" t="e">
        <v>#N/A</v>
      </c>
      <c r="E55" s="467">
        <f t="shared" si="6"/>
        <v>11.316681006916667</v>
      </c>
      <c r="F55" s="467">
        <v>10.870478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10.43183</v>
      </c>
      <c r="D56" s="124" t="e">
        <v>#N/A</v>
      </c>
      <c r="E56" s="467">
        <f t="shared" si="6"/>
        <v>11.316681006916667</v>
      </c>
      <c r="F56" s="467">
        <v>10.43183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11.124022</v>
      </c>
      <c r="D57" s="124" t="e">
        <v>#N/A</v>
      </c>
      <c r="E57" s="467">
        <f t="shared" si="6"/>
        <v>11.316681006916667</v>
      </c>
      <c r="F57" s="467">
        <v>11.124022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11.108976083</v>
      </c>
      <c r="D58" s="124" t="e">
        <v>#N/A</v>
      </c>
      <c r="E58" s="467"/>
      <c r="F58" s="467">
        <v>11.108976083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11.011821618999999</v>
      </c>
      <c r="D59" s="124">
        <v>11.011821618999999</v>
      </c>
      <c r="E59" s="467"/>
      <c r="F59" s="467">
        <v>11.011821618999999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 t="e">
        <v>#N/A</v>
      </c>
      <c r="D60" s="124">
        <v>10.99893</v>
      </c>
      <c r="E60" s="467">
        <f t="shared" ref="E60" si="7">AVERAGEIF($A$35:$A$96,A60,$F$35:$F$96)</f>
        <v>11.017576801583333</v>
      </c>
      <c r="F60" s="467">
        <v>10.99893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 t="e">
        <v>#N/A</v>
      </c>
      <c r="D61" s="124">
        <v>10.930300000000001</v>
      </c>
      <c r="E61" s="467">
        <f t="shared" ref="E61:E69" si="8">AVERAGEIF($A$35:$A$96,A61,$F$35:$F$96)</f>
        <v>11.017576801583333</v>
      </c>
      <c r="F61" s="467">
        <v>10.930300000000001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 t="e">
        <v>#N/A</v>
      </c>
      <c r="D62" s="124">
        <v>10.93862</v>
      </c>
      <c r="E62" s="467">
        <f t="shared" si="8"/>
        <v>11.017576801583333</v>
      </c>
      <c r="F62" s="467">
        <v>10.93862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 t="e">
        <v>#N/A</v>
      </c>
      <c r="D63" s="124">
        <v>10.89222</v>
      </c>
      <c r="E63" s="467">
        <f t="shared" si="8"/>
        <v>11.017576801583333</v>
      </c>
      <c r="F63" s="467">
        <v>10.89222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10.88748</v>
      </c>
      <c r="E64" s="467">
        <f t="shared" si="8"/>
        <v>11.017576801583333</v>
      </c>
      <c r="F64" s="467">
        <v>10.88748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10.93953</v>
      </c>
      <c r="E65" s="467">
        <f t="shared" si="8"/>
        <v>11.017576801583333</v>
      </c>
      <c r="F65" s="467">
        <v>10.93953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10.9961</v>
      </c>
      <c r="E66" s="467">
        <f t="shared" si="8"/>
        <v>11.017576801583333</v>
      </c>
      <c r="F66" s="467">
        <v>10.9961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11.06509</v>
      </c>
      <c r="E67" s="467">
        <f t="shared" si="8"/>
        <v>11.017576801583333</v>
      </c>
      <c r="F67" s="467">
        <v>11.06509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11.049950000000001</v>
      </c>
      <c r="E68" s="467">
        <f t="shared" si="8"/>
        <v>11.017576801583333</v>
      </c>
      <c r="F68" s="467">
        <v>11.049950000000001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11.231109999999999</v>
      </c>
      <c r="E69" s="467">
        <f t="shared" si="8"/>
        <v>11.017576801583333</v>
      </c>
      <c r="F69" s="467">
        <v>11.231109999999999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11.269769999999999</v>
      </c>
      <c r="E70" s="467"/>
      <c r="F70" s="467">
        <v>11.269769999999999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11.27112</v>
      </c>
      <c r="E71" s="467"/>
      <c r="F71" s="467">
        <v>11.27112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11.280989999999999</v>
      </c>
      <c r="E72" s="467">
        <f t="shared" ref="E72" si="9">AVERAGEIF($A$35:$A$96,A72,$F$35:$F$96)</f>
        <v>11.527830833333333</v>
      </c>
      <c r="F72" s="467">
        <v>11.280989999999999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11.3475</v>
      </c>
      <c r="E73" s="467">
        <f t="shared" ref="E73:E81" si="10">AVERAGEIF($A$35:$A$96,A73,$F$35:$F$96)</f>
        <v>11.527830833333333</v>
      </c>
      <c r="F73" s="467">
        <v>11.3475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11.397130000000001</v>
      </c>
      <c r="E74" s="467">
        <f t="shared" si="10"/>
        <v>11.527830833333333</v>
      </c>
      <c r="F74" s="467">
        <v>11.397130000000001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11.34578</v>
      </c>
      <c r="E75" s="467">
        <f t="shared" si="10"/>
        <v>11.527830833333333</v>
      </c>
      <c r="F75" s="467">
        <v>11.34578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11.38381</v>
      </c>
      <c r="E76" s="467">
        <f t="shared" si="10"/>
        <v>11.527830833333333</v>
      </c>
      <c r="F76" s="467">
        <v>11.38381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11.49771</v>
      </c>
      <c r="E77" s="467">
        <f t="shared" si="10"/>
        <v>11.527830833333333</v>
      </c>
      <c r="F77" s="467">
        <v>11.49771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11.601850000000001</v>
      </c>
      <c r="E78" s="467">
        <f t="shared" si="10"/>
        <v>11.527830833333333</v>
      </c>
      <c r="F78" s="467">
        <v>11.601850000000001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11.723610000000001</v>
      </c>
      <c r="E79" s="467">
        <f t="shared" si="10"/>
        <v>11.527830833333333</v>
      </c>
      <c r="F79" s="467">
        <v>11.723610000000001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11.68088</v>
      </c>
      <c r="E80" s="467">
        <f t="shared" si="10"/>
        <v>11.527830833333333</v>
      </c>
      <c r="F80" s="467">
        <v>11.68088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11.875080000000001</v>
      </c>
      <c r="E81" s="467">
        <f t="shared" si="10"/>
        <v>11.527830833333333</v>
      </c>
      <c r="F81" s="467">
        <v>11.875080000000001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11.928509999999999</v>
      </c>
      <c r="E82" s="467"/>
      <c r="F82" s="467">
        <v>11.928509999999999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585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485.459</v>
      </c>
      <c r="E40" s="17">
        <f t="shared" si="0"/>
        <v>63.812999999999988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485.459</v>
      </c>
      <c r="E52" s="17">
        <f t="shared" si="0"/>
        <v>63.812999999999988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485.459</v>
      </c>
      <c r="E64" s="17">
        <f t="shared" si="0"/>
        <v>63.812999999999988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485.459</v>
      </c>
      <c r="E76" s="17">
        <f t="shared" si="0"/>
        <v>63.812999999999988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485.459</v>
      </c>
      <c r="C88" s="43">
        <f>+MIN($B$40,$B$52,$B$64,$B$76,$B$88)</f>
        <v>421.64600000000002</v>
      </c>
      <c r="D88" s="43">
        <f>+MAX($B$40,$B$52,$B$64,$B$76,$B$88)</f>
        <v>485.459</v>
      </c>
      <c r="E88" s="17">
        <f t="shared" si="0"/>
        <v>63.812999999999988</v>
      </c>
      <c r="G88" s="43"/>
      <c r="H88" s="17"/>
    </row>
    <row r="89" spans="1:8" x14ac:dyDescent="0.2">
      <c r="A89" s="1">
        <v>44197</v>
      </c>
      <c r="B89" s="12">
        <v>475.67807419000002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475.08269999999999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480.19330000000002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483.98379999999997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483.8374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470.21370000000002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457.36509999999998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449.23950000000002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450.19959999999998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460.23520000000002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462.72460000000001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451.41320000000002</v>
      </c>
      <c r="C100" s="43">
        <f>+MIN($B$40,$B$52,$B$64,$B$76,$B$88)</f>
        <v>421.64600000000002</v>
      </c>
      <c r="D100" s="43">
        <f>+MAX($B$40,$B$52,$B$64,$B$76,$B$88)</f>
        <v>485.459</v>
      </c>
      <c r="E100" s="17">
        <f t="shared" si="1"/>
        <v>63.812999999999988</v>
      </c>
      <c r="G100" s="43"/>
      <c r="H100" s="17"/>
    </row>
    <row r="101" spans="1:8" x14ac:dyDescent="0.2">
      <c r="A101" s="1">
        <v>44562</v>
      </c>
      <c r="B101" s="12">
        <v>455.36259999999999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462.27409999999998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474.3922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482.21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482.14589999999998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473.50619999999998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458.53429999999997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447.55970000000002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448.40859999999998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458.10640000000001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460.84500000000003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450.00869999999998</v>
      </c>
      <c r="C112" s="64">
        <f>+MIN($B$40,$B$52,$B$64,$B$76,$B$88)</f>
        <v>421.64600000000002</v>
      </c>
      <c r="D112" s="63">
        <f>+MAX($B$40,$B$52,$B$64,$B$76,$B$88)</f>
        <v>485.459</v>
      </c>
      <c r="E112" s="63">
        <f t="shared" si="1"/>
        <v>63.812999999999988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588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61</v>
      </c>
      <c r="B117">
        <v>0</v>
      </c>
    </row>
    <row r="118" spans="1:2" x14ac:dyDescent="0.2">
      <c r="A118" s="17">
        <v>61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67" t="s">
        <v>55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11.311113454999999</v>
      </c>
      <c r="F26" s="77">
        <v>11.017587617</v>
      </c>
      <c r="G26" s="77">
        <v>11.529124575000001</v>
      </c>
      <c r="H26" s="11"/>
      <c r="I26" s="20">
        <f t="shared" ref="I26:L27" si="0">D26-C26</f>
        <v>1.2839351570000002</v>
      </c>
      <c r="J26" s="20">
        <f t="shared" si="0"/>
        <v>-0.93690938100000132</v>
      </c>
      <c r="K26" s="20">
        <f t="shared" si="0"/>
        <v>-0.29352583799999898</v>
      </c>
      <c r="L26" s="20">
        <f t="shared" si="0"/>
        <v>0.51153695800000065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5.1615110162000004</v>
      </c>
      <c r="F27" s="77">
        <v>5.3865604762999997</v>
      </c>
      <c r="G27" s="77">
        <v>5.7041566903999996</v>
      </c>
      <c r="H27" s="11"/>
      <c r="I27" s="20">
        <f t="shared" si="0"/>
        <v>0.45515623570000052</v>
      </c>
      <c r="J27" s="20">
        <f t="shared" si="0"/>
        <v>0.33700407370000018</v>
      </c>
      <c r="K27" s="20">
        <f t="shared" si="0"/>
        <v>0.22504946009999927</v>
      </c>
      <c r="L27" s="20">
        <f t="shared" si="0"/>
        <v>0.31759621409999994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1.02230756758</v>
      </c>
      <c r="F28" s="134">
        <f t="shared" si="1"/>
        <v>1.10057027288</v>
      </c>
      <c r="G28" s="134">
        <f t="shared" si="1"/>
        <v>1.14369845997</v>
      </c>
      <c r="H28" s="134"/>
      <c r="I28" s="134">
        <f t="shared" si="1"/>
        <v>-2.9071758830000155E-2</v>
      </c>
      <c r="J28" s="134">
        <f t="shared" si="1"/>
        <v>-0.11943966806999996</v>
      </c>
      <c r="K28" s="134">
        <f t="shared" si="1"/>
        <v>7.8262705300000013E-2</v>
      </c>
      <c r="L28" s="134">
        <f t="shared" si="1"/>
        <v>4.3128187090000047E-2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0.90455462295</v>
      </c>
      <c r="F29" s="77">
        <v>0.97836123041</v>
      </c>
      <c r="G29" s="77">
        <v>1.0136386575</v>
      </c>
      <c r="H29" s="11"/>
      <c r="I29" s="20">
        <f t="shared" ref="I29:L30" si="2">D29-C29</f>
        <v>-2.0408224700000144E-2</v>
      </c>
      <c r="J29" s="20">
        <f t="shared" si="2"/>
        <v>-0.12470033864999996</v>
      </c>
      <c r="K29" s="20">
        <f t="shared" si="2"/>
        <v>7.3806607460000007E-2</v>
      </c>
      <c r="L29" s="20">
        <f t="shared" si="2"/>
        <v>3.5277427090000035E-2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0.11775294462999999</v>
      </c>
      <c r="F30" s="78">
        <v>0.12220904247</v>
      </c>
      <c r="G30" s="78">
        <v>0.13005980247000001</v>
      </c>
      <c r="H30" s="66"/>
      <c r="I30" s="62">
        <f t="shared" si="2"/>
        <v>-8.6635341300000113E-3</v>
      </c>
      <c r="J30" s="62">
        <f t="shared" si="2"/>
        <v>5.2606705800000014E-3</v>
      </c>
      <c r="K30" s="62">
        <f t="shared" si="2"/>
        <v>4.4560978400000062E-3</v>
      </c>
      <c r="L30" s="62">
        <f t="shared" si="2"/>
        <v>7.8507600000000122E-3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-0.71934497537000108</v>
      </c>
      <c r="K31" s="6">
        <f t="shared" si="3"/>
        <v>9.7863274000002942E-3</v>
      </c>
      <c r="L31" s="6">
        <f t="shared" si="3"/>
        <v>0.87226135919000058</v>
      </c>
    </row>
    <row r="32" spans="1:12" x14ac:dyDescent="0.25">
      <c r="B32" s="353" t="s">
        <v>553</v>
      </c>
      <c r="C32"/>
      <c r="D32" s="10"/>
      <c r="E32"/>
      <c r="F32"/>
      <c r="G32"/>
      <c r="H32"/>
      <c r="I32" s="10" t="s">
        <v>7</v>
      </c>
      <c r="J32" s="27">
        <f>E26/D26-1</f>
        <v>-7.6494744788211055E-2</v>
      </c>
      <c r="K32" s="27">
        <f>F26/E26-1</f>
        <v>-2.5950216056779829E-2</v>
      </c>
      <c r="L32" s="27">
        <f>G26/F26-1</f>
        <v>4.6429125483940403E-2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17.481725549500002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17.481725549500002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17.481725549500002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17.481725549500002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17.481725549500002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17.481725549500002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16.9314</v>
      </c>
      <c r="D55" s="129" t="e">
        <v>#N/A</v>
      </c>
      <c r="E55" s="431">
        <f t="shared" si="7"/>
        <v>17.481725549500002</v>
      </c>
      <c r="F55" s="431">
        <v>16.9314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17.212329</v>
      </c>
      <c r="D56" s="129" t="e">
        <v>#N/A</v>
      </c>
      <c r="E56" s="431">
        <f t="shared" si="7"/>
        <v>17.481725549500002</v>
      </c>
      <c r="F56" s="431">
        <v>17.212329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16.782726</v>
      </c>
      <c r="D57" s="129" t="e">
        <v>#N/A</v>
      </c>
      <c r="E57" s="431">
        <f t="shared" si="7"/>
        <v>17.481725549500002</v>
      </c>
      <c r="F57" s="431">
        <v>16.782726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17.542679</v>
      </c>
      <c r="D58" s="129" t="e">
        <v>#N/A</v>
      </c>
      <c r="E58" s="431">
        <f t="shared" si="7"/>
        <v>17.481725549500002</v>
      </c>
      <c r="F58" s="431">
        <v>17.542679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17.233550594</v>
      </c>
      <c r="D59" s="129" t="e">
        <v>#N/A</v>
      </c>
      <c r="E59" s="431"/>
      <c r="F59" s="431">
        <v>17.233550594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17.043298356000001</v>
      </c>
      <c r="D60" s="129">
        <v>17.043298356000001</v>
      </c>
      <c r="E60" s="431"/>
      <c r="F60" s="431">
        <v>17.043298356000001</v>
      </c>
      <c r="G60" s="126"/>
    </row>
    <row r="61" spans="1:8" x14ac:dyDescent="0.25">
      <c r="A61" s="135">
        <f t="shared" si="4"/>
        <v>2021</v>
      </c>
      <c r="B61" s="429">
        <v>44228</v>
      </c>
      <c r="C61" s="430" t="e">
        <v>#N/A</v>
      </c>
      <c r="D61" s="129">
        <v>17.704709999999999</v>
      </c>
      <c r="E61" s="431">
        <f t="shared" ref="E61" si="8">AVERAGEIF($A$36:$A$97,A61,$F$36:$F$97)</f>
        <v>18.039598196333337</v>
      </c>
      <c r="F61" s="431">
        <v>17.704709999999999</v>
      </c>
      <c r="G61" s="126"/>
    </row>
    <row r="62" spans="1:8" x14ac:dyDescent="0.25">
      <c r="A62" s="135">
        <f t="shared" si="4"/>
        <v>2021</v>
      </c>
      <c r="B62" s="429">
        <v>44256</v>
      </c>
      <c r="C62" s="430" t="e">
        <v>#N/A</v>
      </c>
      <c r="D62" s="129">
        <v>17.785990000000002</v>
      </c>
      <c r="E62" s="431">
        <f t="shared" ref="E62:E70" si="9">AVERAGEIF($A$36:$A$97,A62,$F$36:$F$97)</f>
        <v>18.039598196333337</v>
      </c>
      <c r="F62" s="431">
        <v>17.785990000000002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 t="e">
        <v>#N/A</v>
      </c>
      <c r="D63" s="129">
        <v>17.90624</v>
      </c>
      <c r="E63" s="431">
        <f t="shared" si="9"/>
        <v>18.039598196333337</v>
      </c>
      <c r="F63" s="431">
        <v>17.90624</v>
      </c>
      <c r="G63" s="126"/>
    </row>
    <row r="64" spans="1:8" x14ac:dyDescent="0.25">
      <c r="A64" s="135">
        <f t="shared" si="4"/>
        <v>2021</v>
      </c>
      <c r="B64" s="429">
        <v>44317</v>
      </c>
      <c r="C64" s="430" t="e">
        <v>#N/A</v>
      </c>
      <c r="D64" s="129">
        <v>18.031680000000001</v>
      </c>
      <c r="E64" s="431">
        <f t="shared" si="9"/>
        <v>18.039598196333337</v>
      </c>
      <c r="F64" s="431">
        <v>18.031680000000001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17.986329999999999</v>
      </c>
      <c r="E65" s="431">
        <f t="shared" si="9"/>
        <v>18.039598196333337</v>
      </c>
      <c r="F65" s="431">
        <v>17.986329999999999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18.098510000000001</v>
      </c>
      <c r="E66" s="431">
        <f t="shared" si="9"/>
        <v>18.039598196333337</v>
      </c>
      <c r="F66" s="431">
        <v>18.098510000000001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18.27927</v>
      </c>
      <c r="E67" s="431">
        <f t="shared" si="9"/>
        <v>18.039598196333337</v>
      </c>
      <c r="F67" s="431">
        <v>18.27927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18.327559999999998</v>
      </c>
      <c r="E68" s="431">
        <f t="shared" si="9"/>
        <v>18.039598196333337</v>
      </c>
      <c r="F68" s="431">
        <v>18.327559999999998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18.312280000000001</v>
      </c>
      <c r="E69" s="431">
        <f t="shared" si="9"/>
        <v>18.039598196333337</v>
      </c>
      <c r="F69" s="431">
        <v>18.312280000000001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18.542449999999999</v>
      </c>
      <c r="E70" s="431">
        <f t="shared" si="9"/>
        <v>18.039598196333337</v>
      </c>
      <c r="F70" s="431">
        <v>18.542449999999999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18.456859999999999</v>
      </c>
      <c r="E71" s="431"/>
      <c r="F71" s="431">
        <v>18.456859999999999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18.301069999999999</v>
      </c>
      <c r="E72" s="431"/>
      <c r="F72" s="431">
        <v>18.301069999999999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18.35528</v>
      </c>
      <c r="E73" s="431">
        <f t="shared" ref="E73" si="10">AVERAGEIF($A$36:$A$97,A73,$F$36:$F$97)</f>
        <v>18.955435000000001</v>
      </c>
      <c r="F73" s="431">
        <v>18.35528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18.562670000000001</v>
      </c>
      <c r="E74" s="431">
        <f t="shared" ref="E74:E82" si="11">AVERAGEIF($A$36:$A$97,A74,$F$36:$F$97)</f>
        <v>18.955435000000001</v>
      </c>
      <c r="F74" s="431">
        <v>18.562670000000001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18.714189999999999</v>
      </c>
      <c r="E75" s="431">
        <f t="shared" si="11"/>
        <v>18.955435000000001</v>
      </c>
      <c r="F75" s="431">
        <v>18.714189999999999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18.838830000000002</v>
      </c>
      <c r="E76" s="431">
        <f t="shared" si="11"/>
        <v>18.955435000000001</v>
      </c>
      <c r="F76" s="431">
        <v>18.838830000000002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18.865819999999999</v>
      </c>
      <c r="E77" s="431">
        <f t="shared" si="11"/>
        <v>18.955435000000001</v>
      </c>
      <c r="F77" s="431">
        <v>18.865819999999999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18.98301</v>
      </c>
      <c r="E78" s="431">
        <f t="shared" si="11"/>
        <v>18.955435000000001</v>
      </c>
      <c r="F78" s="431">
        <v>18.98301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19.212569999999999</v>
      </c>
      <c r="E79" s="431">
        <f t="shared" si="11"/>
        <v>18.955435000000001</v>
      </c>
      <c r="F79" s="431">
        <v>19.212569999999999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19.313569999999999</v>
      </c>
      <c r="E80" s="431">
        <f t="shared" si="11"/>
        <v>18.955435000000001</v>
      </c>
      <c r="F80" s="431">
        <v>19.313569999999999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19.315760000000001</v>
      </c>
      <c r="E81" s="431">
        <f t="shared" si="11"/>
        <v>18.955435000000001</v>
      </c>
      <c r="F81" s="431">
        <v>19.315760000000001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19.538049999999998</v>
      </c>
      <c r="E82" s="431">
        <f t="shared" si="11"/>
        <v>18.955435000000001</v>
      </c>
      <c r="F82" s="431">
        <v>19.538049999999998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19.464400000000001</v>
      </c>
      <c r="E83" s="431"/>
      <c r="F83" s="431">
        <v>19.464400000000001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67" t="s">
        <v>278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8.0444519454000005</v>
      </c>
      <c r="G26" s="77">
        <v>8.6227792685000004</v>
      </c>
      <c r="H26" s="77">
        <v>8.9334436274000009</v>
      </c>
      <c r="I26" s="11"/>
      <c r="J26" s="20">
        <f t="shared" ref="J26:M30" si="0">E26-D26</f>
        <v>-1.9645835600000439E-2</v>
      </c>
      <c r="K26" s="20">
        <f t="shared" si="0"/>
        <v>-1.2648869230999988</v>
      </c>
      <c r="L26" s="20">
        <f t="shared" si="0"/>
        <v>0.5783273230999999</v>
      </c>
      <c r="M26" s="20">
        <f t="shared" si="0"/>
        <v>0.31066435890000044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1.0751960383000001</v>
      </c>
      <c r="G27" s="77">
        <v>1.392593811</v>
      </c>
      <c r="H27" s="77">
        <v>1.7025895863</v>
      </c>
      <c r="I27" s="11"/>
      <c r="J27" s="20">
        <f t="shared" si="0"/>
        <v>3.63671042E-2</v>
      </c>
      <c r="K27" s="20">
        <f t="shared" si="0"/>
        <v>-0.66818801379999981</v>
      </c>
      <c r="L27" s="20">
        <f t="shared" si="0"/>
        <v>0.31739777269999991</v>
      </c>
      <c r="M27" s="20">
        <f t="shared" si="0"/>
        <v>0.3099957753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3.7581534589999999</v>
      </c>
      <c r="G28" s="77">
        <v>3.9823238603000002</v>
      </c>
      <c r="H28" s="77">
        <v>4.0934410465999997</v>
      </c>
      <c r="I28" s="11"/>
      <c r="J28" s="20">
        <f t="shared" si="0"/>
        <v>-4.2372789099999864E-2</v>
      </c>
      <c r="K28" s="20">
        <f t="shared" si="0"/>
        <v>-0.3453004040000005</v>
      </c>
      <c r="L28" s="20">
        <f t="shared" si="0"/>
        <v>0.22417040130000032</v>
      </c>
      <c r="M28" s="20">
        <f t="shared" si="0"/>
        <v>0.11111718629999956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3.1717079128000001</v>
      </c>
      <c r="G29" s="77">
        <v>3.3201063355999998</v>
      </c>
      <c r="H29" s="77">
        <v>3.5278910603</v>
      </c>
      <c r="I29" s="11"/>
      <c r="J29" s="20">
        <f t="shared" ref="J29" si="1">E29-D29</f>
        <v>0.12530589589999996</v>
      </c>
      <c r="K29" s="20">
        <f t="shared" ref="K29" si="2">F29-E29</f>
        <v>3.2786468999999929E-2</v>
      </c>
      <c r="L29" s="20">
        <f t="shared" ref="L29" si="3">G29-F29</f>
        <v>0.14839842279999971</v>
      </c>
      <c r="M29" s="20">
        <f t="shared" ref="M29" si="4">H29-G29</f>
        <v>0.2077847247000002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2.0296186325000001</v>
      </c>
      <c r="G30" s="78">
        <f>+G31-SUM(G26:G29)</f>
        <v>2.1169118946000012</v>
      </c>
      <c r="H30" s="78">
        <f>+H31-SUM(H26:H29)</f>
        <v>2.1760626523999989</v>
      </c>
      <c r="I30" s="66"/>
      <c r="J30" s="62">
        <f t="shared" si="0"/>
        <v>-6.8388868400003133E-2</v>
      </c>
      <c r="K30" s="62">
        <f t="shared" si="0"/>
        <v>-0.21813859809999769</v>
      </c>
      <c r="L30" s="62">
        <f t="shared" si="0"/>
        <v>8.7293262100001101E-2</v>
      </c>
      <c r="M30" s="62">
        <f t="shared" si="0"/>
        <v>5.9150757799997677E-2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18.079127988</v>
      </c>
      <c r="G31" s="77">
        <v>19.43471517</v>
      </c>
      <c r="H31" s="77">
        <v>20.433427973000001</v>
      </c>
      <c r="I31"/>
      <c r="J31" s="6">
        <f>+SUM(J26:J30)</f>
        <v>3.1265506999996528E-2</v>
      </c>
      <c r="K31" s="6">
        <f t="shared" ref="K31:M31" si="5">+SUM(K26:K30)</f>
        <v>-2.4637274699999971</v>
      </c>
      <c r="L31" s="6">
        <f t="shared" si="5"/>
        <v>1.3555871820000009</v>
      </c>
      <c r="M31" s="6">
        <f t="shared" si="5"/>
        <v>0.99871280299999787</v>
      </c>
    </row>
    <row r="32" spans="2:13" x14ac:dyDescent="0.25">
      <c r="B32" s="353" t="s">
        <v>553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-0.13587290579570532</v>
      </c>
      <c r="L32" s="27">
        <f>G26/F26-1</f>
        <v>7.1891451030508202E-2</v>
      </c>
      <c r="M32" s="27">
        <f>H26/G26-1</f>
        <v>3.6028332539473906E-2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18.080038988000002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18.080038988000002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18.080038988000002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18.080038988000002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18.080038988000002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18.080038988000002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18.307297999999999</v>
      </c>
      <c r="E57" s="129" t="e">
        <v>#N/A</v>
      </c>
      <c r="F57" s="431">
        <f t="shared" si="8"/>
        <v>18.080038988000002</v>
      </c>
      <c r="G57" s="431">
        <v>18.307297999999999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18.080038988000002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18.702425000000002</v>
      </c>
      <c r="E59" s="129" t="e">
        <v>#N/A</v>
      </c>
      <c r="F59" s="431"/>
      <c r="G59" s="431">
        <v>18.702425000000002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18.307561856</v>
      </c>
      <c r="E60" s="129" t="e">
        <v>#N/A</v>
      </c>
      <c r="F60" s="431"/>
      <c r="G60" s="431">
        <v>18.307561856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18.557413453999999</v>
      </c>
      <c r="E61" s="129">
        <v>18.557413453999999</v>
      </c>
      <c r="F61" s="431"/>
      <c r="G61" s="431">
        <v>18.557413453999999</v>
      </c>
      <c r="H61" s="126"/>
    </row>
    <row r="62" spans="2:8" x14ac:dyDescent="0.25">
      <c r="B62" s="135">
        <f t="shared" si="6"/>
        <v>2021</v>
      </c>
      <c r="C62" s="429">
        <v>44228</v>
      </c>
      <c r="D62" s="430" t="e">
        <v>#N/A</v>
      </c>
      <c r="E62" s="129">
        <v>18.85079</v>
      </c>
      <c r="F62" s="431"/>
      <c r="G62" s="431">
        <v>18.85079</v>
      </c>
      <c r="H62" s="126"/>
    </row>
    <row r="63" spans="2:8" x14ac:dyDescent="0.25">
      <c r="B63" s="135">
        <f t="shared" si="6"/>
        <v>2021</v>
      </c>
      <c r="C63" s="429">
        <v>44256</v>
      </c>
      <c r="D63" s="430" t="e">
        <v>#N/A</v>
      </c>
      <c r="E63" s="129">
        <v>19.097359999999998</v>
      </c>
      <c r="F63" s="431">
        <f t="shared" ref="F63:F70" si="9">AVERAGEIF($B$37:$B$98,B63,$G$37:$G$98)</f>
        <v>19.431286121166668</v>
      </c>
      <c r="G63" s="431">
        <v>19.097359999999998</v>
      </c>
      <c r="H63" s="126"/>
    </row>
    <row r="64" spans="2:8" x14ac:dyDescent="0.25">
      <c r="B64" s="135">
        <f t="shared" si="6"/>
        <v>2021</v>
      </c>
      <c r="C64" s="429">
        <v>44287</v>
      </c>
      <c r="D64" s="430" t="e">
        <v>#N/A</v>
      </c>
      <c r="E64" s="129">
        <v>18.929040000000001</v>
      </c>
      <c r="F64" s="431">
        <f t="shared" si="9"/>
        <v>19.431286121166668</v>
      </c>
      <c r="G64" s="431">
        <v>18.929040000000001</v>
      </c>
      <c r="H64" s="126"/>
    </row>
    <row r="65" spans="2:8" x14ac:dyDescent="0.25">
      <c r="B65" s="135">
        <f t="shared" si="6"/>
        <v>2021</v>
      </c>
      <c r="C65" s="429">
        <v>44317</v>
      </c>
      <c r="D65" s="430" t="e">
        <v>#N/A</v>
      </c>
      <c r="E65" s="129">
        <v>19.257760000000001</v>
      </c>
      <c r="F65" s="431">
        <f t="shared" si="9"/>
        <v>19.431286121166668</v>
      </c>
      <c r="G65" s="431">
        <v>19.257760000000001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19.517969999999998</v>
      </c>
      <c r="F66" s="431">
        <f t="shared" si="9"/>
        <v>19.431286121166668</v>
      </c>
      <c r="G66" s="431">
        <v>19.517969999999998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19.496359999999999</v>
      </c>
      <c r="F67" s="431">
        <f t="shared" si="9"/>
        <v>19.431286121166668</v>
      </c>
      <c r="G67" s="431">
        <v>19.496359999999999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20.05688</v>
      </c>
      <c r="F68" s="431">
        <f t="shared" si="9"/>
        <v>19.431286121166668</v>
      </c>
      <c r="G68" s="431">
        <v>20.05688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19.687049999999999</v>
      </c>
      <c r="F69" s="431">
        <f t="shared" si="9"/>
        <v>19.431286121166668</v>
      </c>
      <c r="G69" s="431">
        <v>19.687049999999999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19.819870000000002</v>
      </c>
      <c r="F70" s="431">
        <f t="shared" si="9"/>
        <v>19.431286121166668</v>
      </c>
      <c r="G70" s="431">
        <v>19.819870000000002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20.080970000000001</v>
      </c>
      <c r="F71" s="431"/>
      <c r="G71" s="431">
        <v>20.080970000000001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19.823969999999999</v>
      </c>
      <c r="F72" s="431"/>
      <c r="G72" s="431">
        <v>19.823969999999999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19.81193</v>
      </c>
      <c r="F73" s="431"/>
      <c r="G73" s="431">
        <v>19.81193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19.85848</v>
      </c>
      <c r="F74" s="431"/>
      <c r="G74" s="431">
        <v>19.85848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20.174900000000001</v>
      </c>
      <c r="F75" s="431">
        <f t="shared" ref="F75:F82" si="10">AVERAGEIF($B$37:$B$98,B75,$G$37:$G$98)</f>
        <v>20.429690000000001</v>
      </c>
      <c r="G75" s="431">
        <v>20.174900000000001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20.338699999999999</v>
      </c>
      <c r="F76" s="431">
        <f t="shared" si="10"/>
        <v>20.429690000000001</v>
      </c>
      <c r="G76" s="431">
        <v>20.338699999999999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20.425339999999998</v>
      </c>
      <c r="F77" s="431">
        <f t="shared" si="10"/>
        <v>20.429690000000001</v>
      </c>
      <c r="G77" s="431">
        <v>20.425339999999998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20.599930000000001</v>
      </c>
      <c r="F78" s="431">
        <f t="shared" si="10"/>
        <v>20.429690000000001</v>
      </c>
      <c r="G78" s="431">
        <v>20.599930000000001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20.627520000000001</v>
      </c>
      <c r="F79" s="431">
        <f t="shared" si="10"/>
        <v>20.429690000000001</v>
      </c>
      <c r="G79" s="431">
        <v>20.627520000000001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21.000509999999998</v>
      </c>
      <c r="F80" s="431">
        <f t="shared" si="10"/>
        <v>20.429690000000001</v>
      </c>
      <c r="G80" s="431">
        <v>21.000509999999998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20.435690000000001</v>
      </c>
      <c r="F81" s="431">
        <f t="shared" si="10"/>
        <v>20.429690000000001</v>
      </c>
      <c r="G81" s="431">
        <v>20.435690000000001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20.585730000000002</v>
      </c>
      <c r="F82" s="431">
        <f t="shared" si="10"/>
        <v>20.429690000000001</v>
      </c>
      <c r="G82" s="431">
        <v>20.585730000000002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20.693709999999999</v>
      </c>
      <c r="F83" s="431"/>
      <c r="G83" s="431">
        <v>20.693709999999999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20.603840000000002</v>
      </c>
      <c r="F84" s="431"/>
      <c r="G84" s="431">
        <v>20.603840000000002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158.41800000000001</v>
      </c>
      <c r="C87" s="12">
        <v>241.08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162.35715619000001</v>
      </c>
      <c r="C88" s="12">
        <v>252.92225483999999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155.45189999999999</v>
      </c>
      <c r="C89" s="12">
        <v>248.1651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149.10059999999999</v>
      </c>
      <c r="C90" s="12">
        <v>235.56219999999999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144.39949999999999</v>
      </c>
      <c r="C91" s="12">
        <v>232.81729999999999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145.53870000000001</v>
      </c>
      <c r="C92" s="12">
        <v>233.8552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146.73949999999999</v>
      </c>
      <c r="C93" s="12">
        <v>232.6122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148.90629999999999</v>
      </c>
      <c r="C94" s="12">
        <v>229.6079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150.68450000000001</v>
      </c>
      <c r="C95" s="12">
        <v>225.1018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148.55359999999999</v>
      </c>
      <c r="C96" s="12">
        <v>226.4332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141.0316</v>
      </c>
      <c r="C97" s="12">
        <v>220.03700000000001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145.06819999999999</v>
      </c>
      <c r="C98" s="12">
        <v>224.11680000000001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150.24279999999999</v>
      </c>
      <c r="C99" s="12">
        <v>234.25239999999999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149.44040000000001</v>
      </c>
      <c r="C100" s="12">
        <v>250.06209999999999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145.351</v>
      </c>
      <c r="C101" s="12">
        <v>252.21289999999999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139.45089999999999</v>
      </c>
      <c r="C102" s="12">
        <v>242.20740000000001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138.435</v>
      </c>
      <c r="C103" s="12">
        <v>240.48099999999999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141.82230000000001</v>
      </c>
      <c r="C104" s="12">
        <v>240.76509999999999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144.12870000000001</v>
      </c>
      <c r="C105" s="12">
        <v>245.447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149.3914</v>
      </c>
      <c r="C106" s="12">
        <v>244.11279999999999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152.1601</v>
      </c>
      <c r="C107" s="12">
        <v>236.21950000000001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150.7859</v>
      </c>
      <c r="C108" s="12">
        <v>233.1807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142.65039999999999</v>
      </c>
      <c r="C109" s="12">
        <v>229.3912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145.7859</v>
      </c>
      <c r="C110" s="12">
        <v>239.1524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151.4649</v>
      </c>
      <c r="C111" s="12">
        <v>249.36709999999999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553</v>
      </c>
    </row>
    <row r="113" spans="1:6" x14ac:dyDescent="0.2">
      <c r="A113" s="32" t="s">
        <v>589</v>
      </c>
    </row>
    <row r="114" spans="1:6" x14ac:dyDescent="0.2">
      <c r="A114" s="366" t="s">
        <v>587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61</v>
      </c>
      <c r="B116">
        <v>0</v>
      </c>
      <c r="F116" s="8"/>
    </row>
    <row r="117" spans="1:6" x14ac:dyDescent="0.2">
      <c r="A117" s="2">
        <v>61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551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2.4140322581000002</v>
      </c>
      <c r="C100" s="6">
        <v>-4.2379738279000003</v>
      </c>
      <c r="D100" s="6">
        <f t="shared" si="4"/>
        <v>4.2379738279000003</v>
      </c>
      <c r="E100" s="365">
        <f t="shared" si="3"/>
        <v>-1.8239415698000001</v>
      </c>
      <c r="G100" s="43"/>
      <c r="H100" s="17"/>
    </row>
    <row r="101" spans="1:8" x14ac:dyDescent="0.2">
      <c r="A101" s="1">
        <v>44197</v>
      </c>
      <c r="B101" s="6">
        <v>2.9372127418999998</v>
      </c>
      <c r="C101" s="6">
        <v>-3.7757958798</v>
      </c>
      <c r="D101" s="6">
        <f t="shared" si="4"/>
        <v>3.7757958798</v>
      </c>
      <c r="E101" s="365">
        <f t="shared" si="3"/>
        <v>-0.83858313790000016</v>
      </c>
      <c r="G101" s="43"/>
      <c r="H101" s="17"/>
    </row>
    <row r="102" spans="1:8" x14ac:dyDescent="0.2">
      <c r="A102" s="1">
        <v>44228</v>
      </c>
      <c r="B102" s="6">
        <v>3.0634980000000001</v>
      </c>
      <c r="C102" s="6">
        <v>-3.8705790000000002</v>
      </c>
      <c r="D102" s="6">
        <f t="shared" si="4"/>
        <v>3.8705790000000002</v>
      </c>
      <c r="E102" s="365">
        <f t="shared" si="3"/>
        <v>-0.80708100000000016</v>
      </c>
      <c r="G102" s="43"/>
      <c r="H102" s="17"/>
    </row>
    <row r="103" spans="1:8" x14ac:dyDescent="0.2">
      <c r="A103" s="1">
        <v>44256</v>
      </c>
      <c r="B103" s="6">
        <v>3.2957830000000001</v>
      </c>
      <c r="C103" s="6">
        <v>-3.3350409999999999</v>
      </c>
      <c r="D103" s="6">
        <f t="shared" si="4"/>
        <v>3.3350409999999999</v>
      </c>
      <c r="E103" s="365">
        <f t="shared" si="3"/>
        <v>-3.9257999999999793E-2</v>
      </c>
      <c r="G103" s="43"/>
      <c r="H103" s="17"/>
    </row>
    <row r="104" spans="1:8" x14ac:dyDescent="0.2">
      <c r="A104" s="1">
        <v>44287</v>
      </c>
      <c r="B104" s="6">
        <v>3.5408930000000001</v>
      </c>
      <c r="C104" s="6">
        <v>-3.1675800000000001</v>
      </c>
      <c r="D104" s="6">
        <f t="shared" si="4"/>
        <v>3.1675800000000001</v>
      </c>
      <c r="E104" s="365">
        <f t="shared" si="3"/>
        <v>0.37331300000000001</v>
      </c>
      <c r="G104" s="43"/>
      <c r="H104" s="17"/>
    </row>
    <row r="105" spans="1:8" x14ac:dyDescent="0.2">
      <c r="A105" s="1">
        <v>44317</v>
      </c>
      <c r="B105" s="6">
        <v>3.8735650000000001</v>
      </c>
      <c r="C105" s="6">
        <v>-3.0065179999999998</v>
      </c>
      <c r="D105" s="6">
        <f t="shared" si="4"/>
        <v>3.0065179999999998</v>
      </c>
      <c r="E105" s="365">
        <f t="shared" si="3"/>
        <v>0.86704700000000035</v>
      </c>
      <c r="G105" s="43"/>
      <c r="H105" s="17"/>
    </row>
    <row r="106" spans="1:8" x14ac:dyDescent="0.2">
      <c r="A106" s="1">
        <v>44348</v>
      </c>
      <c r="B106" s="6">
        <v>3.5283229999999999</v>
      </c>
      <c r="C106" s="6">
        <v>-3.046646</v>
      </c>
      <c r="D106" s="6">
        <f t="shared" si="4"/>
        <v>3.046646</v>
      </c>
      <c r="E106" s="365">
        <f t="shared" si="3"/>
        <v>0.48167699999999991</v>
      </c>
      <c r="G106" s="43"/>
      <c r="H106" s="17"/>
    </row>
    <row r="107" spans="1:8" x14ac:dyDescent="0.2">
      <c r="A107" s="1">
        <v>44378</v>
      </c>
      <c r="B107" s="6">
        <v>4.3109739999999999</v>
      </c>
      <c r="C107" s="6">
        <v>-3.9456980000000001</v>
      </c>
      <c r="D107" s="6">
        <f t="shared" si="4"/>
        <v>3.9456980000000001</v>
      </c>
      <c r="E107" s="365">
        <f t="shared" si="3"/>
        <v>0.36527599999999971</v>
      </c>
      <c r="G107" s="43"/>
      <c r="H107" s="17"/>
    </row>
    <row r="108" spans="1:8" x14ac:dyDescent="0.2">
      <c r="A108" s="1">
        <v>44409</v>
      </c>
      <c r="B108" s="6">
        <v>4.3584569999999996</v>
      </c>
      <c r="C108" s="6">
        <v>-3.4197030000000002</v>
      </c>
      <c r="D108" s="6">
        <f t="shared" si="4"/>
        <v>3.4197030000000002</v>
      </c>
      <c r="E108" s="365">
        <f t="shared" si="3"/>
        <v>0.93875399999999942</v>
      </c>
      <c r="G108" s="43"/>
      <c r="H108" s="17"/>
    </row>
    <row r="109" spans="1:8" x14ac:dyDescent="0.2">
      <c r="A109" s="1">
        <v>44440</v>
      </c>
      <c r="B109" s="6">
        <v>3.9532029999999998</v>
      </c>
      <c r="C109" s="6">
        <v>-3.2866970000000002</v>
      </c>
      <c r="D109" s="6">
        <f t="shared" si="4"/>
        <v>3.2866970000000002</v>
      </c>
      <c r="E109" s="365">
        <f t="shared" si="3"/>
        <v>0.6665059999999996</v>
      </c>
      <c r="G109" s="43"/>
      <c r="H109" s="17"/>
    </row>
    <row r="110" spans="1:8" x14ac:dyDescent="0.2">
      <c r="A110" s="1">
        <v>44470</v>
      </c>
      <c r="B110" s="6">
        <v>3.4215059999999999</v>
      </c>
      <c r="C110" s="6">
        <v>-2.9617</v>
      </c>
      <c r="D110" s="6">
        <f t="shared" si="4"/>
        <v>2.9617</v>
      </c>
      <c r="E110" s="365">
        <f t="shared" si="3"/>
        <v>0.45980599999999994</v>
      </c>
      <c r="G110" s="43"/>
      <c r="H110" s="17"/>
    </row>
    <row r="111" spans="1:8" x14ac:dyDescent="0.2">
      <c r="A111" s="1">
        <v>44501</v>
      </c>
      <c r="B111" s="6">
        <v>3.813428</v>
      </c>
      <c r="C111" s="6">
        <v>-3.3133509999999999</v>
      </c>
      <c r="D111" s="6">
        <f t="shared" si="4"/>
        <v>3.3133509999999999</v>
      </c>
      <c r="E111" s="365">
        <f t="shared" si="3"/>
        <v>0.5000770000000001</v>
      </c>
      <c r="G111" s="43"/>
      <c r="H111" s="17"/>
    </row>
    <row r="112" spans="1:8" x14ac:dyDescent="0.2">
      <c r="A112" s="1">
        <v>44531</v>
      </c>
      <c r="B112" s="6">
        <v>4.1700400000000002</v>
      </c>
      <c r="C112" s="6">
        <v>-4.4951210000000001</v>
      </c>
      <c r="D112" s="6">
        <f t="shared" si="4"/>
        <v>4.4951210000000001</v>
      </c>
      <c r="E112" s="365">
        <f t="shared" si="3"/>
        <v>-0.32508099999999995</v>
      </c>
      <c r="G112" s="43"/>
      <c r="H112" s="17"/>
    </row>
    <row r="113" spans="1:8" x14ac:dyDescent="0.2">
      <c r="A113" s="1">
        <v>44562</v>
      </c>
      <c r="B113" s="6">
        <v>3.7176999999999998</v>
      </c>
      <c r="C113" s="6">
        <v>-2.9445779999999999</v>
      </c>
      <c r="D113" s="6">
        <f t="shared" si="4"/>
        <v>2.9445779999999999</v>
      </c>
      <c r="E113" s="365">
        <f t="shared" si="3"/>
        <v>0.77312199999999986</v>
      </c>
      <c r="G113" s="43"/>
      <c r="H113" s="17"/>
    </row>
    <row r="114" spans="1:8" x14ac:dyDescent="0.2">
      <c r="A114" s="1">
        <v>44593</v>
      </c>
      <c r="B114" s="6">
        <v>3.363502</v>
      </c>
      <c r="C114" s="6">
        <v>-2.9801790000000001</v>
      </c>
      <c r="D114" s="6">
        <f t="shared" si="4"/>
        <v>2.9801790000000001</v>
      </c>
      <c r="E114" s="365">
        <f t="shared" si="3"/>
        <v>0.38332299999999986</v>
      </c>
      <c r="G114" s="43"/>
      <c r="H114" s="17"/>
    </row>
    <row r="115" spans="1:8" x14ac:dyDescent="0.2">
      <c r="A115" s="1">
        <v>44621</v>
      </c>
      <c r="B115" s="6">
        <v>4.2018490000000002</v>
      </c>
      <c r="C115" s="6">
        <v>-3.527247</v>
      </c>
      <c r="D115" s="6">
        <f t="shared" si="4"/>
        <v>3.527247</v>
      </c>
      <c r="E115" s="365">
        <f t="shared" si="3"/>
        <v>0.67460200000000015</v>
      </c>
      <c r="G115" s="43"/>
      <c r="H115" s="17"/>
    </row>
    <row r="116" spans="1:8" x14ac:dyDescent="0.2">
      <c r="A116" s="1">
        <v>44652</v>
      </c>
      <c r="B116" s="6">
        <v>4.8111759999999997</v>
      </c>
      <c r="C116" s="6">
        <v>-3.4543520000000001</v>
      </c>
      <c r="D116" s="6">
        <f t="shared" si="4"/>
        <v>3.4543520000000001</v>
      </c>
      <c r="E116" s="365">
        <f t="shared" si="3"/>
        <v>1.3568239999999996</v>
      </c>
      <c r="G116" s="43"/>
      <c r="H116" s="17"/>
    </row>
    <row r="117" spans="1:8" x14ac:dyDescent="0.2">
      <c r="A117" s="1">
        <v>44682</v>
      </c>
      <c r="B117" s="6">
        <v>5.0339309999999999</v>
      </c>
      <c r="C117" s="6">
        <v>-3.738318</v>
      </c>
      <c r="D117" s="6">
        <f t="shared" si="4"/>
        <v>3.738318</v>
      </c>
      <c r="E117" s="365">
        <f t="shared" si="3"/>
        <v>1.2956129999999999</v>
      </c>
      <c r="G117" s="43"/>
      <c r="H117" s="17"/>
    </row>
    <row r="118" spans="1:8" x14ac:dyDescent="0.2">
      <c r="A118" s="1">
        <v>44713</v>
      </c>
      <c r="B118" s="6">
        <v>4.8768960000000003</v>
      </c>
      <c r="C118" s="6">
        <v>-3.8248570000000002</v>
      </c>
      <c r="D118" s="6">
        <f t="shared" si="4"/>
        <v>3.8248570000000002</v>
      </c>
      <c r="E118" s="365">
        <f t="shared" si="3"/>
        <v>1.0520390000000002</v>
      </c>
      <c r="G118" s="43"/>
      <c r="H118" s="17"/>
    </row>
    <row r="119" spans="1:8" x14ac:dyDescent="0.2">
      <c r="A119" s="1">
        <v>44743</v>
      </c>
      <c r="B119" s="6">
        <v>4.7969109999999997</v>
      </c>
      <c r="C119" s="6">
        <v>-4.1519959999999996</v>
      </c>
      <c r="D119" s="6">
        <f t="shared" si="4"/>
        <v>4.1519959999999996</v>
      </c>
      <c r="E119" s="365">
        <f t="shared" si="3"/>
        <v>0.64491500000000013</v>
      </c>
      <c r="G119" s="43"/>
      <c r="H119" s="17"/>
    </row>
    <row r="120" spans="1:8" x14ac:dyDescent="0.2">
      <c r="A120" s="1">
        <v>44774</v>
      </c>
      <c r="B120" s="6">
        <v>5.0888109999999998</v>
      </c>
      <c r="C120" s="6">
        <v>-4.4311949999999998</v>
      </c>
      <c r="D120" s="6">
        <f t="shared" si="4"/>
        <v>4.4311949999999998</v>
      </c>
      <c r="E120" s="365">
        <f t="shared" si="3"/>
        <v>0.65761599999999998</v>
      </c>
      <c r="G120" s="43"/>
      <c r="H120" s="17"/>
    </row>
    <row r="121" spans="1:8" x14ac:dyDescent="0.2">
      <c r="A121" s="1">
        <v>44805</v>
      </c>
      <c r="B121" s="6">
        <v>4.6757600000000004</v>
      </c>
      <c r="C121" s="6">
        <v>-4.4326889999999999</v>
      </c>
      <c r="D121" s="6">
        <f t="shared" si="4"/>
        <v>4.4326889999999999</v>
      </c>
      <c r="E121" s="365">
        <f t="shared" si="3"/>
        <v>0.24307100000000048</v>
      </c>
      <c r="G121" s="43"/>
      <c r="H121" s="17"/>
    </row>
    <row r="122" spans="1:8" x14ac:dyDescent="0.2">
      <c r="A122" s="1">
        <v>44835</v>
      </c>
      <c r="B122" s="6">
        <v>4.0119100000000003</v>
      </c>
      <c r="C122" s="6">
        <v>-3.9033169999999999</v>
      </c>
      <c r="D122" s="6">
        <f t="shared" si="4"/>
        <v>3.9033169999999999</v>
      </c>
      <c r="E122" s="365">
        <f t="shared" si="3"/>
        <v>0.10859300000000038</v>
      </c>
      <c r="G122" s="43"/>
      <c r="H122" s="17"/>
    </row>
    <row r="123" spans="1:8" x14ac:dyDescent="0.2">
      <c r="A123" s="1">
        <v>44866</v>
      </c>
      <c r="B123" s="6">
        <v>3.9857469999999999</v>
      </c>
      <c r="C123" s="6">
        <v>-3.8705259999999999</v>
      </c>
      <c r="D123" s="6">
        <f t="shared" si="4"/>
        <v>3.8705259999999999</v>
      </c>
      <c r="E123" s="365">
        <f t="shared" si="3"/>
        <v>0.11522100000000002</v>
      </c>
      <c r="G123" s="43"/>
      <c r="H123" s="17"/>
    </row>
    <row r="124" spans="1:8" x14ac:dyDescent="0.2">
      <c r="A124" s="1">
        <v>44896</v>
      </c>
      <c r="B124" s="6">
        <v>4.2551969999999999</v>
      </c>
      <c r="C124" s="6">
        <v>-4.9129480000000001</v>
      </c>
      <c r="D124" s="6">
        <f t="shared" si="4"/>
        <v>4.9129480000000001</v>
      </c>
      <c r="E124" s="365">
        <f t="shared" si="3"/>
        <v>-0.6577510000000002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553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73</v>
      </c>
      <c r="B130">
        <v>0</v>
      </c>
    </row>
    <row r="131" spans="1:2" x14ac:dyDescent="0.2">
      <c r="A131" s="17">
        <v>73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67" t="s">
        <v>55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2.0160233769000002</v>
      </c>
      <c r="G26" s="6">
        <v>2.2115026557999999</v>
      </c>
      <c r="H26" s="6">
        <v>2.5350985067999998</v>
      </c>
      <c r="I26" s="6"/>
      <c r="J26" s="6">
        <f t="shared" ref="J26:M27" si="0">E26-D26</f>
        <v>0.11562198080000008</v>
      </c>
      <c r="K26" s="6">
        <f t="shared" si="0"/>
        <v>0.18695753580000019</v>
      </c>
      <c r="L26" s="6">
        <f t="shared" si="0"/>
        <v>0.19547927889999972</v>
      </c>
      <c r="M26" s="6">
        <f t="shared" si="0"/>
        <v>0.32359585099999988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1.6777353317000001</v>
      </c>
      <c r="G27" s="6">
        <v>1.697384682</v>
      </c>
      <c r="H27" s="6">
        <v>1.6881418932000001</v>
      </c>
      <c r="I27" s="6"/>
      <c r="J27" s="6">
        <f t="shared" si="0"/>
        <v>0.1878165945000001</v>
      </c>
      <c r="K27" s="6">
        <f t="shared" si="0"/>
        <v>8.9028378300000099E-2</v>
      </c>
      <c r="L27" s="6">
        <f t="shared" si="0"/>
        <v>1.9649350299999924E-2</v>
      </c>
      <c r="M27" s="6">
        <f t="shared" si="0"/>
        <v>-9.242788799999957E-3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0.88868009343999999</v>
      </c>
      <c r="G28" s="6">
        <v>0.89460845166000003</v>
      </c>
      <c r="H28" s="6">
        <v>0.89919841726000005</v>
      </c>
      <c r="I28" s="6"/>
      <c r="J28" s="6">
        <f t="shared" ref="J28:M29" si="1">E28-D28</f>
        <v>9.8610764379999938E-2</v>
      </c>
      <c r="K28" s="6">
        <f t="shared" si="1"/>
        <v>3.8798129060000019E-2</v>
      </c>
      <c r="L28" s="6">
        <f t="shared" si="1"/>
        <v>5.9283582200000406E-3</v>
      </c>
      <c r="M28" s="6">
        <f t="shared" si="1"/>
        <v>4.5899656000000233E-3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0.57907221420999999</v>
      </c>
      <c r="G29" s="60">
        <v>0.58306466548000002</v>
      </c>
      <c r="H29" s="60">
        <v>0.58171788959000004</v>
      </c>
      <c r="I29" s="60"/>
      <c r="J29" s="60">
        <f t="shared" si="1"/>
        <v>5.310689588999995E-2</v>
      </c>
      <c r="K29" s="60">
        <f t="shared" si="1"/>
        <v>2.222003065E-2</v>
      </c>
      <c r="L29" s="60">
        <f t="shared" si="1"/>
        <v>3.9924512700000303E-3</v>
      </c>
      <c r="M29" s="60">
        <f t="shared" si="1"/>
        <v>-1.3467758899999849E-3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5.1615110162500004</v>
      </c>
      <c r="G30" s="12">
        <f t="shared" si="2"/>
        <v>5.3865604549400006</v>
      </c>
      <c r="H30" s="12">
        <f t="shared" si="2"/>
        <v>5.7041567068500001</v>
      </c>
      <c r="I30"/>
      <c r="J30" s="6">
        <f>+SUM(J26:J29)</f>
        <v>0.45515623557000007</v>
      </c>
      <c r="K30" s="6">
        <f t="shared" ref="K30:M30" si="3">+SUM(K26:K29)</f>
        <v>0.3370040738100003</v>
      </c>
      <c r="L30" s="6">
        <f t="shared" si="3"/>
        <v>0.22504943868999971</v>
      </c>
      <c r="M30" s="6">
        <f t="shared" si="3"/>
        <v>0.31759625190999996</v>
      </c>
    </row>
    <row r="31" spans="2:13" x14ac:dyDescent="0.25">
      <c r="C31" s="353" t="s">
        <v>553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5.1607712713416669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5.1607712713416669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5.1607712713416669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5.1607712713416669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5.1607712713416669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5.1607712713416669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5.1607712713416669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5.1607712713416669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5.1607712713416669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5.1607712713416669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5.0646132561000003</v>
      </c>
      <c r="E59" s="124" t="e">
        <v>#N/A</v>
      </c>
      <c r="F59" s="467"/>
      <c r="G59" s="467">
        <v>5.0646132561000003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5.0090692851999998</v>
      </c>
      <c r="E60" s="124">
        <v>5.0090692851999998</v>
      </c>
      <c r="F60" s="467"/>
      <c r="G60" s="467">
        <v>5.0090692851999998</v>
      </c>
      <c r="H60" s="126"/>
    </row>
    <row r="61" spans="2:8" x14ac:dyDescent="0.25">
      <c r="B61" s="135">
        <f t="shared" si="4"/>
        <v>2021</v>
      </c>
      <c r="C61" s="429">
        <v>44228</v>
      </c>
      <c r="D61" s="468" t="e">
        <v>#N/A</v>
      </c>
      <c r="E61" s="124">
        <v>5.0929469999999997</v>
      </c>
      <c r="F61" s="467">
        <f t="shared" ref="F61:F70" si="7">AVERAGEIF($B$36:$B$97,B61,$G$36:$G$97)</f>
        <v>5.3850353571000005</v>
      </c>
      <c r="G61" s="467">
        <v>5.0929469999999997</v>
      </c>
      <c r="H61" s="126"/>
    </row>
    <row r="62" spans="2:8" x14ac:dyDescent="0.25">
      <c r="B62" s="135">
        <f t="shared" si="4"/>
        <v>2021</v>
      </c>
      <c r="C62" s="429">
        <v>44256</v>
      </c>
      <c r="D62" s="468" t="e">
        <v>#N/A</v>
      </c>
      <c r="E62" s="124">
        <v>5.2259599999999997</v>
      </c>
      <c r="F62" s="467">
        <f t="shared" si="7"/>
        <v>5.3850353571000005</v>
      </c>
      <c r="G62" s="467">
        <v>5.2259599999999997</v>
      </c>
      <c r="H62" s="126"/>
    </row>
    <row r="63" spans="2:8" x14ac:dyDescent="0.25">
      <c r="B63" s="135">
        <f t="shared" si="4"/>
        <v>2021</v>
      </c>
      <c r="C63" s="429">
        <v>44287</v>
      </c>
      <c r="D63" s="468" t="e">
        <v>#N/A</v>
      </c>
      <c r="E63" s="124">
        <v>5.3467219999999998</v>
      </c>
      <c r="F63" s="467">
        <f t="shared" si="7"/>
        <v>5.3850353571000005</v>
      </c>
      <c r="G63" s="467">
        <v>5.3467219999999998</v>
      </c>
      <c r="H63" s="126"/>
    </row>
    <row r="64" spans="2:8" x14ac:dyDescent="0.25">
      <c r="B64" s="135">
        <f t="shared" si="4"/>
        <v>2021</v>
      </c>
      <c r="C64" s="429">
        <v>44317</v>
      </c>
      <c r="D64" s="468" t="e">
        <v>#N/A</v>
      </c>
      <c r="E64" s="124">
        <v>5.4567870000000003</v>
      </c>
      <c r="F64" s="467">
        <f t="shared" si="7"/>
        <v>5.3850353571000005</v>
      </c>
      <c r="G64" s="467">
        <v>5.4567870000000003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5.3940859999999997</v>
      </c>
      <c r="F65" s="467">
        <f t="shared" si="7"/>
        <v>5.3850353571000005</v>
      </c>
      <c r="G65" s="467">
        <v>5.3940859999999997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5.422186</v>
      </c>
      <c r="F66" s="467">
        <f t="shared" si="7"/>
        <v>5.3850353571000005</v>
      </c>
      <c r="G66" s="467">
        <v>5.422186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5.5092429999999997</v>
      </c>
      <c r="F67" s="467">
        <f t="shared" si="7"/>
        <v>5.3850353571000005</v>
      </c>
      <c r="G67" s="467">
        <v>5.5092429999999997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5.5398529999999999</v>
      </c>
      <c r="F68" s="467">
        <f t="shared" si="7"/>
        <v>5.3850353571000005</v>
      </c>
      <c r="G68" s="467">
        <v>5.5398529999999999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5.5636390000000002</v>
      </c>
      <c r="F69" s="467">
        <f t="shared" si="7"/>
        <v>5.3850353571000005</v>
      </c>
      <c r="G69" s="467">
        <v>5.5636390000000002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5.5790769999999998</v>
      </c>
      <c r="F70" s="467">
        <f t="shared" si="7"/>
        <v>5.3850353571000005</v>
      </c>
      <c r="G70" s="467">
        <v>5.5790769999999998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5.480855</v>
      </c>
      <c r="F71" s="467"/>
      <c r="G71" s="467">
        <v>5.480855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5.3704609999999997</v>
      </c>
      <c r="F72" s="467"/>
      <c r="G72" s="467">
        <v>5.3704609999999997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5.4285370000000004</v>
      </c>
      <c r="F73" s="467">
        <f t="shared" ref="F73:F82" si="8">AVERAGEIF($B$36:$B$97,B73,$G$36:$G$97)</f>
        <v>5.7026717500000004</v>
      </c>
      <c r="G73" s="467">
        <v>5.4285370000000004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5.528912</v>
      </c>
      <c r="F74" s="467">
        <f t="shared" si="8"/>
        <v>5.7026717500000004</v>
      </c>
      <c r="G74" s="467">
        <v>5.528912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5.6239710000000001</v>
      </c>
      <c r="F75" s="467">
        <f t="shared" si="8"/>
        <v>5.7026717500000004</v>
      </c>
      <c r="G75" s="467">
        <v>5.6239710000000001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5.7697919999999998</v>
      </c>
      <c r="F76" s="467">
        <f t="shared" si="8"/>
        <v>5.7026717500000004</v>
      </c>
      <c r="G76" s="467">
        <v>5.7697919999999998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5.7194779999999996</v>
      </c>
      <c r="F77" s="467">
        <f t="shared" si="8"/>
        <v>5.7026717500000004</v>
      </c>
      <c r="G77" s="467">
        <v>5.7194779999999996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5.7240450000000003</v>
      </c>
      <c r="F78" s="467">
        <f t="shared" si="8"/>
        <v>5.7026717500000004</v>
      </c>
      <c r="G78" s="467">
        <v>5.7240450000000003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5.8242260000000003</v>
      </c>
      <c r="F79" s="467">
        <f t="shared" si="8"/>
        <v>5.7026717500000004</v>
      </c>
      <c r="G79" s="467">
        <v>5.8242260000000003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5.8448909999999996</v>
      </c>
      <c r="F80" s="467">
        <f t="shared" si="8"/>
        <v>5.7026717500000004</v>
      </c>
      <c r="G80" s="467">
        <v>5.8448909999999996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5.8995160000000002</v>
      </c>
      <c r="F81" s="467">
        <f t="shared" si="8"/>
        <v>5.7026717500000004</v>
      </c>
      <c r="G81" s="467">
        <v>5.8995160000000002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5.9027479999999999</v>
      </c>
      <c r="F82" s="467">
        <f t="shared" si="8"/>
        <v>5.7026717500000004</v>
      </c>
      <c r="G82" s="467">
        <v>5.9027479999999999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5.7954840000000001</v>
      </c>
      <c r="F83" s="467"/>
      <c r="G83" s="467">
        <v>5.7954840000000001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67" t="s">
        <v>278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1.6969490600999999</v>
      </c>
      <c r="F26" s="412">
        <v>1.8952911397000001</v>
      </c>
      <c r="G26" s="412">
        <v>2.0789073014000001</v>
      </c>
      <c r="H26" s="412"/>
      <c r="I26" s="412">
        <f t="shared" ref="I26:L29" si="0">D26-C26</f>
        <v>5.7489709599999994E-2</v>
      </c>
      <c r="J26" s="412">
        <f t="shared" si="0"/>
        <v>0.15994850669999994</v>
      </c>
      <c r="K26" s="412">
        <f t="shared" si="0"/>
        <v>0.19834207960000017</v>
      </c>
      <c r="L26" s="412">
        <f t="shared" si="0"/>
        <v>0.18361616170000006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1.1044696092999999</v>
      </c>
      <c r="F27" s="412">
        <v>1.1304872049000001</v>
      </c>
      <c r="G27" s="412">
        <v>1.1531232025</v>
      </c>
      <c r="H27" s="412"/>
      <c r="I27" s="412">
        <f t="shared" si="0"/>
        <v>-3.2580008199999844E-2</v>
      </c>
      <c r="J27" s="412">
        <f t="shared" si="0"/>
        <v>-6.1992360600000129E-2</v>
      </c>
      <c r="K27" s="412">
        <f t="shared" si="0"/>
        <v>2.6017595600000165E-2</v>
      </c>
      <c r="L27" s="412">
        <f t="shared" si="0"/>
        <v>2.2635997599999902E-2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0.19198915219000001</v>
      </c>
      <c r="F28" s="412">
        <v>0.20501956739999999</v>
      </c>
      <c r="G28" s="412">
        <v>0.20842178548000001</v>
      </c>
      <c r="H28" s="412"/>
      <c r="I28" s="412">
        <f t="shared" si="0"/>
        <v>3.5420106849999994E-2</v>
      </c>
      <c r="J28" s="412">
        <f t="shared" si="0"/>
        <v>-4.5842149179999986E-2</v>
      </c>
      <c r="K28" s="412">
        <f t="shared" si="0"/>
        <v>1.3030415209999979E-2</v>
      </c>
      <c r="L28" s="412">
        <f t="shared" si="0"/>
        <v>3.402218080000019E-3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0.17830009125999999</v>
      </c>
      <c r="F29" s="414">
        <v>8.9308326849000003E-2</v>
      </c>
      <c r="G29" s="414">
        <v>8.7438764658000004E-2</v>
      </c>
      <c r="H29" s="414"/>
      <c r="I29" s="414">
        <f t="shared" si="0"/>
        <v>6.4976087669999988E-2</v>
      </c>
      <c r="J29" s="414">
        <f t="shared" si="0"/>
        <v>-1.9327527920000004E-2</v>
      </c>
      <c r="K29" s="414">
        <f t="shared" si="0"/>
        <v>-8.8991764410999985E-2</v>
      </c>
      <c r="L29" s="414">
        <f t="shared" si="0"/>
        <v>-1.8695621909999988E-3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3.1717079128500001</v>
      </c>
      <c r="F30" s="6">
        <f t="shared" si="1"/>
        <v>3.3201062388489997</v>
      </c>
      <c r="G30" s="6">
        <f t="shared" si="1"/>
        <v>3.5278910540380002</v>
      </c>
      <c r="H30" s="6"/>
      <c r="I30" s="6">
        <f>+SUM(I26:I29)</f>
        <v>0.12530589592000013</v>
      </c>
      <c r="J30" s="6">
        <f t="shared" ref="J30:L30" si="2">+SUM(J26:J29)</f>
        <v>3.2786468999999818E-2</v>
      </c>
      <c r="K30" s="6">
        <f t="shared" si="2"/>
        <v>0.14839832599900032</v>
      </c>
      <c r="L30" s="6">
        <f t="shared" si="2"/>
        <v>0.20778481518899999</v>
      </c>
      <c r="M30" s="128"/>
    </row>
    <row r="31" spans="1:14" x14ac:dyDescent="0.25">
      <c r="B31" s="353" t="s">
        <v>553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3.1707063067166668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3.1707063067166668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3.1707063067166668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3.1707063067166668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3.1707063067166668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3.1707063067166668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3.1707063067166668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3.1707063067166668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3.1707063067166668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3.1707063067166668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3.7269506805999999</v>
      </c>
      <c r="D59" s="124" t="e">
        <v>#N/A</v>
      </c>
      <c r="E59" s="467"/>
      <c r="F59" s="467">
        <v>3.7269506805999999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3.7266592742000002</v>
      </c>
      <c r="D60" s="124">
        <v>3.7266592742000002</v>
      </c>
      <c r="E60" s="467"/>
      <c r="F60" s="467">
        <v>3.7266592742000002</v>
      </c>
      <c r="G60" s="126"/>
    </row>
    <row r="61" spans="1:7" x14ac:dyDescent="0.25">
      <c r="A61" s="135">
        <f t="shared" si="3"/>
        <v>2021</v>
      </c>
      <c r="B61" s="429">
        <v>44228</v>
      </c>
      <c r="C61" s="468" t="e">
        <v>#N/A</v>
      </c>
      <c r="D61" s="124">
        <v>3.6365669999999999</v>
      </c>
      <c r="E61" s="467">
        <f t="shared" ref="E61:E70" si="6">AVERAGEIF($A$36:$A$97,A61,$F$36:$F$97)</f>
        <v>3.3217356895166663</v>
      </c>
      <c r="F61" s="467">
        <v>3.6365669999999999</v>
      </c>
      <c r="G61" s="126"/>
    </row>
    <row r="62" spans="1:7" x14ac:dyDescent="0.25">
      <c r="A62" s="135">
        <f t="shared" si="3"/>
        <v>2021</v>
      </c>
      <c r="B62" s="429">
        <v>44256</v>
      </c>
      <c r="C62" s="468" t="e">
        <v>#N/A</v>
      </c>
      <c r="D62" s="124">
        <v>3.3367629999999999</v>
      </c>
      <c r="E62" s="467">
        <f t="shared" si="6"/>
        <v>3.3217356895166663</v>
      </c>
      <c r="F62" s="467">
        <v>3.3367629999999999</v>
      </c>
      <c r="G62" s="126"/>
    </row>
    <row r="63" spans="1:7" x14ac:dyDescent="0.25">
      <c r="A63" s="135">
        <f t="shared" si="3"/>
        <v>2021</v>
      </c>
      <c r="B63" s="429">
        <v>44287</v>
      </c>
      <c r="C63" s="468" t="e">
        <v>#N/A</v>
      </c>
      <c r="D63" s="124">
        <v>3.204237</v>
      </c>
      <c r="E63" s="467">
        <f t="shared" si="6"/>
        <v>3.3217356895166663</v>
      </c>
      <c r="F63" s="467">
        <v>3.204237</v>
      </c>
      <c r="G63" s="126"/>
    </row>
    <row r="64" spans="1:7" x14ac:dyDescent="0.25">
      <c r="A64" s="135">
        <f t="shared" si="3"/>
        <v>2021</v>
      </c>
      <c r="B64" s="429">
        <v>44317</v>
      </c>
      <c r="C64" s="468" t="e">
        <v>#N/A</v>
      </c>
      <c r="D64" s="124">
        <v>3.0671889999999999</v>
      </c>
      <c r="E64" s="467">
        <f t="shared" si="6"/>
        <v>3.3217356895166663</v>
      </c>
      <c r="F64" s="467">
        <v>3.0671889999999999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2.9780120000000001</v>
      </c>
      <c r="E65" s="467">
        <f t="shared" si="6"/>
        <v>3.3217356895166663</v>
      </c>
      <c r="F65" s="467">
        <v>2.9780120000000001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3.1075789999999999</v>
      </c>
      <c r="E66" s="467">
        <f t="shared" si="6"/>
        <v>3.3217356895166663</v>
      </c>
      <c r="F66" s="467">
        <v>3.1075789999999999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3.0641799999999999</v>
      </c>
      <c r="E67" s="467">
        <f t="shared" si="6"/>
        <v>3.3217356895166663</v>
      </c>
      <c r="F67" s="467">
        <v>3.0641799999999999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3.1725449999999999</v>
      </c>
      <c r="E68" s="467">
        <f t="shared" si="6"/>
        <v>3.3217356895166663</v>
      </c>
      <c r="F68" s="467">
        <v>3.1725449999999999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3.2704780000000002</v>
      </c>
      <c r="E69" s="467">
        <f t="shared" si="6"/>
        <v>3.3217356895166663</v>
      </c>
      <c r="F69" s="467">
        <v>3.2704780000000002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3.5823689999999999</v>
      </c>
      <c r="E70" s="467">
        <f t="shared" si="6"/>
        <v>3.3217356895166663</v>
      </c>
      <c r="F70" s="467">
        <v>3.5823689999999999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3.7142499999999998</v>
      </c>
      <c r="E71" s="467"/>
      <c r="F71" s="467">
        <v>3.7142499999999998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3.7867440000000001</v>
      </c>
      <c r="E72" s="467"/>
      <c r="F72" s="467">
        <v>3.7867440000000001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3.7318349999999998</v>
      </c>
      <c r="E73" s="467">
        <f t="shared" ref="E73:E82" si="7">AVERAGEIF($A$36:$A$97,A73,$F$36:$F$97)</f>
        <v>3.5288521666666668</v>
      </c>
      <c r="F73" s="467">
        <v>3.7318349999999998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3.4778660000000001</v>
      </c>
      <c r="E74" s="467">
        <f t="shared" si="7"/>
        <v>3.5288521666666668</v>
      </c>
      <c r="F74" s="467">
        <v>3.4778660000000001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3.3604620000000001</v>
      </c>
      <c r="E75" s="467">
        <f t="shared" si="7"/>
        <v>3.5288521666666668</v>
      </c>
      <c r="F75" s="467">
        <v>3.3604620000000001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3.304319</v>
      </c>
      <c r="E76" s="467">
        <f t="shared" si="7"/>
        <v>3.5288521666666668</v>
      </c>
      <c r="F76" s="467">
        <v>3.304319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3.2357550000000002</v>
      </c>
      <c r="E77" s="467">
        <f t="shared" si="7"/>
        <v>3.5288521666666668</v>
      </c>
      <c r="F77" s="467">
        <v>3.2357550000000002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3.3627069999999999</v>
      </c>
      <c r="E78" s="467">
        <f t="shared" si="7"/>
        <v>3.5288521666666668</v>
      </c>
      <c r="F78" s="467">
        <v>3.3627069999999999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3.3158840000000001</v>
      </c>
      <c r="E79" s="467">
        <f t="shared" si="7"/>
        <v>3.5288521666666668</v>
      </c>
      <c r="F79" s="467">
        <v>3.3158840000000001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3.4210240000000001</v>
      </c>
      <c r="E80" s="467">
        <f t="shared" si="7"/>
        <v>3.5288521666666668</v>
      </c>
      <c r="F80" s="467">
        <v>3.4210240000000001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3.5355020000000001</v>
      </c>
      <c r="E81" s="467">
        <f t="shared" si="7"/>
        <v>3.5288521666666668</v>
      </c>
      <c r="F81" s="467">
        <v>3.5355020000000001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3.840023</v>
      </c>
      <c r="E82" s="467">
        <f t="shared" si="7"/>
        <v>3.5288521666666668</v>
      </c>
      <c r="F82" s="467">
        <v>3.840023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3.9741050000000002</v>
      </c>
      <c r="E83" s="467"/>
      <c r="F83" s="467">
        <v>3.9741050000000002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551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-1.1283393689000001</v>
      </c>
      <c r="X26" s="333">
        <v>-1.1391543014000001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-0.28417698223999999</v>
      </c>
      <c r="X27" s="158">
        <v>-0.37926777068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-0.32695388606999998</v>
      </c>
      <c r="X28" s="158">
        <v>-0.38040426985999998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-0.20701705055</v>
      </c>
      <c r="X29" s="158">
        <v>-0.33624194958999998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-1.9464872877599999</v>
      </c>
      <c r="X30" s="335">
        <f t="shared" si="16"/>
        <v>-2.2350682915300002</v>
      </c>
      <c r="Y30" s="163"/>
    </row>
    <row r="31" spans="1:25" x14ac:dyDescent="0.25">
      <c r="Y31" s="160"/>
    </row>
    <row r="32" spans="1:25" x14ac:dyDescent="0.25">
      <c r="B32" s="353" t="s">
        <v>553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80" t="s">
        <v>585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71.331458699999999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53.135410935000003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43.465299999999999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41.794670000000004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44.107770000000002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52.023699999999998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61.741970000000002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68.567850000000007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77.545379999999994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82.510329999999996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83.707099999999997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79.849620000000002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70.513270000000006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57.140149999999998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48.109679999999997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46.364879999999999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49.190199999999997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57.096699999999998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66.609930000000006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73.232370000000003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82.120019999999997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86.991770000000002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88.018280000000004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83.991050000000001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74.532660000000007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590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2">
        <v>61</v>
      </c>
      <c r="B117">
        <v>0</v>
      </c>
    </row>
    <row r="118" spans="1:2" x14ac:dyDescent="0.2">
      <c r="A118" s="2">
        <v>61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72" t="s">
        <v>470</v>
      </c>
      <c r="D24" s="572"/>
      <c r="E24" s="572"/>
      <c r="F24" s="572"/>
      <c r="G24" s="572"/>
      <c r="H24" s="32"/>
      <c r="I24" s="572" t="s">
        <v>471</v>
      </c>
      <c r="J24" s="572"/>
      <c r="K24" s="572"/>
      <c r="L24" s="572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2.0876632514</v>
      </c>
      <c r="F26" s="77">
        <v>2.0391117342</v>
      </c>
      <c r="G26" s="77">
        <v>1.9496108055000001</v>
      </c>
      <c r="H26" s="142" t="s">
        <v>79</v>
      </c>
      <c r="I26" s="20">
        <f t="shared" ref="I26:L27" si="0">D26-C26</f>
        <v>0.11092138090000025</v>
      </c>
      <c r="J26" s="20">
        <f t="shared" si="0"/>
        <v>-0.69411546370000021</v>
      </c>
      <c r="K26" s="20">
        <f t="shared" si="0"/>
        <v>-4.855151719999995E-2</v>
      </c>
      <c r="L26" s="20">
        <f t="shared" si="0"/>
        <v>-8.9500928699999927E-2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95.811156964000006</v>
      </c>
      <c r="F27" s="78">
        <v>95.470938985999993</v>
      </c>
      <c r="G27" s="78">
        <v>96.164547835999997</v>
      </c>
      <c r="H27" s="551" t="s">
        <v>80</v>
      </c>
      <c r="I27" s="62">
        <f t="shared" si="0"/>
        <v>9.5281862519999976</v>
      </c>
      <c r="J27" s="62">
        <f t="shared" si="0"/>
        <v>-0.54631512099999213</v>
      </c>
      <c r="K27" s="62">
        <f t="shared" si="0"/>
        <v>-0.34021797800001252</v>
      </c>
      <c r="L27" s="62">
        <f t="shared" si="0"/>
        <v>0.69360885000000394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97.898820215400008</v>
      </c>
      <c r="F28" s="77">
        <f>+F27+F26</f>
        <v>97.510050720199999</v>
      </c>
      <c r="G28" s="77">
        <f>+G27+G26</f>
        <v>98.114158641499998</v>
      </c>
      <c r="H28" s="30" t="s">
        <v>430</v>
      </c>
      <c r="I28" s="12">
        <f>+SUM(I26:I27)</f>
        <v>9.6391076328999983</v>
      </c>
      <c r="J28" s="12">
        <f>+SUM(J26:J27)</f>
        <v>-1.2404305846999923</v>
      </c>
      <c r="K28" s="12">
        <f>+SUM(K26:K27)</f>
        <v>-0.38876949520001247</v>
      </c>
      <c r="L28" s="12">
        <f>+SUM(L26:L27)</f>
        <v>0.60410792130000401</v>
      </c>
    </row>
    <row r="29" spans="1:12" x14ac:dyDescent="0.25">
      <c r="A29" s="353" t="s">
        <v>553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98.830285770499998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98.830285770499998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98.830285770499998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98.830285770499998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98.830285770499998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98.830285770499998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98.830285770499998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98.830285770499998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96.656060839000006</v>
      </c>
      <c r="D55" s="129" t="e">
        <v>#N/A</v>
      </c>
      <c r="E55" s="431">
        <f t="shared" si="4"/>
        <v>98.830285770499998</v>
      </c>
      <c r="F55" s="431">
        <v>96.656060839000006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99.6111638</v>
      </c>
      <c r="D56" s="129" t="e">
        <v>#N/A</v>
      </c>
      <c r="E56" s="431">
        <f t="shared" si="4"/>
        <v>98.830285770499998</v>
      </c>
      <c r="F56" s="431">
        <v>99.6111638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99.711089999999999</v>
      </c>
      <c r="D57" s="129" t="e">
        <v>#N/A</v>
      </c>
      <c r="E57" s="431"/>
      <c r="F57" s="431">
        <v>99.711089999999999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99.061520000000002</v>
      </c>
      <c r="D58" s="129">
        <v>99.061520000000002</v>
      </c>
      <c r="E58" s="431"/>
      <c r="F58" s="431">
        <v>99.061520000000002</v>
      </c>
      <c r="G58" s="126"/>
    </row>
    <row r="59" spans="1:7" x14ac:dyDescent="0.25">
      <c r="A59" s="135">
        <f t="shared" si="1"/>
        <v>2021</v>
      </c>
      <c r="B59" s="429">
        <v>44228</v>
      </c>
      <c r="C59" s="430" t="e">
        <v>#N/A</v>
      </c>
      <c r="D59" s="129">
        <v>98.677729999999997</v>
      </c>
      <c r="E59" s="431">
        <f t="shared" ref="E59" si="5">AVERAGEIF($A$34:$A$95,A59,$F$34:$F$95)</f>
        <v>98.342570833333312</v>
      </c>
      <c r="F59" s="431">
        <v>98.677729999999997</v>
      </c>
      <c r="G59" s="126"/>
    </row>
    <row r="60" spans="1:7" x14ac:dyDescent="0.25">
      <c r="A60" s="135">
        <f t="shared" si="1"/>
        <v>2021</v>
      </c>
      <c r="B60" s="429">
        <v>44256</v>
      </c>
      <c r="C60" s="430" t="e">
        <v>#N/A</v>
      </c>
      <c r="D60" s="129">
        <v>98.304209999999998</v>
      </c>
      <c r="E60" s="431">
        <f t="shared" ref="E60:E68" si="6">AVERAGEIF($A$34:$A$95,A60,$F$34:$F$95)</f>
        <v>98.342570833333312</v>
      </c>
      <c r="F60" s="431">
        <v>98.304209999999998</v>
      </c>
      <c r="G60" s="126"/>
    </row>
    <row r="61" spans="1:7" x14ac:dyDescent="0.25">
      <c r="A61" s="135">
        <f t="shared" si="1"/>
        <v>2021</v>
      </c>
      <c r="B61" s="429">
        <v>44287</v>
      </c>
      <c r="C61" s="430" t="e">
        <v>#N/A</v>
      </c>
      <c r="D61" s="129">
        <v>98.077259999999995</v>
      </c>
      <c r="E61" s="431">
        <f t="shared" si="6"/>
        <v>98.342570833333312</v>
      </c>
      <c r="F61" s="431">
        <v>98.077259999999995</v>
      </c>
      <c r="G61" s="126"/>
    </row>
    <row r="62" spans="1:7" x14ac:dyDescent="0.25">
      <c r="A62" s="135">
        <f t="shared" si="1"/>
        <v>2021</v>
      </c>
      <c r="B62" s="429">
        <v>44317</v>
      </c>
      <c r="C62" s="430" t="e">
        <v>#N/A</v>
      </c>
      <c r="D62" s="129">
        <v>97.878540000000001</v>
      </c>
      <c r="E62" s="431">
        <f t="shared" si="6"/>
        <v>98.342570833333312</v>
      </c>
      <c r="F62" s="431">
        <v>97.878540000000001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97.903329999999997</v>
      </c>
      <c r="E63" s="431">
        <f t="shared" si="6"/>
        <v>98.342570833333312</v>
      </c>
      <c r="F63" s="431">
        <v>97.903329999999997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97.989429999999999</v>
      </c>
      <c r="E64" s="431">
        <f t="shared" si="6"/>
        <v>98.342570833333312</v>
      </c>
      <c r="F64" s="431">
        <v>97.989429999999999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98.287790000000001</v>
      </c>
      <c r="E65" s="431">
        <f t="shared" si="6"/>
        <v>98.342570833333312</v>
      </c>
      <c r="F65" s="431">
        <v>98.287790000000001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98.51652</v>
      </c>
      <c r="E66" s="431">
        <f t="shared" si="6"/>
        <v>98.342570833333312</v>
      </c>
      <c r="F66" s="431">
        <v>98.51652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98.478179999999995</v>
      </c>
      <c r="E67" s="431">
        <f t="shared" si="6"/>
        <v>98.342570833333312</v>
      </c>
      <c r="F67" s="431">
        <v>98.478179999999995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98.592910000000003</v>
      </c>
      <c r="E68" s="431">
        <f t="shared" si="6"/>
        <v>98.342570833333312</v>
      </c>
      <c r="F68" s="431">
        <v>98.592910000000003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98.343429999999998</v>
      </c>
      <c r="E69" s="431"/>
      <c r="F69" s="431">
        <v>98.343429999999998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97.982500000000002</v>
      </c>
      <c r="E70" s="431"/>
      <c r="F70" s="431">
        <v>97.982500000000002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97.753259999999997</v>
      </c>
      <c r="E71" s="431">
        <f t="shared" ref="E71" si="7">AVERAGEIF($A$34:$A$95,A71,$F$34:$F$95)</f>
        <v>98.919336666666666</v>
      </c>
      <c r="F71" s="431">
        <v>97.753259999999997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97.735860000000002</v>
      </c>
      <c r="E72" s="431">
        <f t="shared" ref="E72:E80" si="8">AVERAGEIF($A$34:$A$95,A72,$F$34:$F$95)</f>
        <v>98.919336666666666</v>
      </c>
      <c r="F72" s="431">
        <v>97.735860000000002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97.833929999999995</v>
      </c>
      <c r="E73" s="431">
        <f t="shared" si="8"/>
        <v>98.919336666666666</v>
      </c>
      <c r="F73" s="431">
        <v>97.833929999999995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98.030370000000005</v>
      </c>
      <c r="E74" s="431">
        <f t="shared" si="8"/>
        <v>98.919336666666666</v>
      </c>
      <c r="F74" s="431">
        <v>98.030370000000005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98.39264</v>
      </c>
      <c r="E75" s="431">
        <f t="shared" si="8"/>
        <v>98.919336666666666</v>
      </c>
      <c r="F75" s="431">
        <v>98.39264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98.888890000000004</v>
      </c>
      <c r="E76" s="431">
        <f t="shared" si="8"/>
        <v>98.919336666666666</v>
      </c>
      <c r="F76" s="431">
        <v>98.888890000000004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99.394350000000003</v>
      </c>
      <c r="E77" s="431">
        <f t="shared" si="8"/>
        <v>98.919336666666666</v>
      </c>
      <c r="F77" s="431">
        <v>99.394350000000003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99.978340000000003</v>
      </c>
      <c r="E78" s="431">
        <f t="shared" si="8"/>
        <v>98.919336666666666</v>
      </c>
      <c r="F78" s="431">
        <v>99.978340000000003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100.18770000000001</v>
      </c>
      <c r="E79" s="431">
        <f t="shared" si="8"/>
        <v>98.919336666666666</v>
      </c>
      <c r="F79" s="431">
        <v>100.18770000000001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100.4897</v>
      </c>
      <c r="E80" s="431">
        <f t="shared" si="8"/>
        <v>98.919336666666666</v>
      </c>
      <c r="F80" s="431">
        <v>100.4897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100.36450000000001</v>
      </c>
      <c r="E81" s="431"/>
      <c r="F81" s="431">
        <v>100.36450000000001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551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72" t="s">
        <v>68</v>
      </c>
      <c r="D24" s="572"/>
      <c r="E24" s="572"/>
      <c r="F24" s="572"/>
      <c r="G24" s="572"/>
      <c r="H24" s="32"/>
      <c r="I24" s="572" t="s">
        <v>69</v>
      </c>
      <c r="J24" s="572"/>
      <c r="K24" s="572"/>
      <c r="L24" s="572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30.923433822</v>
      </c>
      <c r="E26" s="6">
        <v>31.756307891999999</v>
      </c>
      <c r="F26" s="6">
        <v>29.203503041000001</v>
      </c>
      <c r="G26" s="6">
        <v>28.014835314999999</v>
      </c>
      <c r="H26" s="403" t="s">
        <v>260</v>
      </c>
      <c r="I26" s="6">
        <f t="shared" ref="I26:L29" si="0">D26-C26</f>
        <v>1.9091182179999997</v>
      </c>
      <c r="J26" s="6">
        <f t="shared" si="0"/>
        <v>0.83287406999999902</v>
      </c>
      <c r="K26" s="6">
        <f t="shared" si="0"/>
        <v>-2.5528048509999977</v>
      </c>
      <c r="L26" s="6">
        <f t="shared" si="0"/>
        <v>-1.188667726000002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22.62243041</v>
      </c>
      <c r="F27" s="6">
        <v>22.989803999999999</v>
      </c>
      <c r="G27" s="6">
        <v>23.234744219</v>
      </c>
      <c r="H27" s="403" t="s">
        <v>261</v>
      </c>
      <c r="I27" s="6">
        <f t="shared" si="0"/>
        <v>1.1931506999999897E-2</v>
      </c>
      <c r="J27" s="6">
        <f t="shared" si="0"/>
        <v>-0.45058328900000078</v>
      </c>
      <c r="K27" s="6">
        <f t="shared" si="0"/>
        <v>0.36737358999999969</v>
      </c>
      <c r="L27" s="6">
        <f t="shared" si="0"/>
        <v>0.24494021900000007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21.302784289199998</v>
      </c>
      <c r="F28" s="6">
        <v>22.073418016600002</v>
      </c>
      <c r="G28" s="6">
        <v>22.153487197700002</v>
      </c>
      <c r="H28" s="403" t="s">
        <v>262</v>
      </c>
      <c r="I28" s="6">
        <f t="shared" si="0"/>
        <v>4.5747945800002299E-2</v>
      </c>
      <c r="J28" s="6">
        <f t="shared" si="0"/>
        <v>-2.0621417386000047</v>
      </c>
      <c r="K28" s="6">
        <f t="shared" si="0"/>
        <v>0.77063372740000347</v>
      </c>
      <c r="L28" s="6">
        <f t="shared" si="0"/>
        <v>8.0069181100000719E-2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7.7856219172000038</v>
      </c>
      <c r="E29" s="60">
        <f t="shared" si="1"/>
        <v>7.6320101287999904</v>
      </c>
      <c r="F29" s="60">
        <f t="shared" si="1"/>
        <v>7.4403495423999999</v>
      </c>
      <c r="G29" s="60">
        <f t="shared" si="1"/>
        <v>7.6098424193000085</v>
      </c>
      <c r="H29" s="400" t="s">
        <v>251</v>
      </c>
      <c r="I29" s="60">
        <f t="shared" si="0"/>
        <v>0.60780053520001331</v>
      </c>
      <c r="J29" s="60">
        <f t="shared" si="0"/>
        <v>-0.15361178840001344</v>
      </c>
      <c r="K29" s="60">
        <f t="shared" si="0"/>
        <v>-0.19166058639999051</v>
      </c>
      <c r="L29" s="60">
        <f t="shared" si="0"/>
        <v>0.16949287690000858</v>
      </c>
    </row>
    <row r="30" spans="1:13" x14ac:dyDescent="0.25">
      <c r="A30"/>
      <c r="B30" s="114" t="s">
        <v>223</v>
      </c>
      <c r="C30" s="6">
        <v>82.572397260000002</v>
      </c>
      <c r="D30" s="6">
        <v>85.146995466000007</v>
      </c>
      <c r="E30" s="6">
        <v>83.313532719999998</v>
      </c>
      <c r="F30" s="6">
        <v>81.707074599999999</v>
      </c>
      <c r="G30" s="6">
        <v>81.012909151000002</v>
      </c>
      <c r="H30" s="6"/>
      <c r="I30" s="12">
        <f>+SUM(I26:I29)</f>
        <v>2.5745982060000152</v>
      </c>
      <c r="J30" s="12">
        <f>+SUM(J26:J29)</f>
        <v>-1.8334627460000199</v>
      </c>
      <c r="K30" s="12">
        <f>+SUM(K26:K29)</f>
        <v>-1.606458119999985</v>
      </c>
      <c r="L30" s="12">
        <f>+SUM(L26:L29)</f>
        <v>-0.69416544899999266</v>
      </c>
    </row>
    <row r="31" spans="1:13" x14ac:dyDescent="0.25">
      <c r="A31" s="353" t="s">
        <v>553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110.23224591</v>
      </c>
      <c r="D36" s="124" t="e">
        <v>#N/A</v>
      </c>
      <c r="E36" s="467"/>
      <c r="F36" s="467">
        <v>110.23224591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107.61261557</v>
      </c>
      <c r="D37" s="124" t="e">
        <v>#N/A</v>
      </c>
      <c r="E37" s="467">
        <f t="shared" ref="E37:E46" si="3">AVERAGEIF($A$36:$A$97,A37,$F$36:$F$97)</f>
        <v>85.246533382583337</v>
      </c>
      <c r="F37" s="467">
        <v>107.61261557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94.265529258000001</v>
      </c>
      <c r="D38" s="124" t="e">
        <v>#N/A</v>
      </c>
      <c r="E38" s="467">
        <f t="shared" si="3"/>
        <v>85.246533382583337</v>
      </c>
      <c r="F38" s="467">
        <v>94.265529258000001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73.630576970000007</v>
      </c>
      <c r="D39" s="124" t="e">
        <v>#N/A</v>
      </c>
      <c r="E39" s="467">
        <f t="shared" si="3"/>
        <v>85.246533382583337</v>
      </c>
      <c r="F39" s="467">
        <v>73.630576970000007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68.739434488000001</v>
      </c>
      <c r="D40" s="124" t="e">
        <v>#N/A</v>
      </c>
      <c r="E40" s="467">
        <f t="shared" si="3"/>
        <v>85.246533382583337</v>
      </c>
      <c r="F40" s="467">
        <v>68.739434488000001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70.554730097000004</v>
      </c>
      <c r="D41" s="124" t="e">
        <v>#N/A</v>
      </c>
      <c r="E41" s="467">
        <f t="shared" si="3"/>
        <v>85.246533382583337</v>
      </c>
      <c r="F41" s="467">
        <v>70.554730097000004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77.123005355999993</v>
      </c>
      <c r="D42" s="124" t="e">
        <v>#N/A</v>
      </c>
      <c r="E42" s="467">
        <f t="shared" si="3"/>
        <v>85.246533382583337</v>
      </c>
      <c r="F42" s="467">
        <v>77.123005355999993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78.392581581000002</v>
      </c>
      <c r="D43" s="124" t="e">
        <v>#N/A</v>
      </c>
      <c r="E43" s="467">
        <f t="shared" si="3"/>
        <v>85.246533382583337</v>
      </c>
      <c r="F43" s="467">
        <v>78.392581581000002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73.437921063000005</v>
      </c>
      <c r="D44" s="124" t="e">
        <v>#N/A</v>
      </c>
      <c r="E44" s="467">
        <f t="shared" si="3"/>
        <v>85.246533382583337</v>
      </c>
      <c r="F44" s="467">
        <v>73.437921063000005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74.344429224999999</v>
      </c>
      <c r="D45" s="124" t="e">
        <v>#N/A</v>
      </c>
      <c r="E45" s="467">
        <f t="shared" si="3"/>
        <v>85.246533382583337</v>
      </c>
      <c r="F45" s="467">
        <v>74.344429224999999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92.595998363000007</v>
      </c>
      <c r="D46" s="124" t="e">
        <v>#N/A</v>
      </c>
      <c r="E46" s="467">
        <f t="shared" si="3"/>
        <v>85.246533382583337</v>
      </c>
      <c r="F46" s="467">
        <v>92.595998363000007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102.02933271000001</v>
      </c>
      <c r="D47" s="124" t="e">
        <v>#N/A</v>
      </c>
      <c r="E47" s="467"/>
      <c r="F47" s="467">
        <v>102.02933271000001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106.32167196</v>
      </c>
      <c r="D48" s="124" t="e">
        <v>#N/A</v>
      </c>
      <c r="E48" s="467"/>
      <c r="F48" s="467">
        <v>106.32167196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104.57297647999999</v>
      </c>
      <c r="D49" s="124" t="e">
        <v>#N/A</v>
      </c>
      <c r="E49" s="467">
        <f t="shared" ref="E49" si="4">AVERAGEIF($A$36:$A$97,A49,$F$36:$F$97)</f>
        <v>83.337976734000009</v>
      </c>
      <c r="F49" s="467">
        <v>104.57297647999999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87.366904293000005</v>
      </c>
      <c r="D50" s="124" t="e">
        <v>#N/A</v>
      </c>
      <c r="E50" s="467">
        <f t="shared" ref="E50" si="5">AVERAGEIF($A$36:$A$97,A50,$F$36:$F$97)</f>
        <v>83.337976734000009</v>
      </c>
      <c r="F50" s="467">
        <v>87.366904293000005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74.767273662999997</v>
      </c>
      <c r="D51" s="124" t="e">
        <v>#N/A</v>
      </c>
      <c r="E51" s="467">
        <f t="shared" ref="E51:E58" si="6">AVERAGEIF($A$36:$A$97,A51,$F$36:$F$97)</f>
        <v>83.337976734000009</v>
      </c>
      <c r="F51" s="467">
        <v>74.767273662999997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66.742601386000004</v>
      </c>
      <c r="D52" s="124" t="e">
        <v>#N/A</v>
      </c>
      <c r="E52" s="467">
        <f t="shared" si="6"/>
        <v>83.337976734000009</v>
      </c>
      <c r="F52" s="467">
        <v>66.742601386000004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71.120509029999994</v>
      </c>
      <c r="D53" s="124" t="e">
        <v>#N/A</v>
      </c>
      <c r="E53" s="467">
        <f t="shared" si="6"/>
        <v>83.337976734000009</v>
      </c>
      <c r="F53" s="467">
        <v>71.120509029999994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80.421989608999993</v>
      </c>
      <c r="D54" s="124" t="e">
        <v>#N/A</v>
      </c>
      <c r="E54" s="467">
        <f t="shared" si="6"/>
        <v>83.337976734000009</v>
      </c>
      <c r="F54" s="467">
        <v>80.421989608999993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77.604502514999993</v>
      </c>
      <c r="D55" s="124" t="e">
        <v>#N/A</v>
      </c>
      <c r="E55" s="467">
        <f t="shared" si="6"/>
        <v>83.337976734000009</v>
      </c>
      <c r="F55" s="467">
        <v>77.604502514999993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72.436625536999998</v>
      </c>
      <c r="D56" s="124" t="e">
        <v>#N/A</v>
      </c>
      <c r="E56" s="467">
        <f t="shared" si="6"/>
        <v>83.337976734000009</v>
      </c>
      <c r="F56" s="467">
        <v>72.436625536999998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75.096376968000001</v>
      </c>
      <c r="D57" s="124" t="e">
        <v>#N/A</v>
      </c>
      <c r="E57" s="467">
        <f t="shared" si="6"/>
        <v>83.337976734000009</v>
      </c>
      <c r="F57" s="467">
        <v>75.096376968000001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81.504008366999997</v>
      </c>
      <c r="D58" s="124" t="e">
        <v>#N/A</v>
      </c>
      <c r="E58" s="467">
        <f t="shared" si="6"/>
        <v>83.337976734000009</v>
      </c>
      <c r="F58" s="467">
        <v>81.504008366999997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102.100281</v>
      </c>
      <c r="D59" s="124" t="e">
        <v>#N/A</v>
      </c>
      <c r="E59" s="467"/>
      <c r="F59" s="467">
        <v>102.100281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106.754319</v>
      </c>
      <c r="D60" s="124">
        <v>106.754319</v>
      </c>
      <c r="E60" s="467"/>
      <c r="F60" s="467">
        <v>106.754319</v>
      </c>
      <c r="G60" s="126"/>
    </row>
    <row r="61" spans="1:7" x14ac:dyDescent="0.25">
      <c r="A61" s="135">
        <f t="shared" si="2"/>
        <v>2021</v>
      </c>
      <c r="B61" s="429">
        <v>44228</v>
      </c>
      <c r="C61" s="468" t="e">
        <v>#N/A</v>
      </c>
      <c r="D61" s="124">
        <v>101.6862</v>
      </c>
      <c r="E61" s="467">
        <f t="shared" ref="E61:E70" si="7">AVERAGEIF($A$36:$A$97,A61,$F$36:$F$97)</f>
        <v>81.790334916666666</v>
      </c>
      <c r="F61" s="467">
        <v>101.6862</v>
      </c>
      <c r="G61" s="126"/>
    </row>
    <row r="62" spans="1:7" x14ac:dyDescent="0.25">
      <c r="A62" s="135">
        <f t="shared" si="2"/>
        <v>2021</v>
      </c>
      <c r="B62" s="429">
        <v>44256</v>
      </c>
      <c r="C62" s="468" t="e">
        <v>#N/A</v>
      </c>
      <c r="D62" s="124">
        <v>88.654520000000005</v>
      </c>
      <c r="E62" s="467">
        <f t="shared" si="7"/>
        <v>81.790334916666666</v>
      </c>
      <c r="F62" s="467">
        <v>88.654520000000005</v>
      </c>
      <c r="G62" s="126"/>
    </row>
    <row r="63" spans="1:7" x14ac:dyDescent="0.25">
      <c r="A63" s="135">
        <f t="shared" si="2"/>
        <v>2021</v>
      </c>
      <c r="B63" s="429">
        <v>44287</v>
      </c>
      <c r="C63" s="468" t="e">
        <v>#N/A</v>
      </c>
      <c r="D63" s="124">
        <v>73.226200000000006</v>
      </c>
      <c r="E63" s="467">
        <f t="shared" si="7"/>
        <v>81.790334916666666</v>
      </c>
      <c r="F63" s="467">
        <v>73.226200000000006</v>
      </c>
      <c r="G63" s="126"/>
    </row>
    <row r="64" spans="1:7" x14ac:dyDescent="0.25">
      <c r="A64" s="135">
        <f t="shared" si="2"/>
        <v>2021</v>
      </c>
      <c r="B64" s="429">
        <v>44317</v>
      </c>
      <c r="C64" s="468" t="e">
        <v>#N/A</v>
      </c>
      <c r="D64" s="124">
        <v>66.7928</v>
      </c>
      <c r="E64" s="467">
        <f t="shared" si="7"/>
        <v>81.790334916666666</v>
      </c>
      <c r="F64" s="467">
        <v>66.7928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70.305319999999995</v>
      </c>
      <c r="E65" s="467">
        <f t="shared" si="7"/>
        <v>81.790334916666666</v>
      </c>
      <c r="F65" s="467">
        <v>70.305319999999995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74.165559999999999</v>
      </c>
      <c r="E66" s="467">
        <f t="shared" si="7"/>
        <v>81.790334916666666</v>
      </c>
      <c r="F66" s="467">
        <v>74.165559999999999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73.466220000000007</v>
      </c>
      <c r="E67" s="467">
        <f t="shared" si="7"/>
        <v>81.790334916666666</v>
      </c>
      <c r="F67" s="467">
        <v>73.466220000000007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70.092439999999996</v>
      </c>
      <c r="E68" s="467">
        <f t="shared" si="7"/>
        <v>81.790334916666666</v>
      </c>
      <c r="F68" s="467">
        <v>70.092439999999996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71.771640000000005</v>
      </c>
      <c r="E69" s="467">
        <f t="shared" si="7"/>
        <v>81.790334916666666</v>
      </c>
      <c r="F69" s="467">
        <v>71.771640000000005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84.239800000000002</v>
      </c>
      <c r="E70" s="467">
        <f t="shared" si="7"/>
        <v>81.790334916666666</v>
      </c>
      <c r="F70" s="467">
        <v>84.239800000000002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100.32899999999999</v>
      </c>
      <c r="E71" s="467"/>
      <c r="F71" s="467">
        <v>100.32899999999999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107.9058</v>
      </c>
      <c r="E72" s="467"/>
      <c r="F72" s="467">
        <v>107.9058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98.524090000000001</v>
      </c>
      <c r="E73" s="467">
        <f t="shared" ref="E73:E82" si="8">AVERAGEIF($A$36:$A$97,A73,$F$36:$F$97)</f>
        <v>81.078760833333334</v>
      </c>
      <c r="F73" s="467">
        <v>98.524090000000001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86.150049999999993</v>
      </c>
      <c r="E74" s="467">
        <f t="shared" si="8"/>
        <v>81.078760833333334</v>
      </c>
      <c r="F74" s="467">
        <v>86.150049999999993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73.123999999999995</v>
      </c>
      <c r="E75" s="467">
        <f t="shared" si="8"/>
        <v>81.078760833333334</v>
      </c>
      <c r="F75" s="467">
        <v>73.123999999999995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65.853539999999995</v>
      </c>
      <c r="E76" s="467">
        <f t="shared" si="8"/>
        <v>81.078760833333334</v>
      </c>
      <c r="F76" s="467">
        <v>65.853539999999995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68.705410000000001</v>
      </c>
      <c r="E77" s="467">
        <f t="shared" si="8"/>
        <v>81.078760833333334</v>
      </c>
      <c r="F77" s="467">
        <v>68.705410000000001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74.306389999999993</v>
      </c>
      <c r="E78" s="467">
        <f t="shared" si="8"/>
        <v>81.078760833333334</v>
      </c>
      <c r="F78" s="467">
        <v>74.306389999999993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73.364080000000001</v>
      </c>
      <c r="E79" s="467">
        <f t="shared" si="8"/>
        <v>81.078760833333334</v>
      </c>
      <c r="F79" s="467">
        <v>73.364080000000001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70.150739999999999</v>
      </c>
      <c r="E80" s="467">
        <f t="shared" si="8"/>
        <v>81.078760833333334</v>
      </c>
      <c r="F80" s="467">
        <v>70.150739999999999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72.268640000000005</v>
      </c>
      <c r="E81" s="467">
        <f t="shared" si="8"/>
        <v>81.078760833333334</v>
      </c>
      <c r="F81" s="467">
        <v>72.268640000000005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84.034769999999995</v>
      </c>
      <c r="E82" s="467">
        <f t="shared" si="8"/>
        <v>81.078760833333334</v>
      </c>
      <c r="F82" s="467">
        <v>84.034769999999995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98.55762</v>
      </c>
      <c r="E83" s="467"/>
      <c r="F83" s="467">
        <v>98.55762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551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556</v>
      </c>
      <c r="B29" s="582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557</v>
      </c>
      <c r="B30" s="581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558</v>
      </c>
      <c r="B31" s="581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559</v>
      </c>
      <c r="B32" s="581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560</v>
      </c>
      <c r="B33" s="581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561</v>
      </c>
      <c r="B34" s="581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562</v>
      </c>
      <c r="B35" s="581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563</v>
      </c>
      <c r="B36" s="581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564</v>
      </c>
      <c r="B37" s="581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565</v>
      </c>
      <c r="B38" s="581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566</v>
      </c>
      <c r="B39" s="581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567</v>
      </c>
      <c r="B40" s="581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568</v>
      </c>
      <c r="B41" s="581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5.0390534222000002E-2</v>
      </c>
      <c r="H41" s="29">
        <v>103.91760296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569</v>
      </c>
      <c r="B42" s="581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-1.6454437678</v>
      </c>
      <c r="H42" s="29">
        <v>70.950348144000003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570</v>
      </c>
      <c r="B43" s="581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-1.8266212396999999</v>
      </c>
      <c r="H43" s="29">
        <v>76.349139422999997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571</v>
      </c>
      <c r="B44" s="581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-2.4302242074999998</v>
      </c>
      <c r="H44" s="29">
        <v>89.624636640000006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572</v>
      </c>
      <c r="B45" s="581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7.8823362967000001</v>
      </c>
      <c r="G45" s="29">
        <v>-0.22623557296999999</v>
      </c>
      <c r="H45" s="29">
        <v>99.307276724000005</v>
      </c>
      <c r="I45" s="29">
        <v>16.067417407000001</v>
      </c>
      <c r="J45" s="483">
        <f t="shared" si="1"/>
        <v>-8.1850811103000005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573</v>
      </c>
      <c r="B46" s="581"/>
      <c r="C46" s="481" t="str">
        <f t="shared" si="0"/>
        <v>Q2</v>
      </c>
      <c r="D46" s="482">
        <v>43922</v>
      </c>
      <c r="E46" s="29">
        <v>89.675483516</v>
      </c>
      <c r="F46" s="29">
        <v>6.2932717911999996</v>
      </c>
      <c r="G46" s="29">
        <v>-0.38663659592999999</v>
      </c>
      <c r="H46" s="29">
        <v>70.831363996999997</v>
      </c>
      <c r="I46" s="29">
        <v>12.68790856</v>
      </c>
      <c r="J46" s="483">
        <f t="shared" si="1"/>
        <v>-6.3946367688000008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574</v>
      </c>
      <c r="B47" s="581"/>
      <c r="C47" s="481" t="str">
        <f t="shared" si="0"/>
        <v>Q3</v>
      </c>
      <c r="D47" s="482">
        <v>44013</v>
      </c>
      <c r="E47" s="29">
        <v>89.823510870000007</v>
      </c>
      <c r="F47" s="29">
        <v>6.5352447717000004</v>
      </c>
      <c r="G47" s="29">
        <v>2.1632445109E-2</v>
      </c>
      <c r="H47" s="29">
        <v>76.868695891000002</v>
      </c>
      <c r="I47" s="29">
        <v>11.984800891000001</v>
      </c>
      <c r="J47" s="483">
        <f t="shared" si="1"/>
        <v>-5.4495561193000004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575</v>
      </c>
      <c r="B48" s="581"/>
      <c r="C48" s="481" t="str">
        <f t="shared" si="0"/>
        <v>Q4</v>
      </c>
      <c r="D48" s="482">
        <v>44105</v>
      </c>
      <c r="E48" s="29">
        <v>90.889375651999998</v>
      </c>
      <c r="F48" s="29">
        <v>7.1889616521999997</v>
      </c>
      <c r="G48" s="29">
        <v>9.6313126863000004E-2</v>
      </c>
      <c r="H48" s="29">
        <v>86.284963564999998</v>
      </c>
      <c r="I48" s="29">
        <v>17.061709792999999</v>
      </c>
      <c r="J48" s="483">
        <f t="shared" si="1"/>
        <v>-9.8727481407999989</v>
      </c>
      <c r="K48" s="29">
        <v>4.9988757764000002</v>
      </c>
      <c r="L48" s="483">
        <f t="shared" si="2"/>
        <v>-4.9988757764000002</v>
      </c>
      <c r="M48" s="483">
        <f t="shared" si="3"/>
        <v>0</v>
      </c>
      <c r="N48" s="483"/>
    </row>
    <row r="49" spans="1:14" x14ac:dyDescent="0.2">
      <c r="A49" s="68" t="s">
        <v>576</v>
      </c>
      <c r="B49" s="581" t="str">
        <f>LEFT(A49,4)</f>
        <v>2021</v>
      </c>
      <c r="C49" s="481" t="str">
        <f t="shared" si="0"/>
        <v>Q1</v>
      </c>
      <c r="D49" s="482">
        <v>44197</v>
      </c>
      <c r="E49" s="29">
        <v>90.884078666999997</v>
      </c>
      <c r="F49" s="29">
        <v>7.7909278221999996</v>
      </c>
      <c r="G49" s="29">
        <v>0.27036053856999998</v>
      </c>
      <c r="H49" s="29">
        <v>98.943195656</v>
      </c>
      <c r="I49" s="29">
        <v>18.011993888999999</v>
      </c>
      <c r="J49" s="483">
        <f t="shared" si="1"/>
        <v>-10.221066066799999</v>
      </c>
      <c r="K49" s="29">
        <v>17.838391615999999</v>
      </c>
      <c r="L49" s="483">
        <f t="shared" si="2"/>
        <v>-17.838391615999999</v>
      </c>
      <c r="M49" s="483">
        <f t="shared" si="3"/>
        <v>0</v>
      </c>
      <c r="N49" s="483"/>
    </row>
    <row r="50" spans="1:14" x14ac:dyDescent="0.2">
      <c r="A50" s="68" t="s">
        <v>577</v>
      </c>
      <c r="B50" s="581"/>
      <c r="C50" s="481" t="str">
        <f t="shared" si="0"/>
        <v>Q2</v>
      </c>
      <c r="D50" s="482">
        <v>44287</v>
      </c>
      <c r="E50" s="29">
        <v>90.165510878999996</v>
      </c>
      <c r="F50" s="29">
        <v>6.5793981318999997</v>
      </c>
      <c r="G50" s="29">
        <v>0.1223512967</v>
      </c>
      <c r="H50" s="29">
        <v>70.071674724999994</v>
      </c>
      <c r="I50" s="29">
        <v>15.745490220000001</v>
      </c>
      <c r="J50" s="483">
        <f t="shared" si="1"/>
        <v>-9.166092088100001</v>
      </c>
      <c r="K50" s="29">
        <v>-11.220163846</v>
      </c>
      <c r="L50" s="483">
        <f t="shared" si="2"/>
        <v>0</v>
      </c>
      <c r="M50" s="483">
        <f t="shared" si="3"/>
        <v>11.220163846</v>
      </c>
      <c r="N50" s="483"/>
    </row>
    <row r="51" spans="1:14" x14ac:dyDescent="0.2">
      <c r="A51" s="68" t="s">
        <v>578</v>
      </c>
      <c r="B51" s="581"/>
      <c r="C51" s="481" t="str">
        <f t="shared" si="0"/>
        <v>Q3</v>
      </c>
      <c r="D51" s="482">
        <v>44378</v>
      </c>
      <c r="E51" s="29">
        <v>90.401159673999999</v>
      </c>
      <c r="F51" s="29">
        <v>6.9782101195999999</v>
      </c>
      <c r="G51" s="29">
        <v>-1.4582482609000001E-2</v>
      </c>
      <c r="H51" s="29">
        <v>72.601721522000005</v>
      </c>
      <c r="I51" s="29">
        <v>16.704570870000001</v>
      </c>
      <c r="J51" s="483">
        <f t="shared" si="1"/>
        <v>-9.7263607504000014</v>
      </c>
      <c r="K51" s="29">
        <v>-8.2290006630000008</v>
      </c>
      <c r="L51" s="483">
        <f t="shared" si="2"/>
        <v>0</v>
      </c>
      <c r="M51" s="483">
        <f t="shared" si="3"/>
        <v>8.2290006630000008</v>
      </c>
      <c r="N51" s="483"/>
    </row>
    <row r="52" spans="1:14" x14ac:dyDescent="0.2">
      <c r="A52" s="68" t="s">
        <v>579</v>
      </c>
      <c r="B52" s="581"/>
      <c r="C52" s="481" t="str">
        <f t="shared" si="0"/>
        <v>Q4</v>
      </c>
      <c r="D52" s="482">
        <v>44470</v>
      </c>
      <c r="E52" s="29">
        <v>90.542495435000006</v>
      </c>
      <c r="F52" s="29">
        <v>7.3016442282999998</v>
      </c>
      <c r="G52" s="29">
        <v>7.7909283696000003E-2</v>
      </c>
      <c r="H52" s="29">
        <v>85.459933043000007</v>
      </c>
      <c r="I52" s="29">
        <v>18.481387935000001</v>
      </c>
      <c r="J52" s="483">
        <f t="shared" si="1"/>
        <v>-11.179743706700002</v>
      </c>
      <c r="K52" s="29">
        <v>5.8485099239</v>
      </c>
      <c r="L52" s="483">
        <f t="shared" si="2"/>
        <v>-5.8485099239</v>
      </c>
      <c r="M52" s="483">
        <f t="shared" si="3"/>
        <v>0</v>
      </c>
      <c r="N52" s="483"/>
    </row>
    <row r="53" spans="1:14" x14ac:dyDescent="0.2">
      <c r="A53" s="68" t="s">
        <v>580</v>
      </c>
      <c r="B53" s="581" t="str">
        <f>LEFT(A53,4)</f>
        <v>2022</v>
      </c>
      <c r="C53" s="481" t="str">
        <f t="shared" si="0"/>
        <v>Q1</v>
      </c>
      <c r="D53" s="482">
        <v>44562</v>
      </c>
      <c r="E53" s="29">
        <v>89.946045333000001</v>
      </c>
      <c r="F53" s="29">
        <v>7.9904350889</v>
      </c>
      <c r="G53" s="29">
        <v>0.57595004999999999</v>
      </c>
      <c r="H53" s="29">
        <v>97.493398556000002</v>
      </c>
      <c r="I53" s="29">
        <v>19.003761333</v>
      </c>
      <c r="J53" s="483">
        <f t="shared" si="1"/>
        <v>-11.0133262441</v>
      </c>
      <c r="K53" s="29">
        <v>17.815079689000001</v>
      </c>
      <c r="L53" s="483">
        <f t="shared" si="2"/>
        <v>-17.815079689000001</v>
      </c>
      <c r="M53" s="483">
        <f t="shared" si="3"/>
        <v>0</v>
      </c>
      <c r="N53" s="483"/>
    </row>
    <row r="54" spans="1:14" x14ac:dyDescent="0.2">
      <c r="A54" s="68" t="s">
        <v>581</v>
      </c>
      <c r="B54" s="581"/>
      <c r="C54" s="481" t="str">
        <f t="shared" si="0"/>
        <v>Q2</v>
      </c>
      <c r="D54" s="482">
        <v>44652</v>
      </c>
      <c r="E54" s="29">
        <v>90.182956484000002</v>
      </c>
      <c r="F54" s="29">
        <v>6.8364537143000002</v>
      </c>
      <c r="G54" s="29">
        <v>0.65760378021999999</v>
      </c>
      <c r="H54" s="29">
        <v>69.190571868000006</v>
      </c>
      <c r="I54" s="29">
        <v>17.197001868000001</v>
      </c>
      <c r="J54" s="483">
        <f t="shared" si="1"/>
        <v>-10.360548153700002</v>
      </c>
      <c r="K54" s="29">
        <v>-11.459539340999999</v>
      </c>
      <c r="L54" s="483">
        <f t="shared" si="2"/>
        <v>0</v>
      </c>
      <c r="M54" s="483">
        <f t="shared" si="3"/>
        <v>11.459539340999999</v>
      </c>
      <c r="N54" s="483"/>
    </row>
    <row r="55" spans="1:14" x14ac:dyDescent="0.2">
      <c r="A55" s="68" t="s">
        <v>582</v>
      </c>
      <c r="B55" s="581"/>
      <c r="C55" s="481" t="str">
        <f t="shared" si="0"/>
        <v>Q3</v>
      </c>
      <c r="D55" s="482">
        <v>44743</v>
      </c>
      <c r="E55" s="29">
        <v>91.405076195999996</v>
      </c>
      <c r="F55" s="29">
        <v>6.9019314890999999</v>
      </c>
      <c r="G55" s="29">
        <v>0.75741966195999999</v>
      </c>
      <c r="H55" s="29">
        <v>72.633769239000003</v>
      </c>
      <c r="I55" s="29">
        <v>17.395063913000001</v>
      </c>
      <c r="J55" s="483">
        <f t="shared" si="1"/>
        <v>-10.493132423900001</v>
      </c>
      <c r="K55" s="29">
        <v>-9.2079899890999997</v>
      </c>
      <c r="L55" s="483">
        <f t="shared" si="2"/>
        <v>0</v>
      </c>
      <c r="M55" s="483">
        <f t="shared" si="3"/>
        <v>9.2079899890999997</v>
      </c>
      <c r="N55" s="483"/>
    </row>
    <row r="56" spans="1:14" x14ac:dyDescent="0.2">
      <c r="A56" s="69" t="s">
        <v>583</v>
      </c>
      <c r="B56" s="581"/>
      <c r="C56" s="479" t="str">
        <f t="shared" si="0"/>
        <v>Q4</v>
      </c>
      <c r="D56" s="484">
        <v>44835</v>
      </c>
      <c r="E56" s="61">
        <v>92.261267173999997</v>
      </c>
      <c r="F56" s="61">
        <v>7.2478922282999996</v>
      </c>
      <c r="G56" s="61">
        <v>-0.17463980326</v>
      </c>
      <c r="H56" s="61">
        <v>84.963664782999999</v>
      </c>
      <c r="I56" s="61">
        <v>18.958897935</v>
      </c>
      <c r="J56" s="485">
        <f t="shared" si="1"/>
        <v>-11.7110057067</v>
      </c>
      <c r="K56" s="61">
        <v>4.4140215760999997</v>
      </c>
      <c r="L56" s="485">
        <f t="shared" si="2"/>
        <v>-4.4140215760999997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553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20.5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20.5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20.5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20.5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6.8286977186</v>
      </c>
      <c r="F26" s="493">
        <v>6.9427571370000001</v>
      </c>
      <c r="G26" s="493">
        <v>7.0232638574999999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0.14487463934</v>
      </c>
      <c r="F27" s="494">
        <v>0.21794227123000001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-7.9225377239999997</v>
      </c>
      <c r="F28" s="494">
        <v>-8.7730828026999994</v>
      </c>
      <c r="G28" s="494">
        <v>-8.9155077232999993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-6.5283194016000001</v>
      </c>
      <c r="F29" s="494">
        <v>-8.4626086028999996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-7.4772847676599996</v>
      </c>
      <c r="F30" s="496">
        <f t="shared" si="1"/>
        <v>-10.074991997369999</v>
      </c>
      <c r="G30" s="496">
        <f t="shared" si="1"/>
        <v>-10.895314794569998</v>
      </c>
      <c r="N30" s="158"/>
      <c r="O30" s="158"/>
      <c r="P30" s="158"/>
      <c r="Q30" s="158"/>
      <c r="R30" s="158"/>
    </row>
    <row r="32" spans="1:18" x14ac:dyDescent="0.25">
      <c r="B32" s="353" t="s">
        <v>553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551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83" t="s">
        <v>493</v>
      </c>
      <c r="C26" s="583"/>
      <c r="D26" s="583"/>
      <c r="E26" s="583"/>
      <c r="F26" s="583"/>
      <c r="G26" s="583"/>
    </row>
    <row r="27" spans="1:11" x14ac:dyDescent="0.2">
      <c r="A27" s="503"/>
      <c r="B27" s="504" t="s">
        <v>45</v>
      </c>
      <c r="C27" s="584" t="s">
        <v>585</v>
      </c>
      <c r="D27" s="584"/>
      <c r="E27" s="584"/>
      <c r="F27" s="584"/>
      <c r="G27" s="584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3375.0314285999998</v>
      </c>
      <c r="E40" s="507">
        <f t="shared" si="0"/>
        <v>666.71342859999959</v>
      </c>
      <c r="F40" s="507">
        <f>AVERAGE($B$40,$B$52,$B$64,$B$76,$B$88)</f>
        <v>3120.22748572</v>
      </c>
      <c r="G40" s="31">
        <f t="shared" si="1"/>
        <v>5.6635778990076435E-2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3375.0314285999998</v>
      </c>
      <c r="E52" s="507">
        <f t="shared" si="0"/>
        <v>666.71342859999959</v>
      </c>
      <c r="F52" s="507">
        <f>AVERAGE($B$40,$B$52,$B$64,$B$76,$B$88)</f>
        <v>3120.22748572</v>
      </c>
      <c r="G52" s="31">
        <f t="shared" si="1"/>
        <v>-2.8083364472952788E-2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3375.0314285999998</v>
      </c>
      <c r="E64" s="507">
        <f t="shared" si="0"/>
        <v>666.71342859999959</v>
      </c>
      <c r="F64" s="507">
        <f>AVERAGE($B$40,$B$52,$B$64,$B$76,$B$88)</f>
        <v>3120.22748572</v>
      </c>
      <c r="G64" s="31">
        <f t="shared" si="1"/>
        <v>-0.13201264574622851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3375.0314285999998</v>
      </c>
      <c r="E76" s="507">
        <f t="shared" si="0"/>
        <v>666.71342859999959</v>
      </c>
      <c r="F76" s="507">
        <f>AVERAGE($B$40,$B$52,$B$64,$B$76,$B$88)</f>
        <v>3120.22748572</v>
      </c>
      <c r="G76" s="31">
        <f t="shared" si="1"/>
        <v>2.1798254964190633E-2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3375.0314285999998</v>
      </c>
      <c r="C88" s="507">
        <f>MIN($B$40,$B$52,$B$64,$B$76,$B$88)</f>
        <v>2708.3180000000002</v>
      </c>
      <c r="D88" s="507">
        <f>MAX($B$40,$B$52,$B$64,$B$76,$B$88)</f>
        <v>3375.0314285999998</v>
      </c>
      <c r="E88" s="507">
        <f t="shared" si="0"/>
        <v>666.71342859999959</v>
      </c>
      <c r="F88" s="507">
        <f>AVERAGE($B$40,$B$52,$B$64,$B$76,$B$88)</f>
        <v>3120.22748572</v>
      </c>
      <c r="G88" s="31">
        <f t="shared" si="1"/>
        <v>8.1661976264914227E-2</v>
      </c>
    </row>
    <row r="89" spans="1:7" x14ac:dyDescent="0.2">
      <c r="A89" s="506">
        <v>44197</v>
      </c>
      <c r="B89" s="507">
        <v>2672.5058571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8.539757715423657E-2</v>
      </c>
    </row>
    <row r="90" spans="1:7" x14ac:dyDescent="0.2">
      <c r="A90" s="506">
        <v>44228</v>
      </c>
      <c r="B90" s="507">
        <v>2047.0450000000001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1.8265095485498817E-2</v>
      </c>
    </row>
    <row r="91" spans="1:7" x14ac:dyDescent="0.2">
      <c r="A91" s="506">
        <v>44256</v>
      </c>
      <c r="B91" s="507">
        <v>1769.576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-3.3401732449880206E-2</v>
      </c>
    </row>
    <row r="92" spans="1:7" x14ac:dyDescent="0.2">
      <c r="A92" s="506">
        <v>44287</v>
      </c>
      <c r="B92" s="507">
        <v>2024.646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-1.292701783487149E-2</v>
      </c>
    </row>
    <row r="93" spans="1:7" x14ac:dyDescent="0.2">
      <c r="A93" s="506">
        <v>44317</v>
      </c>
      <c r="B93" s="507">
        <v>2482.9299999999998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1.3511472554902815E-2</v>
      </c>
    </row>
    <row r="94" spans="1:7" x14ac:dyDescent="0.2">
      <c r="A94" s="506">
        <v>44348</v>
      </c>
      <c r="B94" s="507">
        <v>2790.6109999999999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5.1250876230350961E-3</v>
      </c>
    </row>
    <row r="95" spans="1:7" x14ac:dyDescent="0.2">
      <c r="A95" s="506">
        <v>44378</v>
      </c>
      <c r="B95" s="507">
        <v>3000.1329999999998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1.6215437335346472E-2</v>
      </c>
    </row>
    <row r="96" spans="1:7" x14ac:dyDescent="0.2">
      <c r="A96" s="506">
        <v>44409</v>
      </c>
      <c r="B96" s="507">
        <v>3218.1610000000001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1.659815133704079E-2</v>
      </c>
    </row>
    <row r="97" spans="1:7" x14ac:dyDescent="0.2">
      <c r="A97" s="506">
        <v>44440</v>
      </c>
      <c r="B97" s="507">
        <v>3547.6790000000001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1.492561993306607E-2</v>
      </c>
    </row>
    <row r="98" spans="1:7" x14ac:dyDescent="0.2">
      <c r="A98" s="506">
        <v>44470</v>
      </c>
      <c r="B98" s="507">
        <v>3804.8719999999998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1.4306927285582249E-2</v>
      </c>
    </row>
    <row r="99" spans="1:7" x14ac:dyDescent="0.2">
      <c r="A99" s="506">
        <v>44501</v>
      </c>
      <c r="B99" s="507">
        <v>3621.73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-8.1565080299851322E-3</v>
      </c>
    </row>
    <row r="100" spans="1:7" x14ac:dyDescent="0.2">
      <c r="A100" s="506">
        <v>44531</v>
      </c>
      <c r="B100" s="507">
        <v>3009.616</v>
      </c>
      <c r="C100" s="507">
        <f>MIN($B$40,$B$52,$B$64,$B$76,$B$88)</f>
        <v>2708.3180000000002</v>
      </c>
      <c r="D100" s="507">
        <f>MAX($B$40,$B$52,$B$64,$B$76,$B$88)</f>
        <v>3375.0314285999998</v>
      </c>
      <c r="E100" s="507">
        <f t="shared" si="2"/>
        <v>666.71342859999959</v>
      </c>
      <c r="F100" s="507">
        <f>AVERAGE($B$40,$B$52,$B$64,$B$76,$B$88)</f>
        <v>3120.22748572</v>
      </c>
      <c r="G100" s="31">
        <f t="shared" si="3"/>
        <v>-3.5449814549170955E-2</v>
      </c>
    </row>
    <row r="101" spans="1:7" x14ac:dyDescent="0.2">
      <c r="A101" s="506">
        <v>44562</v>
      </c>
      <c r="B101" s="507">
        <v>2171.1550000000002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-0.11821844267781212</v>
      </c>
    </row>
    <row r="102" spans="1:7" x14ac:dyDescent="0.2">
      <c r="A102" s="506">
        <v>44593</v>
      </c>
      <c r="B102" s="507">
        <v>1647.6030000000001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-0.18043002175467837</v>
      </c>
    </row>
    <row r="103" spans="1:7" x14ac:dyDescent="0.2">
      <c r="A103" s="506">
        <v>44621</v>
      </c>
      <c r="B103" s="507">
        <v>1406.259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-0.23185694588604056</v>
      </c>
    </row>
    <row r="104" spans="1:7" x14ac:dyDescent="0.2">
      <c r="A104" s="506">
        <v>44652</v>
      </c>
      <c r="B104" s="507">
        <v>1619.569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-0.21041367100609443</v>
      </c>
    </row>
    <row r="105" spans="1:7" x14ac:dyDescent="0.2">
      <c r="A105" s="506">
        <v>44682</v>
      </c>
      <c r="B105" s="507">
        <v>2078.96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-0.1513857374220211</v>
      </c>
    </row>
    <row r="106" spans="1:7" x14ac:dyDescent="0.2">
      <c r="A106" s="506">
        <v>44713</v>
      </c>
      <c r="B106" s="507">
        <v>2449.078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-0.11788861315832</v>
      </c>
    </row>
    <row r="107" spans="1:7" x14ac:dyDescent="0.2">
      <c r="A107" s="506">
        <v>44743</v>
      </c>
      <c r="B107" s="507">
        <v>2662.529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-9.8138958455160852E-2</v>
      </c>
    </row>
    <row r="108" spans="1:7" x14ac:dyDescent="0.2">
      <c r="A108" s="506">
        <v>44774</v>
      </c>
      <c r="B108" s="507">
        <v>2910.6709999999998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-8.0536132980812414E-2</v>
      </c>
    </row>
    <row r="109" spans="1:7" x14ac:dyDescent="0.2">
      <c r="A109" s="506">
        <v>44805</v>
      </c>
      <c r="B109" s="507">
        <v>3296.2130000000002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-5.7014171108369149E-2</v>
      </c>
    </row>
    <row r="110" spans="1:7" x14ac:dyDescent="0.2">
      <c r="A110" s="506">
        <v>44835</v>
      </c>
      <c r="B110" s="507">
        <v>3567.078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-4.9084456568315504E-2</v>
      </c>
    </row>
    <row r="111" spans="1:7" x14ac:dyDescent="0.2">
      <c r="A111" s="506">
        <v>44866</v>
      </c>
      <c r="B111" s="507">
        <v>3439.7109999999998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-5.8004056180976593E-2</v>
      </c>
    </row>
    <row r="112" spans="1:7" x14ac:dyDescent="0.2">
      <c r="A112" s="508">
        <v>44896</v>
      </c>
      <c r="B112" s="507">
        <v>2890.123</v>
      </c>
      <c r="C112" s="509">
        <f>MIN($B$40,$B$52,$B$64,$B$76,$B$88)</f>
        <v>2708.3180000000002</v>
      </c>
      <c r="D112" s="509">
        <f>MAX($B$40,$B$52,$B$64,$B$76,$B$88)</f>
        <v>3375.0314285999998</v>
      </c>
      <c r="E112" s="509">
        <f t="shared" si="2"/>
        <v>666.71342859999959</v>
      </c>
      <c r="F112" s="509">
        <f>AVERAGE($B$40,$B$52,$B$64,$B$76,$B$88)</f>
        <v>3120.22748572</v>
      </c>
      <c r="G112" s="510">
        <f t="shared" si="3"/>
        <v>-7.3746060751369469E-2</v>
      </c>
    </row>
    <row r="113" spans="1:5" x14ac:dyDescent="0.2">
      <c r="A113" s="353" t="s">
        <v>553</v>
      </c>
    </row>
    <row r="114" spans="1:5" x14ac:dyDescent="0.2">
      <c r="A114" t="s">
        <v>591</v>
      </c>
    </row>
    <row r="115" spans="1:5" x14ac:dyDescent="0.2">
      <c r="A115" s="396" t="s">
        <v>592</v>
      </c>
    </row>
    <row r="116" spans="1:5" x14ac:dyDescent="0.2">
      <c r="A116" s="366" t="s">
        <v>587</v>
      </c>
    </row>
    <row r="117" spans="1:5" x14ac:dyDescent="0.2">
      <c r="A117" s="4"/>
      <c r="B117" s="69" t="s">
        <v>350</v>
      </c>
    </row>
    <row r="118" spans="1:5" x14ac:dyDescent="0.2">
      <c r="A118" s="2">
        <v>61</v>
      </c>
      <c r="B118" s="17">
        <v>0</v>
      </c>
      <c r="E118" s="1"/>
    </row>
    <row r="119" spans="1:5" x14ac:dyDescent="0.2">
      <c r="A119" s="2">
        <v>61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61</v>
      </c>
      <c r="B122" s="86">
        <v>-0.5</v>
      </c>
    </row>
    <row r="123" spans="1:5" x14ac:dyDescent="0.2">
      <c r="A123" s="2">
        <v>61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551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72" t="s">
        <v>71</v>
      </c>
      <c r="D24" s="572"/>
      <c r="E24" s="572"/>
      <c r="F24" s="572"/>
      <c r="G24" s="572"/>
      <c r="H24" s="32"/>
      <c r="I24" s="572" t="s">
        <v>72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381.65923900000001</v>
      </c>
      <c r="E26" s="77">
        <v>310.29179799999997</v>
      </c>
      <c r="F26" s="77">
        <v>337.72039691999998</v>
      </c>
      <c r="G26" s="77">
        <v>326.19920000000002</v>
      </c>
      <c r="H26" s="130"/>
      <c r="I26" s="20">
        <f t="shared" ref="I26:L28" si="0">D26-C26</f>
        <v>-36.670246999999961</v>
      </c>
      <c r="J26" s="20">
        <f t="shared" si="0"/>
        <v>-71.367441000000042</v>
      </c>
      <c r="K26" s="20">
        <f t="shared" si="0"/>
        <v>27.428598920000013</v>
      </c>
      <c r="L26" s="20">
        <f t="shared" si="0"/>
        <v>-11.521196919999966</v>
      </c>
    </row>
    <row r="27" spans="1:12" x14ac:dyDescent="0.25">
      <c r="A27"/>
      <c r="B27" s="10" t="s">
        <v>74</v>
      </c>
      <c r="C27" s="77">
        <v>200.87763000000001</v>
      </c>
      <c r="D27" s="77">
        <v>192.96147300000001</v>
      </c>
      <c r="E27" s="77">
        <v>138.34263200000001</v>
      </c>
      <c r="F27" s="77">
        <v>147.13808614999999</v>
      </c>
      <c r="G27" s="77">
        <v>138.542843</v>
      </c>
      <c r="H27" s="130"/>
      <c r="I27" s="20">
        <f t="shared" si="0"/>
        <v>-7.9161569999999983</v>
      </c>
      <c r="J27" s="20">
        <f t="shared" si="0"/>
        <v>-54.618841000000003</v>
      </c>
      <c r="K27" s="20">
        <f t="shared" si="0"/>
        <v>8.7954541499999834</v>
      </c>
      <c r="L27" s="20">
        <f t="shared" si="0"/>
        <v>-8.5952431499999875</v>
      </c>
    </row>
    <row r="28" spans="1:12" x14ac:dyDescent="0.25">
      <c r="A28"/>
      <c r="B28" s="10" t="s">
        <v>75</v>
      </c>
      <c r="C28" s="77">
        <v>136.959979</v>
      </c>
      <c r="D28" s="77">
        <v>130.65041600000001</v>
      </c>
      <c r="E28" s="77">
        <v>90.418901000000005</v>
      </c>
      <c r="F28" s="77">
        <v>104.30555293</v>
      </c>
      <c r="G28" s="77">
        <v>129.396198</v>
      </c>
      <c r="H28" s="130"/>
      <c r="I28" s="20">
        <f t="shared" si="0"/>
        <v>-6.3095629999999971</v>
      </c>
      <c r="J28" s="20">
        <f t="shared" si="0"/>
        <v>-40.231515000000002</v>
      </c>
      <c r="K28" s="20">
        <f t="shared" si="0"/>
        <v>13.886651929999999</v>
      </c>
      <c r="L28" s="20">
        <f t="shared" si="0"/>
        <v>25.090645069999994</v>
      </c>
    </row>
    <row r="29" spans="1:12" x14ac:dyDescent="0.25">
      <c r="A29"/>
      <c r="B29" s="347" t="s">
        <v>76</v>
      </c>
      <c r="C29" s="348">
        <v>755.52254000000005</v>
      </c>
      <c r="D29" s="348">
        <v>705.27112799999998</v>
      </c>
      <c r="E29" s="348">
        <v>539.05333099999996</v>
      </c>
      <c r="F29" s="348">
        <v>589.16402200000005</v>
      </c>
      <c r="G29" s="348">
        <v>594.13824</v>
      </c>
      <c r="H29" s="9"/>
      <c r="I29" s="349">
        <f>+SUM(I26:I28)</f>
        <v>-50.895966999999956</v>
      </c>
      <c r="J29" s="349">
        <f>+SUM(J26:J28)</f>
        <v>-166.21779700000005</v>
      </c>
      <c r="K29" s="349">
        <f>+SUM(K26:K28)</f>
        <v>50.110704999999996</v>
      </c>
      <c r="L29" s="349">
        <f>+SUM(L26:L28)</f>
        <v>4.9742050000000404</v>
      </c>
    </row>
    <row r="30" spans="1:12" x14ac:dyDescent="0.25">
      <c r="A30" s="353" t="s">
        <v>553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61.936683000000002</v>
      </c>
      <c r="D34" s="129" t="e">
        <v>#N/A</v>
      </c>
      <c r="E34" s="431"/>
      <c r="F34" s="431">
        <v>61.936683000000002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60.235142000000003</v>
      </c>
      <c r="D35" s="129" t="e">
        <v>#N/A</v>
      </c>
      <c r="E35" s="511">
        <f>AVERAGEIF($A$34:$A$45,A35,$F$34:$F$45)</f>
        <v>62.960211666666659</v>
      </c>
      <c r="F35" s="431">
        <v>60.235142000000003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65.467141999999996</v>
      </c>
      <c r="D36" s="129" t="e">
        <v>#N/A</v>
      </c>
      <c r="E36" s="511">
        <f>AVERAGEIF($A$34:$A$45,A36,$F$34:$F$45)</f>
        <v>62.960211666666659</v>
      </c>
      <c r="F36" s="431">
        <v>65.467141999999996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58.032114</v>
      </c>
      <c r="D37" s="129" t="e">
        <v>#N/A</v>
      </c>
      <c r="E37" s="511">
        <f t="shared" ref="E37:E43" si="2">AVERAGEIF($A$34:$A$45,A37,$F$34:$F$45)</f>
        <v>62.960211666666659</v>
      </c>
      <c r="F37" s="431">
        <v>58.032114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61.195974999999997</v>
      </c>
      <c r="D38" s="129" t="e">
        <v>#N/A</v>
      </c>
      <c r="E38" s="511">
        <f t="shared" si="2"/>
        <v>62.960211666666659</v>
      </c>
      <c r="F38" s="431">
        <v>61.195974999999997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61.557372000000001</v>
      </c>
      <c r="D39" s="129" t="e">
        <v>#N/A</v>
      </c>
      <c r="E39" s="511">
        <f t="shared" si="2"/>
        <v>62.960211666666659</v>
      </c>
      <c r="F39" s="431">
        <v>61.557372000000001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62.945245999999997</v>
      </c>
      <c r="D40" s="129" t="e">
        <v>#N/A</v>
      </c>
      <c r="E40" s="511">
        <f t="shared" si="2"/>
        <v>62.960211666666659</v>
      </c>
      <c r="F40" s="431">
        <v>62.945245999999997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69.301237999999998</v>
      </c>
      <c r="D41" s="129" t="e">
        <v>#N/A</v>
      </c>
      <c r="E41" s="511">
        <f t="shared" si="2"/>
        <v>62.960211666666659</v>
      </c>
      <c r="F41" s="431">
        <v>69.301237999999998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62.416694</v>
      </c>
      <c r="D42" s="129" t="e">
        <v>#N/A</v>
      </c>
      <c r="E42" s="511">
        <f t="shared" si="2"/>
        <v>62.960211666666659</v>
      </c>
      <c r="F42" s="431">
        <v>62.416694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66.384384999999995</v>
      </c>
      <c r="D43" s="129" t="e">
        <v>#N/A</v>
      </c>
      <c r="E43" s="511">
        <f t="shared" si="2"/>
        <v>62.960211666666659</v>
      </c>
      <c r="F43" s="431">
        <v>66.384384999999995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62.717784999999999</v>
      </c>
      <c r="D44" s="129" t="e">
        <v>#N/A</v>
      </c>
      <c r="E44" s="511">
        <f>AVERAGEIF($A$34:$A$45,A44,$F$34:$F$45)</f>
        <v>62.960211666666659</v>
      </c>
      <c r="F44" s="431">
        <v>62.717784999999999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63.332763999999997</v>
      </c>
      <c r="D45" s="129" t="e">
        <v>#N/A</v>
      </c>
      <c r="E45" s="431"/>
      <c r="F45" s="431">
        <v>63.332763999999997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65.732791000000006</v>
      </c>
      <c r="D46" s="129" t="e">
        <v>#N/A</v>
      </c>
      <c r="E46" s="431"/>
      <c r="F46" s="431">
        <v>65.732791000000006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58.223570000000002</v>
      </c>
      <c r="D47" s="129" t="e">
        <v>#N/A</v>
      </c>
      <c r="E47" s="431">
        <f t="shared" ref="E47:E56" si="4">AVERAGEIF($A$46:$A$107,A47,$F$46:$F$107)</f>
        <v>58.772593999999998</v>
      </c>
      <c r="F47" s="431">
        <v>58.223570000000002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55.580039999999997</v>
      </c>
      <c r="D48" s="129" t="e">
        <v>#N/A</v>
      </c>
      <c r="E48" s="431">
        <f t="shared" si="4"/>
        <v>58.772593999999998</v>
      </c>
      <c r="F48" s="431">
        <v>55.580039999999997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61.007258999999998</v>
      </c>
      <c r="D49" s="129" t="e">
        <v>#N/A</v>
      </c>
      <c r="E49" s="431">
        <f t="shared" si="4"/>
        <v>58.772593999999998</v>
      </c>
      <c r="F49" s="431">
        <v>61.007258999999998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61.653404000000002</v>
      </c>
      <c r="D50" s="129" t="e">
        <v>#N/A</v>
      </c>
      <c r="E50" s="431">
        <f t="shared" si="4"/>
        <v>58.772593999999998</v>
      </c>
      <c r="F50" s="431">
        <v>61.653404000000002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56.515031</v>
      </c>
      <c r="D51" s="129" t="e">
        <v>#N/A</v>
      </c>
      <c r="E51" s="431">
        <f t="shared" si="4"/>
        <v>58.772593999999998</v>
      </c>
      <c r="F51" s="431">
        <v>56.515031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59.034596000000001</v>
      </c>
      <c r="D52" s="129" t="e">
        <v>#N/A</v>
      </c>
      <c r="E52" s="431">
        <f t="shared" si="4"/>
        <v>58.772593999999998</v>
      </c>
      <c r="F52" s="431">
        <v>59.034596000000001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63.757680000000001</v>
      </c>
      <c r="D53" s="129" t="e">
        <v>#N/A</v>
      </c>
      <c r="E53" s="431">
        <f t="shared" si="4"/>
        <v>58.772593999999998</v>
      </c>
      <c r="F53" s="431">
        <v>63.757680000000001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58.563501000000002</v>
      </c>
      <c r="D54" s="129" t="e">
        <v>#N/A</v>
      </c>
      <c r="E54" s="431">
        <f t="shared" si="4"/>
        <v>58.772593999999998</v>
      </c>
      <c r="F54" s="431">
        <v>58.563501000000002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57.142977999999999</v>
      </c>
      <c r="D55" s="129" t="e">
        <v>#N/A</v>
      </c>
      <c r="E55" s="431">
        <f t="shared" si="4"/>
        <v>58.772593999999998</v>
      </c>
      <c r="F55" s="431">
        <v>57.142977999999999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54.361009000000003</v>
      </c>
      <c r="D56" s="129" t="e">
        <v>#N/A</v>
      </c>
      <c r="E56" s="431">
        <f t="shared" si="4"/>
        <v>58.772593999999998</v>
      </c>
      <c r="F56" s="431">
        <v>54.361009000000003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53.699269000000001</v>
      </c>
      <c r="D57" s="129" t="e">
        <v>#N/A</v>
      </c>
      <c r="E57" s="431"/>
      <c r="F57" s="431">
        <v>53.699269000000001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55.612462000000001</v>
      </c>
      <c r="D58" s="129" t="e">
        <v>#N/A</v>
      </c>
      <c r="E58" s="431"/>
      <c r="F58" s="431">
        <v>55.612462000000001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47.378791999999997</v>
      </c>
      <c r="D59" s="129" t="e">
        <v>#N/A</v>
      </c>
      <c r="E59" s="431">
        <f t="shared" ref="E59:E68" si="5">AVERAGEIF($A$46:$A$107,A59,$F$46:$F$107)</f>
        <v>44.92111091666667</v>
      </c>
      <c r="F59" s="431">
        <v>47.378791999999997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46.060924999999997</v>
      </c>
      <c r="D60" s="129" t="e">
        <v>#N/A</v>
      </c>
      <c r="E60" s="431">
        <f t="shared" si="5"/>
        <v>44.92111091666667</v>
      </c>
      <c r="F60" s="431">
        <v>46.060924999999997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38.999501000000002</v>
      </c>
      <c r="D61" s="129" t="e">
        <v>#N/A</v>
      </c>
      <c r="E61" s="431">
        <f t="shared" si="5"/>
        <v>44.92111091666667</v>
      </c>
      <c r="F61" s="431">
        <v>38.999501000000002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36.934071000000003</v>
      </c>
      <c r="D62" s="129" t="e">
        <v>#N/A</v>
      </c>
      <c r="E62" s="431">
        <f t="shared" si="5"/>
        <v>44.92111091666667</v>
      </c>
      <c r="F62" s="431">
        <v>36.934071000000003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39.258833000000003</v>
      </c>
      <c r="D63" s="129" t="e">
        <v>#N/A</v>
      </c>
      <c r="E63" s="431">
        <f t="shared" si="5"/>
        <v>44.92111091666667</v>
      </c>
      <c r="F63" s="431">
        <v>39.258833000000003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43.195796999999999</v>
      </c>
      <c r="D64" s="129" t="e">
        <v>#N/A</v>
      </c>
      <c r="E64" s="431">
        <f t="shared" si="5"/>
        <v>44.92111091666667</v>
      </c>
      <c r="F64" s="431">
        <v>43.195796999999999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47.499327000000001</v>
      </c>
      <c r="D65" s="129" t="e">
        <v>#N/A</v>
      </c>
      <c r="E65" s="431">
        <f t="shared" si="5"/>
        <v>44.92111091666667</v>
      </c>
      <c r="F65" s="431">
        <v>47.499327000000001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45.118958999999997</v>
      </c>
      <c r="D66" s="129" t="e">
        <v>#N/A</v>
      </c>
      <c r="E66" s="431">
        <f t="shared" si="5"/>
        <v>44.92111091666667</v>
      </c>
      <c r="F66" s="431">
        <v>45.118958999999997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44.92111091666667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45.959758000000001</v>
      </c>
      <c r="D68" s="129" t="e">
        <v>#N/A</v>
      </c>
      <c r="E68" s="431">
        <f t="shared" si="5"/>
        <v>44.92111091666667</v>
      </c>
      <c r="F68" s="431">
        <v>45.959758000000001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46.435659000000001</v>
      </c>
      <c r="D69" s="129" t="e">
        <v>#N/A</v>
      </c>
      <c r="E69" s="431"/>
      <c r="F69" s="431">
        <v>46.435659000000001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48.813322005000003</v>
      </c>
      <c r="D70" s="129">
        <v>48.813322005000003</v>
      </c>
      <c r="E70" s="431"/>
      <c r="F70" s="431">
        <v>48.813322005000003</v>
      </c>
      <c r="G70" s="126"/>
    </row>
    <row r="71" spans="1:7" x14ac:dyDescent="0.25">
      <c r="A71" s="135">
        <f t="shared" si="3"/>
        <v>2021</v>
      </c>
      <c r="B71" s="429">
        <v>44228</v>
      </c>
      <c r="C71" s="430" t="e">
        <v>#N/A</v>
      </c>
      <c r="D71" s="129">
        <v>48.856299999999997</v>
      </c>
      <c r="E71" s="431">
        <f t="shared" ref="E71:E80" si="6">AVERAGEIF($A$46:$A$107,A71,$F$46:$F$107)</f>
        <v>49.097001833750006</v>
      </c>
      <c r="F71" s="431">
        <v>48.856299999999997</v>
      </c>
      <c r="G71" s="126"/>
    </row>
    <row r="72" spans="1:7" x14ac:dyDescent="0.25">
      <c r="A72" s="135">
        <f t="shared" si="3"/>
        <v>2021</v>
      </c>
      <c r="B72" s="429">
        <v>44256</v>
      </c>
      <c r="C72" s="430" t="e">
        <v>#N/A</v>
      </c>
      <c r="D72" s="129">
        <v>51.142740000000003</v>
      </c>
      <c r="E72" s="431">
        <f t="shared" si="6"/>
        <v>49.097001833750006</v>
      </c>
      <c r="F72" s="431">
        <v>51.142740000000003</v>
      </c>
      <c r="G72" s="402"/>
    </row>
    <row r="73" spans="1:7" x14ac:dyDescent="0.25">
      <c r="A73" s="135">
        <f t="shared" si="3"/>
        <v>2021</v>
      </c>
      <c r="B73" s="429">
        <v>44287</v>
      </c>
      <c r="C73" s="430" t="e">
        <v>#N/A</v>
      </c>
      <c r="D73" s="129">
        <v>44.747019999999999</v>
      </c>
      <c r="E73" s="431">
        <f t="shared" si="6"/>
        <v>49.097001833750006</v>
      </c>
      <c r="F73" s="431">
        <v>44.747019999999999</v>
      </c>
      <c r="G73" s="126"/>
    </row>
    <row r="74" spans="1:7" x14ac:dyDescent="0.25">
      <c r="A74" s="135">
        <f t="shared" si="3"/>
        <v>2021</v>
      </c>
      <c r="B74" s="429">
        <v>44317</v>
      </c>
      <c r="C74" s="430" t="e">
        <v>#N/A</v>
      </c>
      <c r="D74" s="129">
        <v>51.577240000000003</v>
      </c>
      <c r="E74" s="431">
        <f t="shared" si="6"/>
        <v>49.097001833750006</v>
      </c>
      <c r="F74" s="431">
        <v>51.577240000000003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51.508670000000002</v>
      </c>
      <c r="E75" s="431">
        <f t="shared" si="6"/>
        <v>49.097001833750006</v>
      </c>
      <c r="F75" s="431">
        <v>51.508670000000002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49.071269999999998</v>
      </c>
      <c r="E76" s="431">
        <f t="shared" si="6"/>
        <v>49.097001833750006</v>
      </c>
      <c r="F76" s="431">
        <v>49.071269999999998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53.119540000000001</v>
      </c>
      <c r="E77" s="431">
        <f t="shared" si="6"/>
        <v>49.097001833750006</v>
      </c>
      <c r="F77" s="431">
        <v>53.119540000000001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47.486469999999997</v>
      </c>
      <c r="E78" s="431">
        <f t="shared" si="6"/>
        <v>49.097001833750006</v>
      </c>
      <c r="F78" s="431">
        <v>47.486469999999997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47.484459999999999</v>
      </c>
      <c r="E79" s="431">
        <f t="shared" si="6"/>
        <v>49.097001833750006</v>
      </c>
      <c r="F79" s="431">
        <v>47.484459999999999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46.689979999999998</v>
      </c>
      <c r="E80" s="431">
        <f t="shared" si="6"/>
        <v>49.097001833750006</v>
      </c>
      <c r="F80" s="431">
        <v>46.689979999999998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48.667009999999998</v>
      </c>
      <c r="E81" s="431"/>
      <c r="F81" s="431">
        <v>48.667009999999998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54.010219999999997</v>
      </c>
      <c r="E82" s="431"/>
      <c r="F82" s="431">
        <v>54.010219999999997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49.730220000000003</v>
      </c>
      <c r="E83" s="431">
        <f t="shared" ref="E83:E92" si="7">AVERAGEIF($A$46:$A$107,A83,$F$46:$F$107)</f>
        <v>49.511519999999997</v>
      </c>
      <c r="F83" s="431">
        <v>49.730220000000003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52.828110000000002</v>
      </c>
      <c r="E84" s="431">
        <f t="shared" si="7"/>
        <v>49.511519999999997</v>
      </c>
      <c r="F84" s="431">
        <v>52.828110000000002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46.370049999999999</v>
      </c>
      <c r="E85" s="431">
        <f t="shared" si="7"/>
        <v>49.511519999999997</v>
      </c>
      <c r="F85" s="431">
        <v>46.370049999999999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48.226930000000003</v>
      </c>
      <c r="E86" s="431">
        <f t="shared" si="7"/>
        <v>49.511519999999997</v>
      </c>
      <c r="F86" s="431">
        <v>48.226930000000003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49.3277</v>
      </c>
      <c r="E87" s="431">
        <f t="shared" si="7"/>
        <v>49.511519999999997</v>
      </c>
      <c r="F87" s="431">
        <v>49.3277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49.168439999999997</v>
      </c>
      <c r="E88" s="431">
        <f t="shared" si="7"/>
        <v>49.511519999999997</v>
      </c>
      <c r="F88" s="431">
        <v>49.168439999999997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54.987360000000002</v>
      </c>
      <c r="E89" s="431">
        <f t="shared" si="7"/>
        <v>49.511519999999997</v>
      </c>
      <c r="F89" s="431">
        <v>54.987360000000002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47.328420000000001</v>
      </c>
      <c r="E90" s="431">
        <f t="shared" si="7"/>
        <v>49.511519999999997</v>
      </c>
      <c r="F90" s="431">
        <v>47.328420000000001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47.996310000000001</v>
      </c>
      <c r="E91" s="431">
        <f t="shared" si="7"/>
        <v>49.511519999999997</v>
      </c>
      <c r="F91" s="431">
        <v>47.996310000000001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46.506509999999999</v>
      </c>
      <c r="E92" s="431">
        <f t="shared" si="7"/>
        <v>49.511519999999997</v>
      </c>
      <c r="F92" s="431">
        <v>46.506509999999999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47.657969999999999</v>
      </c>
      <c r="E93" s="431"/>
      <c r="F93" s="431">
        <v>47.657969999999999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498</v>
      </c>
      <c r="D24" s="572"/>
      <c r="E24" s="572"/>
      <c r="F24" s="572"/>
      <c r="G24" s="572"/>
      <c r="H24" s="32"/>
      <c r="I24" s="572" t="s">
        <v>70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538.60148791999995</v>
      </c>
      <c r="E26" s="77">
        <v>436.01455292000003</v>
      </c>
      <c r="F26" s="77">
        <v>474.83235000000002</v>
      </c>
      <c r="G26" s="77">
        <v>507.06209999999999</v>
      </c>
      <c r="H26" s="130"/>
      <c r="I26" s="20">
        <f t="shared" ref="I26:L28" si="0">D26-C26</f>
        <v>-98.61538207000001</v>
      </c>
      <c r="J26" s="20">
        <f t="shared" si="0"/>
        <v>-102.58693499999993</v>
      </c>
      <c r="K26" s="20">
        <f t="shared" si="0"/>
        <v>38.817797079999991</v>
      </c>
      <c r="L26" s="20">
        <f t="shared" si="0"/>
        <v>32.229749999999967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26.233453729000001</v>
      </c>
      <c r="F27" s="77">
        <v>27.78720049</v>
      </c>
      <c r="G27" s="77">
        <v>27.609674999999999</v>
      </c>
      <c r="H27" s="130"/>
      <c r="I27" s="20">
        <f t="shared" si="0"/>
        <v>-2.5806400300000014</v>
      </c>
      <c r="J27" s="20">
        <f t="shared" si="0"/>
        <v>-3.7377613049999994</v>
      </c>
      <c r="K27" s="20">
        <f t="shared" si="0"/>
        <v>1.5537467609999993</v>
      </c>
      <c r="L27" s="20">
        <f t="shared" si="0"/>
        <v>-0.17752549000000073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14.048795599</v>
      </c>
      <c r="F28" s="77">
        <v>11.273261700000001</v>
      </c>
      <c r="G28" s="77">
        <v>9.7810831</v>
      </c>
      <c r="H28" s="130"/>
      <c r="I28" s="20">
        <f t="shared" si="0"/>
        <v>-0.3700469749999975</v>
      </c>
      <c r="J28" s="20">
        <f t="shared" si="0"/>
        <v>-3.9177594200000012</v>
      </c>
      <c r="K28" s="20">
        <f t="shared" si="0"/>
        <v>-2.7755338989999991</v>
      </c>
      <c r="L28" s="20">
        <f t="shared" si="0"/>
        <v>-1.4921786000000008</v>
      </c>
    </row>
    <row r="29" spans="1:12" x14ac:dyDescent="0.25">
      <c r="A29"/>
      <c r="B29" s="351" t="s">
        <v>223</v>
      </c>
      <c r="C29" s="78">
        <v>688.10532705000003</v>
      </c>
      <c r="D29" s="78">
        <v>586.53925796999999</v>
      </c>
      <c r="E29" s="78">
        <v>476.29681375000001</v>
      </c>
      <c r="F29" s="78">
        <v>513.89284898999995</v>
      </c>
      <c r="G29" s="78">
        <v>544.45286999999996</v>
      </c>
      <c r="H29" s="15"/>
      <c r="I29" s="65">
        <f>+SUM(I26:I28)</f>
        <v>-101.566069075</v>
      </c>
      <c r="J29" s="65">
        <f>+SUM(J26:J28)</f>
        <v>-110.24245572499991</v>
      </c>
      <c r="K29" s="65">
        <f>+SUM(K26:K28)</f>
        <v>37.596009941999995</v>
      </c>
      <c r="L29" s="65">
        <f>+SUM(L26:L28)</f>
        <v>30.560045909999964</v>
      </c>
    </row>
    <row r="30" spans="1:12" x14ac:dyDescent="0.25">
      <c r="B30" s="353" t="s">
        <v>553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48.345743937000002</v>
      </c>
      <c r="D49" s="129" t="e">
        <v>#N/A</v>
      </c>
      <c r="E49" s="128">
        <f t="shared" ref="E49:E56" si="4">AVERAGEIF($A$47:$A$108,A49,$F$47:$F$108)</f>
        <v>48.878271497749999</v>
      </c>
      <c r="F49" s="128">
        <v>48.345743937000002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48.878271497749999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48.878271497749999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48.878271497749999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48.878271497749999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56.310342274</v>
      </c>
      <c r="D54" s="129" t="e">
        <v>#N/A</v>
      </c>
      <c r="E54" s="128">
        <f t="shared" si="4"/>
        <v>48.878271497749999</v>
      </c>
      <c r="F54" s="128">
        <v>56.310342274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51.11288631</v>
      </c>
      <c r="D55" s="129" t="e">
        <v>#N/A</v>
      </c>
      <c r="E55" s="128">
        <f t="shared" si="4"/>
        <v>48.878271497749999</v>
      </c>
      <c r="F55" s="128">
        <v>51.11288631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41.517246155000002</v>
      </c>
      <c r="D56" s="129" t="e">
        <v>#N/A</v>
      </c>
      <c r="E56" s="128">
        <f t="shared" si="4"/>
        <v>48.878271497749999</v>
      </c>
      <c r="F56" s="128">
        <v>41.517246155000002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45.868741290000003</v>
      </c>
      <c r="D57" s="129" t="e">
        <v>#N/A</v>
      </c>
      <c r="E57" s="128"/>
      <c r="F57" s="128">
        <v>45.868741290000003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44.574381772999999</v>
      </c>
      <c r="D58" s="129" t="e">
        <v>#N/A</v>
      </c>
      <c r="E58" s="128"/>
      <c r="F58" s="128">
        <v>44.574381772999999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40.715045205000003</v>
      </c>
      <c r="D59" s="129" t="e">
        <v>#N/A</v>
      </c>
      <c r="E59" s="128"/>
      <c r="F59" s="128">
        <v>40.715045205000003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35.981681154</v>
      </c>
      <c r="D60" s="129" t="e">
        <v>#N/A</v>
      </c>
      <c r="E60" s="128"/>
      <c r="F60" s="128">
        <v>35.981681154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32.798863474000001</v>
      </c>
      <c r="D61" s="129" t="e">
        <v>#N/A</v>
      </c>
      <c r="E61" s="128">
        <f t="shared" ref="E61:E68" si="5">AVERAGEIF($A$47:$A$108,A61,$F$47:$F$108)</f>
        <v>39.691401146083329</v>
      </c>
      <c r="F61" s="128">
        <v>32.798863474000001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26.703503909999998</v>
      </c>
      <c r="D62" s="129" t="e">
        <v>#N/A</v>
      </c>
      <c r="E62" s="128">
        <f t="shared" si="5"/>
        <v>39.691401146083329</v>
      </c>
      <c r="F62" s="128">
        <v>26.703503909999998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29.821683831000001</v>
      </c>
      <c r="D63" s="129" t="e">
        <v>#N/A</v>
      </c>
      <c r="E63" s="128">
        <f t="shared" si="5"/>
        <v>39.691401146083329</v>
      </c>
      <c r="F63" s="128">
        <v>29.821683831000001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39.837864000000003</v>
      </c>
      <c r="D64" s="129" t="e">
        <v>#N/A</v>
      </c>
      <c r="E64" s="128">
        <f t="shared" si="5"/>
        <v>39.691401146083329</v>
      </c>
      <c r="F64" s="128">
        <v>39.837864000000003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52.932595014999997</v>
      </c>
      <c r="D65" s="129" t="e">
        <v>#N/A</v>
      </c>
      <c r="E65" s="128">
        <f t="shared" si="5"/>
        <v>39.691401146083329</v>
      </c>
      <c r="F65" s="128">
        <v>52.932595014999997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53.635454015999997</v>
      </c>
      <c r="D66" s="129" t="e">
        <v>#N/A</v>
      </c>
      <c r="E66" s="128">
        <f t="shared" si="5"/>
        <v>39.691401146083329</v>
      </c>
      <c r="F66" s="128">
        <v>53.635454015999997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41.832811829999997</v>
      </c>
      <c r="D67" s="129" t="e">
        <v>#N/A</v>
      </c>
      <c r="E67" s="128">
        <f t="shared" si="5"/>
        <v>39.691401146083329</v>
      </c>
      <c r="F67" s="128">
        <v>41.832811829999997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37.57619321</v>
      </c>
      <c r="D68" s="129" t="e">
        <v>#N/A</v>
      </c>
      <c r="E68" s="128">
        <f t="shared" si="5"/>
        <v>39.691401146083329</v>
      </c>
      <c r="F68" s="128">
        <v>37.57619321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37.596024907999997</v>
      </c>
      <c r="D69" s="129" t="e">
        <v>#N/A</v>
      </c>
      <c r="E69" s="128"/>
      <c r="F69" s="128">
        <v>37.596024907999997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46.865093199999997</v>
      </c>
      <c r="D70" s="129" t="e">
        <v>#N/A</v>
      </c>
      <c r="E70" s="128"/>
      <c r="F70" s="128">
        <v>46.865093199999997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48.66380899</v>
      </c>
      <c r="D71" s="129">
        <v>48.66380899</v>
      </c>
      <c r="E71" s="128"/>
      <c r="F71" s="128">
        <v>48.66380899</v>
      </c>
      <c r="G71" s="126"/>
    </row>
    <row r="72" spans="1:7" x14ac:dyDescent="0.25">
      <c r="A72" s="119">
        <f t="shared" si="3"/>
        <v>2021</v>
      </c>
      <c r="B72" s="122">
        <v>44228</v>
      </c>
      <c r="C72" s="123" t="e">
        <v>#N/A</v>
      </c>
      <c r="D72" s="129">
        <v>36.851349999999996</v>
      </c>
      <c r="E72" s="128"/>
      <c r="F72" s="128">
        <v>36.851349999999996</v>
      </c>
      <c r="G72" s="126"/>
    </row>
    <row r="73" spans="1:7" x14ac:dyDescent="0.25">
      <c r="A73" s="119">
        <f t="shared" si="3"/>
        <v>2021</v>
      </c>
      <c r="B73" s="122">
        <v>44256</v>
      </c>
      <c r="C73" s="123" t="e">
        <v>#N/A</v>
      </c>
      <c r="D73" s="129">
        <v>35.924300000000002</v>
      </c>
      <c r="E73" s="128">
        <f t="shared" ref="E73:E80" si="6">AVERAGEIF($A$47:$A$108,A73,$F$47:$F$108)</f>
        <v>42.824404082500003</v>
      </c>
      <c r="F73" s="128">
        <v>35.924300000000002</v>
      </c>
      <c r="G73" s="126"/>
    </row>
    <row r="74" spans="1:7" x14ac:dyDescent="0.25">
      <c r="A74" s="119">
        <f t="shared" si="3"/>
        <v>2021</v>
      </c>
      <c r="B74" s="122">
        <v>44287</v>
      </c>
      <c r="C74" s="123" t="e">
        <v>#N/A</v>
      </c>
      <c r="D74" s="129">
        <v>32.186410000000002</v>
      </c>
      <c r="E74" s="128">
        <f t="shared" si="6"/>
        <v>42.824404082500003</v>
      </c>
      <c r="F74" s="128">
        <v>32.186410000000002</v>
      </c>
      <c r="G74" s="126"/>
    </row>
    <row r="75" spans="1:7" x14ac:dyDescent="0.25">
      <c r="A75" s="119">
        <f t="shared" si="3"/>
        <v>2021</v>
      </c>
      <c r="B75" s="122">
        <v>44317</v>
      </c>
      <c r="C75" s="123" t="e">
        <v>#N/A</v>
      </c>
      <c r="D75" s="129">
        <v>36.139029999999998</v>
      </c>
      <c r="E75" s="128">
        <f t="shared" si="6"/>
        <v>42.824404082500003</v>
      </c>
      <c r="F75" s="128">
        <v>36.139029999999998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43.33681</v>
      </c>
      <c r="E76" s="128">
        <f t="shared" si="6"/>
        <v>42.824404082500003</v>
      </c>
      <c r="F76" s="128">
        <v>43.33681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58.863779999999998</v>
      </c>
      <c r="E77" s="128">
        <f t="shared" si="6"/>
        <v>42.824404082500003</v>
      </c>
      <c r="F77" s="128">
        <v>58.863779999999998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54.194589999999998</v>
      </c>
      <c r="E78" s="128">
        <f t="shared" si="6"/>
        <v>42.824404082500003</v>
      </c>
      <c r="F78" s="128">
        <v>54.194589999999998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43.178440000000002</v>
      </c>
      <c r="E79" s="128">
        <f t="shared" si="6"/>
        <v>42.824404082500003</v>
      </c>
      <c r="F79" s="128">
        <v>43.178440000000002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40.056310000000003</v>
      </c>
      <c r="E80" s="128">
        <f t="shared" si="6"/>
        <v>42.824404082500003</v>
      </c>
      <c r="F80" s="128">
        <v>40.056310000000003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35.290309999999998</v>
      </c>
      <c r="E81" s="128"/>
      <c r="F81" s="128">
        <v>35.290309999999998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49.207709999999999</v>
      </c>
      <c r="E82" s="128"/>
      <c r="F82" s="128">
        <v>49.207709999999999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52.087960000000002</v>
      </c>
      <c r="E83" s="128"/>
      <c r="F83" s="128">
        <v>52.087960000000002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45.113889999999998</v>
      </c>
      <c r="E84" s="128"/>
      <c r="F84" s="128">
        <v>45.113889999999998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40.630940000000002</v>
      </c>
      <c r="E85" s="128">
        <f t="shared" ref="E85:E92" si="7">AVERAGEIF($A$47:$A$108,A85,$F$47:$F$108)</f>
        <v>45.371072500000004</v>
      </c>
      <c r="F85" s="128">
        <v>40.630940000000002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34.249209999999998</v>
      </c>
      <c r="E86" s="128">
        <f t="shared" si="7"/>
        <v>45.371072500000004</v>
      </c>
      <c r="F86" s="128">
        <v>34.249209999999998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37.332210000000003</v>
      </c>
      <c r="E87" s="128">
        <f t="shared" si="7"/>
        <v>45.371072500000004</v>
      </c>
      <c r="F87" s="128">
        <v>37.332210000000003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46.379739999999998</v>
      </c>
      <c r="E88" s="128">
        <f t="shared" si="7"/>
        <v>45.371072500000004</v>
      </c>
      <c r="F88" s="128">
        <v>46.379739999999998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59.53434</v>
      </c>
      <c r="E89" s="128">
        <f t="shared" si="7"/>
        <v>45.371072500000004</v>
      </c>
      <c r="F89" s="128">
        <v>59.53434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56.222430000000003</v>
      </c>
      <c r="E90" s="128">
        <f t="shared" si="7"/>
        <v>45.371072500000004</v>
      </c>
      <c r="F90" s="128">
        <v>56.222430000000003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43.942309999999999</v>
      </c>
      <c r="E91" s="128">
        <f t="shared" si="7"/>
        <v>45.371072500000004</v>
      </c>
      <c r="F91" s="128">
        <v>43.942309999999999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40.061700000000002</v>
      </c>
      <c r="E92" s="128">
        <f t="shared" si="7"/>
        <v>45.371072500000004</v>
      </c>
      <c r="F92" s="128">
        <v>40.061700000000002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35.313200000000002</v>
      </c>
      <c r="E93" s="128"/>
      <c r="F93" s="128">
        <v>35.313200000000002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53.584940000000003</v>
      </c>
      <c r="E94" s="128"/>
      <c r="F94" s="128">
        <v>53.584940000000003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85" t="s">
        <v>56</v>
      </c>
      <c r="C25" s="585"/>
      <c r="D25" s="585"/>
      <c r="E25" s="585"/>
      <c r="F25" s="53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585</v>
      </c>
      <c r="D27" s="580"/>
      <c r="E27" s="580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99.146769000000006</v>
      </c>
      <c r="D29" s="43">
        <f>+MAX($B$29,$B$41,$B$53,$B$65,$B$77)</f>
        <v>187.203047</v>
      </c>
      <c r="E29" s="17">
        <f t="shared" ref="E29:E92" si="0">D29-C29</f>
        <v>88.056277999999992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98.638931999999997</v>
      </c>
      <c r="D30" s="43">
        <f>+MAX($B$30,$B$42,$B$54,$B$66,$B$78)</f>
        <v>187.06361799999999</v>
      </c>
      <c r="E30" s="17">
        <f t="shared" si="0"/>
        <v>88.424685999999994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96.933167999999995</v>
      </c>
      <c r="D31" s="43">
        <f>+MAX($B$31,$B$43,$B$55,$B$67,$B$79)</f>
        <v>191.55273500000001</v>
      </c>
      <c r="E31" s="17">
        <f t="shared" si="0"/>
        <v>94.619567000000018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108.088796</v>
      </c>
      <c r="D32" s="43">
        <f>+MAX($B$32,$B$44,$B$56,$B$68,$B$80)</f>
        <v>193.18521200000001</v>
      </c>
      <c r="E32" s="17">
        <f t="shared" si="0"/>
        <v>85.096416000000005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115.712227</v>
      </c>
      <c r="D33" s="43">
        <f>+MAX($B$33,$B$45,$B$57,$B$69,$B$81)</f>
        <v>192.41693000000001</v>
      </c>
      <c r="E33" s="17">
        <f t="shared" si="0"/>
        <v>76.704703000000009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116.875727</v>
      </c>
      <c r="D34" s="43">
        <f>+MAX($B$34,$B$46,$B$58,$B$70,$B$82)</f>
        <v>182.086476</v>
      </c>
      <c r="E34" s="17">
        <f t="shared" si="0"/>
        <v>65.210749000000007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99.146769000000006</v>
      </c>
      <c r="D41" s="43">
        <f>+MAX($B$29,$B$41,$B$53,$B$65,$B$77)</f>
        <v>187.203047</v>
      </c>
      <c r="E41" s="17">
        <f t="shared" si="0"/>
        <v>88.056277999999992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98.638931999999997</v>
      </c>
      <c r="D42" s="43">
        <f>+MAX($B$30,$B$42,$B$54,$B$66,$B$78)</f>
        <v>187.06361799999999</v>
      </c>
      <c r="E42" s="17">
        <f t="shared" si="0"/>
        <v>88.424685999999994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96.933167999999995</v>
      </c>
      <c r="D43" s="43">
        <f>+MAX($B$31,$B$43,$B$55,$B$67,$B$79)</f>
        <v>191.55273500000001</v>
      </c>
      <c r="E43" s="17">
        <f t="shared" si="0"/>
        <v>94.619567000000018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108.088796</v>
      </c>
      <c r="D44" s="43">
        <f>+MAX($B$32,$B$44,$B$56,$B$68,$B$80)</f>
        <v>193.18521200000001</v>
      </c>
      <c r="E44" s="17">
        <f t="shared" si="0"/>
        <v>85.096416000000005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115.712227</v>
      </c>
      <c r="D45" s="43">
        <f>+MAX($B$33,$B$45,$B$57,$B$69,$B$81)</f>
        <v>192.41693000000001</v>
      </c>
      <c r="E45" s="17">
        <f t="shared" si="0"/>
        <v>76.704703000000009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116.875727</v>
      </c>
      <c r="D46" s="43">
        <f>+MAX($B$34,$B$46,$B$58,$B$70,$B$82)</f>
        <v>182.086476</v>
      </c>
      <c r="E46" s="17">
        <f t="shared" si="0"/>
        <v>65.210749000000007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99.146769000000006</v>
      </c>
      <c r="D53" s="43">
        <f>+MAX($B$29,$B$41,$B$53,$B$65,$B$77)</f>
        <v>187.203047</v>
      </c>
      <c r="E53" s="17">
        <f t="shared" si="0"/>
        <v>88.056277999999992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98.638931999999997</v>
      </c>
      <c r="D54" s="43">
        <f>+MAX($B$30,$B$42,$B$54,$B$66,$B$78)</f>
        <v>187.06361799999999</v>
      </c>
      <c r="E54" s="17">
        <f t="shared" si="0"/>
        <v>88.424685999999994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96.933167999999995</v>
      </c>
      <c r="D55" s="43">
        <f>+MAX($B$31,$B$43,$B$55,$B$67,$B$79)</f>
        <v>191.55273500000001</v>
      </c>
      <c r="E55" s="17">
        <f t="shared" si="0"/>
        <v>94.619567000000018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108.088796</v>
      </c>
      <c r="D56" s="43">
        <f>+MAX($B$32,$B$44,$B$56,$B$68,$B$80)</f>
        <v>193.18521200000001</v>
      </c>
      <c r="E56" s="17">
        <f t="shared" si="0"/>
        <v>85.096416000000005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115.712227</v>
      </c>
      <c r="D57" s="43">
        <f>+MAX($B$33,$B$45,$B$57,$B$69,$B$81)</f>
        <v>192.41693000000001</v>
      </c>
      <c r="E57" s="17">
        <f t="shared" si="0"/>
        <v>76.704703000000009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116.875727</v>
      </c>
      <c r="D58" s="43">
        <f>+MAX($B$34,$B$46,$B$58,$B$70,$B$82)</f>
        <v>182.086476</v>
      </c>
      <c r="E58" s="17">
        <f t="shared" si="0"/>
        <v>65.210749000000007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99.146769000000006</v>
      </c>
      <c r="C65" s="43">
        <f>+MIN($B$29,$B$41,$B$53,$B$65,$B$77)</f>
        <v>99.146769000000006</v>
      </c>
      <c r="D65" s="43">
        <f>+MAX($B$29,$B$41,$B$53,$B$65,$B$77)</f>
        <v>187.203047</v>
      </c>
      <c r="E65" s="17">
        <f t="shared" si="0"/>
        <v>88.056277999999992</v>
      </c>
      <c r="G65" s="43"/>
      <c r="H65" s="17"/>
    </row>
    <row r="66" spans="1:8" x14ac:dyDescent="0.2">
      <c r="A66" s="1">
        <v>43497</v>
      </c>
      <c r="B66" s="12">
        <v>98.638931999999997</v>
      </c>
      <c r="C66" s="43">
        <f>+MIN($B$30,$B$42,$B$54,$B$66,$B$78)</f>
        <v>98.638931999999997</v>
      </c>
      <c r="D66" s="43">
        <f>+MAX($B$30,$B$42,$B$54,$B$66,$B$78)</f>
        <v>187.06361799999999</v>
      </c>
      <c r="E66" s="17">
        <f t="shared" si="0"/>
        <v>88.424685999999994</v>
      </c>
      <c r="G66" s="43"/>
      <c r="H66" s="17"/>
    </row>
    <row r="67" spans="1:8" x14ac:dyDescent="0.2">
      <c r="A67" s="1">
        <v>43525</v>
      </c>
      <c r="B67" s="12">
        <v>96.933167999999995</v>
      </c>
      <c r="C67" s="43">
        <f>+MIN($B$31,$B$43,$B$55,$B$67,$B$79)</f>
        <v>96.933167999999995</v>
      </c>
      <c r="D67" s="43">
        <f>+MAX($B$31,$B$43,$B$55,$B$67,$B$79)</f>
        <v>191.55273500000001</v>
      </c>
      <c r="E67" s="17">
        <f t="shared" si="0"/>
        <v>94.619567000000018</v>
      </c>
      <c r="G67" s="43"/>
      <c r="H67" s="17"/>
    </row>
    <row r="68" spans="1:8" x14ac:dyDescent="0.2">
      <c r="A68" s="1">
        <v>43556</v>
      </c>
      <c r="B68" s="12">
        <v>108.088796</v>
      </c>
      <c r="C68" s="43">
        <f>+MIN($B$32,$B$44,$B$56,$B$68,$B$80)</f>
        <v>108.088796</v>
      </c>
      <c r="D68" s="43">
        <f>+MAX($B$32,$B$44,$B$56,$B$68,$B$80)</f>
        <v>193.18521200000001</v>
      </c>
      <c r="E68" s="17">
        <f t="shared" si="0"/>
        <v>85.096416000000005</v>
      </c>
      <c r="G68" s="43"/>
      <c r="H68" s="17"/>
    </row>
    <row r="69" spans="1:8" x14ac:dyDescent="0.2">
      <c r="A69" s="1">
        <v>43586</v>
      </c>
      <c r="B69" s="12">
        <v>115.712227</v>
      </c>
      <c r="C69" s="43">
        <f>+MIN($B$33,$B$45,$B$57,$B$69,$B$81)</f>
        <v>115.712227</v>
      </c>
      <c r="D69" s="43">
        <f>+MAX($B$33,$B$45,$B$57,$B$69,$B$81)</f>
        <v>192.41693000000001</v>
      </c>
      <c r="E69" s="17">
        <f t="shared" si="0"/>
        <v>76.704703000000009</v>
      </c>
      <c r="G69" s="43"/>
      <c r="H69" s="17"/>
    </row>
    <row r="70" spans="1:8" x14ac:dyDescent="0.2">
      <c r="A70" s="1">
        <v>43617</v>
      </c>
      <c r="B70" s="12">
        <v>116.875727</v>
      </c>
      <c r="C70" s="43">
        <f>+MIN($B$34,$B$46,$B$58,$B$70,$B$82)</f>
        <v>116.875727</v>
      </c>
      <c r="D70" s="43">
        <f>+MAX($B$34,$B$46,$B$58,$B$70,$B$82)</f>
        <v>182.086476</v>
      </c>
      <c r="E70" s="17">
        <f t="shared" si="0"/>
        <v>65.210749000000007</v>
      </c>
      <c r="G70" s="43"/>
      <c r="H70" s="17"/>
    </row>
    <row r="71" spans="1:8" x14ac:dyDescent="0.2">
      <c r="A71" s="1">
        <v>43647</v>
      </c>
      <c r="B71" s="12">
        <v>110.67178800000001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110.27757099999999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110.62552100000001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118.574189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122.36420200000001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128.18026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134.36410799999999</v>
      </c>
      <c r="C77" s="43">
        <f>+MIN($B$29,$B$41,$B$53,$B$65,$B$77)</f>
        <v>99.146769000000006</v>
      </c>
      <c r="D77" s="43">
        <f>+MAX($B$29,$B$41,$B$53,$B$65,$B$77)</f>
        <v>187.203047</v>
      </c>
      <c r="E77" s="17">
        <f t="shared" si="0"/>
        <v>88.056277999999992</v>
      </c>
      <c r="G77" s="43"/>
      <c r="H77" s="17"/>
    </row>
    <row r="78" spans="1:8" x14ac:dyDescent="0.2">
      <c r="A78" s="1">
        <v>43862</v>
      </c>
      <c r="B78" s="12">
        <v>139.29861299999999</v>
      </c>
      <c r="C78" s="43">
        <f>+MIN($B$30,$B$42,$B$54,$B$66,$B$78)</f>
        <v>98.638931999999997</v>
      </c>
      <c r="D78" s="43">
        <f>+MAX($B$30,$B$42,$B$54,$B$66,$B$78)</f>
        <v>187.06361799999999</v>
      </c>
      <c r="E78" s="17">
        <f t="shared" si="0"/>
        <v>88.424685999999994</v>
      </c>
      <c r="G78" s="43"/>
      <c r="H78" s="17"/>
    </row>
    <row r="79" spans="1:8" x14ac:dyDescent="0.2">
      <c r="A79" s="1">
        <v>43891</v>
      </c>
      <c r="B79" s="12">
        <v>145.23844199999999</v>
      </c>
      <c r="C79" s="43">
        <f>+MIN($B$31,$B$43,$B$55,$B$67,$B$79)</f>
        <v>96.933167999999995</v>
      </c>
      <c r="D79" s="43">
        <f>+MAX($B$31,$B$43,$B$55,$B$67,$B$79)</f>
        <v>191.55273500000001</v>
      </c>
      <c r="E79" s="17">
        <f t="shared" si="0"/>
        <v>94.619567000000018</v>
      </c>
      <c r="G79" s="43"/>
      <c r="H79" s="17"/>
    </row>
    <row r="80" spans="1:8" x14ac:dyDescent="0.2">
      <c r="A80" s="1">
        <v>43922</v>
      </c>
      <c r="B80" s="12">
        <v>151.74391199999999</v>
      </c>
      <c r="C80" s="43">
        <f>+MIN($B$32,$B$44,$B$56,$B$68,$B$80)</f>
        <v>108.088796</v>
      </c>
      <c r="D80" s="43">
        <f>+MAX($B$32,$B$44,$B$56,$B$68,$B$80)</f>
        <v>193.18521200000001</v>
      </c>
      <c r="E80" s="17">
        <f t="shared" si="0"/>
        <v>85.096416000000005</v>
      </c>
      <c r="G80" s="43"/>
      <c r="H80" s="17"/>
    </row>
    <row r="81" spans="1:8" x14ac:dyDescent="0.2">
      <c r="A81" s="1">
        <v>43952</v>
      </c>
      <c r="B81" s="12">
        <v>154.05797699999999</v>
      </c>
      <c r="C81" s="43">
        <f>+MIN($B$33,$B$45,$B$57,$B$69,$B$81)</f>
        <v>115.712227</v>
      </c>
      <c r="D81" s="43">
        <f>+MAX($B$33,$B$45,$B$57,$B$69,$B$81)</f>
        <v>192.41693000000001</v>
      </c>
      <c r="E81" s="17">
        <f t="shared" si="0"/>
        <v>76.704703000000009</v>
      </c>
      <c r="G81" s="43"/>
      <c r="H81" s="17"/>
    </row>
    <row r="82" spans="1:8" x14ac:dyDescent="0.2">
      <c r="A82" s="1">
        <v>43983</v>
      </c>
      <c r="B82" s="12">
        <v>150.427233</v>
      </c>
      <c r="C82" s="43">
        <f>+MIN($B$34,$B$46,$B$58,$B$70,$B$82)</f>
        <v>116.875727</v>
      </c>
      <c r="D82" s="43">
        <f>+MAX($B$34,$B$46,$B$58,$B$70,$B$82)</f>
        <v>182.086476</v>
      </c>
      <c r="E82" s="17">
        <f t="shared" si="0"/>
        <v>65.210749000000007</v>
      </c>
      <c r="G82" s="43"/>
      <c r="H82" s="17"/>
    </row>
    <row r="83" spans="1:8" x14ac:dyDescent="0.2">
      <c r="A83" s="1">
        <v>44013</v>
      </c>
      <c r="B83" s="12">
        <v>137.90735799999999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129.68806699999999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129.101842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133.39774399999999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136.19085899999999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131.458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125.68519999999999</v>
      </c>
      <c r="C89" s="43">
        <f>+MIN($B$29,$B$41,$B$53,$B$65,$B$77)</f>
        <v>99.146769000000006</v>
      </c>
      <c r="D89" s="43">
        <f>+MAX($B$29,$B$41,$B$53,$B$65,$B$77)</f>
        <v>187.203047</v>
      </c>
      <c r="E89" s="17">
        <f t="shared" si="0"/>
        <v>88.056277999999992</v>
      </c>
      <c r="G89" s="43"/>
      <c r="H89" s="17"/>
    </row>
    <row r="90" spans="1:8" x14ac:dyDescent="0.2">
      <c r="A90" s="1">
        <v>44228</v>
      </c>
      <c r="B90" s="12">
        <v>130.4254</v>
      </c>
      <c r="C90" s="43">
        <f>+MIN($B$30,$B$42,$B$54,$B$66,$B$78)</f>
        <v>98.638931999999997</v>
      </c>
      <c r="D90" s="43">
        <f>+MAX($B$30,$B$42,$B$54,$B$66,$B$78)</f>
        <v>187.06361799999999</v>
      </c>
      <c r="E90" s="17">
        <f t="shared" si="0"/>
        <v>88.424685999999994</v>
      </c>
      <c r="G90" s="43"/>
      <c r="H90" s="17"/>
    </row>
    <row r="91" spans="1:8" x14ac:dyDescent="0.2">
      <c r="A91" s="1">
        <v>44256</v>
      </c>
      <c r="B91" s="12">
        <v>137.9751</v>
      </c>
      <c r="C91" s="43">
        <f>+MIN($B$31,$B$43,$B$55,$B$67,$B$79)</f>
        <v>96.933167999999995</v>
      </c>
      <c r="D91" s="43">
        <f>+MAX($B$31,$B$43,$B$55,$B$67,$B$79)</f>
        <v>191.55273500000001</v>
      </c>
      <c r="E91" s="17">
        <f t="shared" si="0"/>
        <v>94.619567000000018</v>
      </c>
      <c r="G91" s="43"/>
      <c r="H91" s="17"/>
    </row>
    <row r="92" spans="1:8" x14ac:dyDescent="0.2">
      <c r="A92" s="1">
        <v>44287</v>
      </c>
      <c r="B92" s="12">
        <v>144.2115</v>
      </c>
      <c r="C92" s="43">
        <f>+MIN($B$32,$B$44,$B$56,$B$68,$B$80)</f>
        <v>108.088796</v>
      </c>
      <c r="D92" s="43">
        <f>+MAX($B$32,$B$44,$B$56,$B$68,$B$80)</f>
        <v>193.18521200000001</v>
      </c>
      <c r="E92" s="17">
        <f t="shared" si="0"/>
        <v>85.096416000000005</v>
      </c>
      <c r="G92" s="43"/>
      <c r="H92" s="17"/>
    </row>
    <row r="93" spans="1:8" x14ac:dyDescent="0.2">
      <c r="A93" s="1">
        <v>44317</v>
      </c>
      <c r="B93" s="12">
        <v>154.39619999999999</v>
      </c>
      <c r="C93" s="43">
        <f>+MIN($B$33,$B$45,$B$57,$B$69,$B$81)</f>
        <v>115.712227</v>
      </c>
      <c r="D93" s="43">
        <f>+MAX($B$33,$B$45,$B$57,$B$69,$B$81)</f>
        <v>192.41693000000001</v>
      </c>
      <c r="E93" s="17">
        <f t="shared" ref="E93:E112" si="1">D93-C93</f>
        <v>76.704703000000009</v>
      </c>
      <c r="G93" s="43"/>
      <c r="H93" s="17"/>
    </row>
    <row r="94" spans="1:8" x14ac:dyDescent="0.2">
      <c r="A94" s="1">
        <v>44348</v>
      </c>
      <c r="B94" s="12">
        <v>160.6859</v>
      </c>
      <c r="C94" s="43">
        <f>+MIN($B$34,$B$46,$B$58,$B$70,$B$82)</f>
        <v>116.875727</v>
      </c>
      <c r="D94" s="43">
        <f>+MAX($B$34,$B$46,$B$58,$B$70,$B$82)</f>
        <v>182.086476</v>
      </c>
      <c r="E94" s="17">
        <f t="shared" si="1"/>
        <v>65.210749000000007</v>
      </c>
      <c r="G94" s="43"/>
      <c r="H94" s="17"/>
    </row>
    <row r="95" spans="1:8" x14ac:dyDescent="0.2">
      <c r="A95" s="1">
        <v>44378</v>
      </c>
      <c r="B95" s="12">
        <v>147.24359999999999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141.2251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141.04490000000001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142.8295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146.88890000000001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139.53270000000001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135.00489999999999</v>
      </c>
      <c r="C101" s="43">
        <f>+MIN($B$29,$B$41,$B$53,$B$65,$B$77)</f>
        <v>99.146769000000006</v>
      </c>
      <c r="D101" s="17">
        <f>+MAX($B$29,$B$41,$B$53,$B$65,$B$77)</f>
        <v>187.203047</v>
      </c>
      <c r="E101" s="17">
        <f t="shared" si="1"/>
        <v>88.056277999999992</v>
      </c>
      <c r="G101" s="43"/>
      <c r="H101" s="17"/>
    </row>
    <row r="102" spans="1:8" x14ac:dyDescent="0.2">
      <c r="A102" s="1">
        <v>44593</v>
      </c>
      <c r="B102" s="12">
        <v>131.2099</v>
      </c>
      <c r="C102" s="43">
        <f>+MIN($B$30,$B$42,$B$54,$B$66,$B$78)</f>
        <v>98.638931999999997</v>
      </c>
      <c r="D102" s="17">
        <f>+MAX($B$30,$B$42,$B$54,$B$66,$B$78)</f>
        <v>187.06361799999999</v>
      </c>
      <c r="E102" s="17">
        <f t="shared" si="1"/>
        <v>88.424685999999994</v>
      </c>
      <c r="G102" s="43"/>
      <c r="H102" s="17"/>
    </row>
    <row r="103" spans="1:8" x14ac:dyDescent="0.2">
      <c r="A103" s="1">
        <v>44621</v>
      </c>
      <c r="B103" s="12">
        <v>134.71969999999999</v>
      </c>
      <c r="C103" s="43">
        <f>+MIN($B$31,$B$43,$B$55,$B$67,$B$79)</f>
        <v>96.933167999999995</v>
      </c>
      <c r="D103" s="17">
        <f>+MAX($B$31,$B$43,$B$55,$B$67,$B$79)</f>
        <v>191.55273500000001</v>
      </c>
      <c r="E103" s="17">
        <f t="shared" si="1"/>
        <v>94.619567000000018</v>
      </c>
      <c r="G103" s="43"/>
      <c r="H103" s="17"/>
    </row>
    <row r="104" spans="1:8" x14ac:dyDescent="0.2">
      <c r="A104" s="1">
        <v>44652</v>
      </c>
      <c r="B104" s="12">
        <v>139.75620000000001</v>
      </c>
      <c r="C104" s="43">
        <f>+MIN($B$32,$B$44,$B$56,$B$68,$B$80)</f>
        <v>108.088796</v>
      </c>
      <c r="D104" s="17">
        <f>+MAX($B$32,$B$44,$B$56,$B$68,$B$80)</f>
        <v>193.18521200000001</v>
      </c>
      <c r="E104" s="17">
        <f t="shared" si="1"/>
        <v>85.096416000000005</v>
      </c>
      <c r="G104" s="43"/>
      <c r="H104" s="17"/>
    </row>
    <row r="105" spans="1:8" x14ac:dyDescent="0.2">
      <c r="A105" s="1">
        <v>44682</v>
      </c>
      <c r="B105" s="12">
        <v>144.24289999999999</v>
      </c>
      <c r="C105" s="43">
        <f>+MIN($B$33,$B$45,$B$57,$B$69,$B$81)</f>
        <v>115.712227</v>
      </c>
      <c r="D105" s="17">
        <f>+MAX($B$33,$B$45,$B$57,$B$69,$B$81)</f>
        <v>192.41693000000001</v>
      </c>
      <c r="E105" s="17">
        <f t="shared" si="1"/>
        <v>76.704703000000009</v>
      </c>
      <c r="G105" s="43"/>
      <c r="H105" s="17"/>
    </row>
    <row r="106" spans="1:8" x14ac:dyDescent="0.2">
      <c r="A106" s="1">
        <v>44713</v>
      </c>
      <c r="B106" s="12">
        <v>143.2201</v>
      </c>
      <c r="C106" s="43">
        <f>+MIN($B$34,$B$46,$B$58,$B$70,$B$82)</f>
        <v>116.875727</v>
      </c>
      <c r="D106" s="17">
        <f>+MAX($B$34,$B$46,$B$58,$B$70,$B$82)</f>
        <v>182.086476</v>
      </c>
      <c r="E106" s="17">
        <f t="shared" si="1"/>
        <v>65.210749000000007</v>
      </c>
      <c r="G106" s="43"/>
      <c r="H106" s="17"/>
    </row>
    <row r="107" spans="1:8" x14ac:dyDescent="0.2">
      <c r="A107" s="1">
        <v>44743</v>
      </c>
      <c r="B107" s="12">
        <v>128.06540000000001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120.7336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117.34820000000001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118.00749999999999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120.1863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105.9131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t="s">
        <v>591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61</v>
      </c>
      <c r="B117">
        <v>0</v>
      </c>
    </row>
    <row r="118" spans="1:2" x14ac:dyDescent="0.2">
      <c r="A118" s="17">
        <v>61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523</v>
      </c>
      <c r="D24" s="572"/>
      <c r="E24" s="572"/>
      <c r="F24" s="572"/>
      <c r="G24" s="572"/>
      <c r="H24" s="32"/>
      <c r="I24" s="572" t="s">
        <v>524</v>
      </c>
      <c r="J24" s="572"/>
      <c r="K24" s="572"/>
      <c r="L24" s="572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1457.5838405</v>
      </c>
      <c r="F26" s="547">
        <v>1489.3472589</v>
      </c>
      <c r="G26" s="547">
        <v>1515.3744999999999</v>
      </c>
      <c r="H26" s="11"/>
      <c r="I26" s="17">
        <f t="shared" ref="I26:L29" si="0">D26-C26</f>
        <v>-28.804149800000005</v>
      </c>
      <c r="J26" s="17">
        <f t="shared" si="0"/>
        <v>17.294931099999985</v>
      </c>
      <c r="K26" s="17">
        <f t="shared" si="0"/>
        <v>31.763418400000091</v>
      </c>
      <c r="L26" s="17">
        <f t="shared" si="0"/>
        <v>26.027241099999856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923.66174470999999</v>
      </c>
      <c r="F27" s="11">
        <v>944.96509032999995</v>
      </c>
      <c r="G27" s="11">
        <v>957.14027999999996</v>
      </c>
      <c r="H27" s="11"/>
      <c r="I27" s="17">
        <f t="shared" si="0"/>
        <v>1.6802961999999297</v>
      </c>
      <c r="J27" s="17">
        <f t="shared" si="0"/>
        <v>-78.691104689999975</v>
      </c>
      <c r="K27" s="17">
        <f t="shared" si="0"/>
        <v>21.303345619999959</v>
      </c>
      <c r="L27" s="17">
        <f t="shared" si="0"/>
        <v>12.175189670000009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1284.3931204306</v>
      </c>
      <c r="F28" s="11">
        <v>1299.1391114186001</v>
      </c>
      <c r="G28" s="11">
        <v>1321.9186841000001</v>
      </c>
      <c r="H28" s="11"/>
      <c r="I28" s="17">
        <f t="shared" si="0"/>
        <v>-20.910941900000125</v>
      </c>
      <c r="J28" s="17">
        <f t="shared" si="0"/>
        <v>-84.115592969399813</v>
      </c>
      <c r="K28" s="17">
        <f t="shared" si="0"/>
        <v>14.745990988000131</v>
      </c>
      <c r="L28" s="17">
        <f t="shared" si="0"/>
        <v>22.779572681399941</v>
      </c>
    </row>
    <row r="29" spans="1:12" x14ac:dyDescent="0.25">
      <c r="B29" s="130" t="s">
        <v>277</v>
      </c>
      <c r="C29" s="63">
        <v>144.11380237</v>
      </c>
      <c r="D29" s="63">
        <v>143.45847977</v>
      </c>
      <c r="E29" s="63">
        <v>137.50451559000001</v>
      </c>
      <c r="F29" s="63">
        <v>130.24277000000001</v>
      </c>
      <c r="G29" s="63">
        <v>136.39301</v>
      </c>
      <c r="H29" s="66"/>
      <c r="I29" s="63">
        <f t="shared" si="0"/>
        <v>-0.6553226000000052</v>
      </c>
      <c r="J29" s="63">
        <f t="shared" si="0"/>
        <v>-5.9539641799999856</v>
      </c>
      <c r="K29" s="63">
        <f t="shared" si="0"/>
        <v>-7.2617455900000039</v>
      </c>
      <c r="L29" s="63">
        <f t="shared" si="0"/>
        <v>6.1502399999999966</v>
      </c>
    </row>
    <row r="30" spans="1:12" x14ac:dyDescent="0.25">
      <c r="B30" s="516" t="s">
        <v>495</v>
      </c>
      <c r="C30" s="11">
        <v>4003.2990700999999</v>
      </c>
      <c r="D30" s="11">
        <v>3954.608952</v>
      </c>
      <c r="E30" s="11">
        <v>3803.1431756000002</v>
      </c>
      <c r="F30" s="11">
        <v>3863.6943000000001</v>
      </c>
      <c r="G30" s="11">
        <v>3930.8265000000001</v>
      </c>
      <c r="H30" s="517" t="s">
        <v>430</v>
      </c>
      <c r="I30" s="17">
        <f t="shared" ref="I30" si="1">D30-C30</f>
        <v>-48.690118099999836</v>
      </c>
      <c r="J30" s="17">
        <f t="shared" ref="J30" si="2">E30-D30</f>
        <v>-151.46577639999987</v>
      </c>
      <c r="K30" s="17">
        <f t="shared" ref="K30" si="3">F30-E30</f>
        <v>60.551124399999935</v>
      </c>
      <c r="L30" s="17">
        <f t="shared" ref="L30" si="4">G30-F30</f>
        <v>67.132200000000012</v>
      </c>
    </row>
    <row r="31" spans="1:12" x14ac:dyDescent="0.25">
      <c r="A31" s="353" t="s">
        <v>553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341.15367599000001</v>
      </c>
      <c r="D47" s="377" t="e">
        <v>#N/A</v>
      </c>
      <c r="E47" s="465"/>
      <c r="F47" s="465">
        <v>341.15367599000001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329.55074600083339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329.55074600083339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284.82464634000002</v>
      </c>
      <c r="D50" s="377" t="e">
        <v>#N/A</v>
      </c>
      <c r="E50" s="465">
        <f t="shared" si="8"/>
        <v>329.55074600083339</v>
      </c>
      <c r="F50" s="465">
        <v>284.82464634000002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308.23187612999999</v>
      </c>
      <c r="D51" s="377" t="e">
        <v>#N/A</v>
      </c>
      <c r="E51" s="465">
        <f t="shared" si="8"/>
        <v>329.55074600083339</v>
      </c>
      <c r="F51" s="465">
        <v>308.23187612999999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333.20477519999997</v>
      </c>
      <c r="D52" s="377" t="e">
        <v>#N/A</v>
      </c>
      <c r="E52" s="465">
        <f t="shared" si="8"/>
        <v>329.55074600083339</v>
      </c>
      <c r="F52" s="465">
        <v>333.20477519999997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388.90921938999998</v>
      </c>
      <c r="D53" s="377" t="e">
        <v>#N/A</v>
      </c>
      <c r="E53" s="465">
        <f t="shared" si="8"/>
        <v>329.55074600083339</v>
      </c>
      <c r="F53" s="465">
        <v>388.90921938999998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385.41909151999999</v>
      </c>
      <c r="D54" s="377" t="e">
        <v>#N/A</v>
      </c>
      <c r="E54" s="465">
        <f t="shared" si="8"/>
        <v>329.55074600083339</v>
      </c>
      <c r="F54" s="465">
        <v>385.41909151999999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352.51062719999999</v>
      </c>
      <c r="D55" s="377" t="e">
        <v>#N/A</v>
      </c>
      <c r="E55" s="465">
        <f t="shared" si="8"/>
        <v>329.55074600083339</v>
      </c>
      <c r="F55" s="465">
        <v>352.51062719999999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320.04962805000002</v>
      </c>
      <c r="D56" s="377" t="e">
        <v>#N/A</v>
      </c>
      <c r="E56" s="465">
        <f t="shared" si="8"/>
        <v>329.55074600083339</v>
      </c>
      <c r="F56" s="465">
        <v>320.04962805000002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297.55552241999999</v>
      </c>
      <c r="D57" s="377" t="e">
        <v>#N/A</v>
      </c>
      <c r="E57" s="465">
        <f t="shared" si="8"/>
        <v>329.55074600083339</v>
      </c>
      <c r="F57" s="465">
        <v>297.55552241999999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322.40473524999999</v>
      </c>
      <c r="D58" s="377" t="e">
        <v>#N/A</v>
      </c>
      <c r="E58" s="465"/>
      <c r="F58" s="465">
        <v>322.40473524999999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324.14302212000001</v>
      </c>
      <c r="D59" s="377" t="e">
        <v>#N/A</v>
      </c>
      <c r="E59" s="465"/>
      <c r="F59" s="465">
        <v>324.14302212000001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301.82748325</v>
      </c>
      <c r="D60" s="377" t="e">
        <v>#N/A</v>
      </c>
      <c r="E60" s="465">
        <f t="shared" ref="E60:E69" si="9">AVERAGEIF($A$47:$A$108,A60,$F$47:$F$108)</f>
        <v>316.92859796583326</v>
      </c>
      <c r="F60" s="465">
        <v>301.82748325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296.89426056999997</v>
      </c>
      <c r="D61" s="377" t="e">
        <v>#N/A</v>
      </c>
      <c r="E61" s="465">
        <f t="shared" si="9"/>
        <v>316.92859796583326</v>
      </c>
      <c r="F61" s="465">
        <v>296.89426056999997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268.79396180999998</v>
      </c>
      <c r="D62" s="377" t="e">
        <v>#N/A</v>
      </c>
      <c r="E62" s="465">
        <f t="shared" si="9"/>
        <v>316.92859796583326</v>
      </c>
      <c r="F62" s="465">
        <v>268.79396180999998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281.36119683999999</v>
      </c>
      <c r="D63" s="377" t="e">
        <v>#N/A</v>
      </c>
      <c r="E63" s="465">
        <f t="shared" si="9"/>
        <v>316.92859796583326</v>
      </c>
      <c r="F63" s="465">
        <v>281.36119683999999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326.87051730000002</v>
      </c>
      <c r="D64" s="377" t="e">
        <v>#N/A</v>
      </c>
      <c r="E64" s="465">
        <f t="shared" si="9"/>
        <v>316.92859796583326</v>
      </c>
      <c r="F64" s="465">
        <v>326.87051730000002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386.63346444000001</v>
      </c>
      <c r="D65" s="377" t="e">
        <v>#N/A</v>
      </c>
      <c r="E65" s="465">
        <f t="shared" si="9"/>
        <v>316.92859796583326</v>
      </c>
      <c r="F65" s="465">
        <v>386.63346444000001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375.89735751000001</v>
      </c>
      <c r="D66" s="377" t="e">
        <v>#N/A</v>
      </c>
      <c r="E66" s="465">
        <f t="shared" si="9"/>
        <v>316.92859796583326</v>
      </c>
      <c r="F66" s="465">
        <v>375.89735751000001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328.84308449999997</v>
      </c>
      <c r="D67" s="377" t="e">
        <v>#N/A</v>
      </c>
      <c r="E67" s="465">
        <f t="shared" si="9"/>
        <v>316.92859796583326</v>
      </c>
      <c r="F67" s="465">
        <v>328.84308449999997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306.51431401000002</v>
      </c>
      <c r="D68" s="377" t="e">
        <v>#N/A</v>
      </c>
      <c r="E68" s="465">
        <f t="shared" si="9"/>
        <v>316.92859796583326</v>
      </c>
      <c r="F68" s="465">
        <v>306.51431401000002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283.96801324</v>
      </c>
      <c r="D69" s="377" t="e">
        <v>#N/A</v>
      </c>
      <c r="E69" s="465">
        <f t="shared" si="9"/>
        <v>316.92859796583326</v>
      </c>
      <c r="F69" s="465">
        <v>283.96801324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321.3965</v>
      </c>
      <c r="D70" s="377" t="e">
        <v>#N/A</v>
      </c>
      <c r="E70" s="465"/>
      <c r="F70" s="465">
        <v>321.3965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337.1617</v>
      </c>
      <c r="D71" s="377">
        <v>337.1617</v>
      </c>
      <c r="E71" s="465"/>
      <c r="F71" s="465">
        <v>337.1617</v>
      </c>
      <c r="G71" s="126"/>
    </row>
    <row r="72" spans="1:7" x14ac:dyDescent="0.25">
      <c r="A72" s="135">
        <f t="shared" si="7"/>
        <v>2021</v>
      </c>
      <c r="B72" s="429">
        <v>44228</v>
      </c>
      <c r="C72" s="513" t="e">
        <v>#N/A</v>
      </c>
      <c r="D72" s="377">
        <v>292.74279999999999</v>
      </c>
      <c r="E72" s="465">
        <f t="shared" ref="E72:E81" si="10">AVERAGEIF($A$47:$A$108,A72,$F$47:$F$108)</f>
        <v>321.97452499999997</v>
      </c>
      <c r="F72" s="465">
        <v>292.74279999999999</v>
      </c>
      <c r="G72" s="126"/>
    </row>
    <row r="73" spans="1:7" x14ac:dyDescent="0.25">
      <c r="A73" s="135">
        <f t="shared" si="7"/>
        <v>2021</v>
      </c>
      <c r="B73" s="429">
        <v>44256</v>
      </c>
      <c r="C73" s="513" t="e">
        <v>#N/A</v>
      </c>
      <c r="D73" s="377">
        <v>300.07819999999998</v>
      </c>
      <c r="E73" s="465">
        <f t="shared" si="10"/>
        <v>321.97452499999997</v>
      </c>
      <c r="F73" s="465">
        <v>300.07819999999998</v>
      </c>
      <c r="G73" s="126"/>
    </row>
    <row r="74" spans="1:7" x14ac:dyDescent="0.25">
      <c r="A74" s="135">
        <f t="shared" si="7"/>
        <v>2021</v>
      </c>
      <c r="B74" s="429">
        <v>44287</v>
      </c>
      <c r="C74" s="513" t="e">
        <v>#N/A</v>
      </c>
      <c r="D74" s="377">
        <v>278.54989999999998</v>
      </c>
      <c r="E74" s="465">
        <f t="shared" si="10"/>
        <v>321.97452499999997</v>
      </c>
      <c r="F74" s="465">
        <v>278.54989999999998</v>
      </c>
      <c r="G74" s="126"/>
    </row>
    <row r="75" spans="1:7" x14ac:dyDescent="0.25">
      <c r="A75" s="135">
        <f t="shared" si="7"/>
        <v>2021</v>
      </c>
      <c r="B75" s="429">
        <v>44317</v>
      </c>
      <c r="C75" s="513" t="e">
        <v>#N/A</v>
      </c>
      <c r="D75" s="377">
        <v>295.43520000000001</v>
      </c>
      <c r="E75" s="465">
        <f t="shared" si="10"/>
        <v>321.97452499999997</v>
      </c>
      <c r="F75" s="465">
        <v>295.43520000000001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340.18369999999999</v>
      </c>
      <c r="E76" s="465">
        <f t="shared" si="10"/>
        <v>321.97452499999997</v>
      </c>
      <c r="F76" s="465">
        <v>340.18369999999999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385.49299999999999</v>
      </c>
      <c r="E77" s="465">
        <f t="shared" si="10"/>
        <v>321.97452499999997</v>
      </c>
      <c r="F77" s="465">
        <v>385.49299999999999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374.5718</v>
      </c>
      <c r="E78" s="465">
        <f t="shared" si="10"/>
        <v>321.97452499999997</v>
      </c>
      <c r="F78" s="465">
        <v>374.5718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333.76150000000001</v>
      </c>
      <c r="E79" s="465">
        <f t="shared" si="10"/>
        <v>321.97452499999997</v>
      </c>
      <c r="F79" s="465">
        <v>333.76150000000001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309.14850000000001</v>
      </c>
      <c r="E80" s="465">
        <f t="shared" si="10"/>
        <v>321.97452499999997</v>
      </c>
      <c r="F80" s="465">
        <v>309.14850000000001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288.6087</v>
      </c>
      <c r="E81" s="465">
        <f t="shared" si="10"/>
        <v>321.97452499999997</v>
      </c>
      <c r="F81" s="465">
        <v>288.6087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327.95929999999998</v>
      </c>
      <c r="E82" s="465"/>
      <c r="F82" s="465">
        <v>327.95929999999998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347.5471</v>
      </c>
      <c r="E83" s="465"/>
      <c r="F83" s="465">
        <v>347.5471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300.59539999999998</v>
      </c>
      <c r="E84" s="465">
        <f t="shared" ref="E84:E93" si="11">AVERAGEIF($A$47:$A$108,A84,$F$47:$F$108)</f>
        <v>327.56887499999999</v>
      </c>
      <c r="F84" s="465">
        <v>300.59539999999998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305.99169999999998</v>
      </c>
      <c r="E85" s="465">
        <f t="shared" si="11"/>
        <v>327.56887499999999</v>
      </c>
      <c r="F85" s="465">
        <v>305.99169999999998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283.42419999999998</v>
      </c>
      <c r="E86" s="465">
        <f t="shared" si="11"/>
        <v>327.56887499999999</v>
      </c>
      <c r="F86" s="465">
        <v>283.42419999999998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300.15929999999997</v>
      </c>
      <c r="E87" s="465">
        <f t="shared" si="11"/>
        <v>327.56887499999999</v>
      </c>
      <c r="F87" s="465">
        <v>300.15929999999997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345.60129999999998</v>
      </c>
      <c r="E88" s="465">
        <f t="shared" si="11"/>
        <v>327.56887499999999</v>
      </c>
      <c r="F88" s="465">
        <v>345.60129999999998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391.33609999999999</v>
      </c>
      <c r="E89" s="465">
        <f t="shared" si="11"/>
        <v>327.56887499999999</v>
      </c>
      <c r="F89" s="465">
        <v>391.33609999999999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380.32310000000001</v>
      </c>
      <c r="E90" s="465">
        <f t="shared" si="11"/>
        <v>327.56887499999999</v>
      </c>
      <c r="F90" s="465">
        <v>380.32310000000001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338.56349999999998</v>
      </c>
      <c r="E91" s="465">
        <f t="shared" si="11"/>
        <v>327.56887499999999</v>
      </c>
      <c r="F91" s="465">
        <v>338.56349999999998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313.29230000000001</v>
      </c>
      <c r="E92" s="465">
        <f t="shared" si="11"/>
        <v>327.56887499999999</v>
      </c>
      <c r="F92" s="465">
        <v>313.29230000000001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292.2824</v>
      </c>
      <c r="E93" s="465">
        <f t="shared" si="11"/>
        <v>327.56887499999999</v>
      </c>
      <c r="F93" s="465">
        <v>292.2824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331.71010000000001</v>
      </c>
      <c r="E94" s="465"/>
      <c r="F94" s="465">
        <v>331.71010000000001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551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79" t="s">
        <v>282</v>
      </c>
      <c r="C25" s="579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79" t="s">
        <v>183</v>
      </c>
      <c r="C26" s="579"/>
      <c r="D26" s="37"/>
      <c r="E26" s="32"/>
      <c r="F26" s="37"/>
      <c r="G26" s="579" t="s">
        <v>183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13.188375289</v>
      </c>
      <c r="H34" s="31">
        <f t="shared" si="0"/>
        <v>1.3371711359345895E-2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13.305377761000001</v>
      </c>
      <c r="H35" s="31">
        <f t="shared" si="0"/>
        <v>8.8716365311192202E-3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13.558164063</v>
      </c>
      <c r="H36" s="31">
        <f t="shared" si="0"/>
        <v>1.8998806838912419E-2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13.09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13.28</v>
      </c>
      <c r="C93" s="80" t="e">
        <v>#N/A</v>
      </c>
      <c r="E93" s="6"/>
    </row>
    <row r="94" spans="1:5" x14ac:dyDescent="0.2">
      <c r="A94" s="1">
        <v>44013</v>
      </c>
      <c r="B94" s="80">
        <v>13.26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13.55</v>
      </c>
      <c r="C96" s="80" t="e">
        <v>#N/A</v>
      </c>
      <c r="E96" s="6"/>
    </row>
    <row r="97" spans="1:5" x14ac:dyDescent="0.2">
      <c r="A97" s="1">
        <v>44105</v>
      </c>
      <c r="B97" s="80">
        <v>13.6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12.73878</v>
      </c>
      <c r="C99" s="80" t="e">
        <v>#N/A</v>
      </c>
      <c r="E99" s="6"/>
    </row>
    <row r="100" spans="1:5" x14ac:dyDescent="0.2">
      <c r="A100" s="1">
        <v>44197</v>
      </c>
      <c r="B100" s="80">
        <v>12.668570000000001</v>
      </c>
      <c r="C100" s="80">
        <v>12.668570000000001</v>
      </c>
      <c r="E100" s="6"/>
    </row>
    <row r="101" spans="1:5" x14ac:dyDescent="0.2">
      <c r="A101" s="1">
        <v>44228</v>
      </c>
      <c r="B101" s="80" t="e">
        <v>#N/A</v>
      </c>
      <c r="C101" s="80">
        <v>12.815709999999999</v>
      </c>
      <c r="E101" s="6"/>
    </row>
    <row r="102" spans="1:5" x14ac:dyDescent="0.2">
      <c r="A102" s="1">
        <v>44256</v>
      </c>
      <c r="B102" s="80" t="e">
        <v>#N/A</v>
      </c>
      <c r="C102" s="80">
        <v>13.100949999999999</v>
      </c>
      <c r="E102" s="6"/>
    </row>
    <row r="103" spans="1:5" x14ac:dyDescent="0.2">
      <c r="A103" s="1">
        <v>44287</v>
      </c>
      <c r="B103" s="80" t="e">
        <v>#N/A</v>
      </c>
      <c r="C103" s="80">
        <v>13.447520000000001</v>
      </c>
      <c r="E103" s="6"/>
    </row>
    <row r="104" spans="1:5" x14ac:dyDescent="0.2">
      <c r="A104" s="1">
        <v>44317</v>
      </c>
      <c r="B104" s="80" t="e">
        <v>#N/A</v>
      </c>
      <c r="C104" s="80">
        <v>13.214399999999999</v>
      </c>
      <c r="E104" s="6"/>
    </row>
    <row r="105" spans="1:5" x14ac:dyDescent="0.2">
      <c r="A105" s="1">
        <v>44348</v>
      </c>
      <c r="B105" s="80" t="e">
        <v>#N/A</v>
      </c>
      <c r="C105" s="80">
        <v>13.330170000000001</v>
      </c>
      <c r="E105" s="6"/>
    </row>
    <row r="106" spans="1:5" x14ac:dyDescent="0.2">
      <c r="A106" s="1">
        <v>44378</v>
      </c>
      <c r="B106" s="80" t="e">
        <v>#N/A</v>
      </c>
      <c r="C106" s="80">
        <v>13.44725</v>
      </c>
      <c r="E106" s="6"/>
    </row>
    <row r="107" spans="1:5" x14ac:dyDescent="0.2">
      <c r="A107" s="1">
        <v>44409</v>
      </c>
      <c r="B107" s="80" t="e">
        <v>#N/A</v>
      </c>
      <c r="C107" s="80">
        <v>13.531029999999999</v>
      </c>
      <c r="E107" s="6"/>
    </row>
    <row r="108" spans="1:5" x14ac:dyDescent="0.2">
      <c r="A108" s="1">
        <v>44440</v>
      </c>
      <c r="B108" s="80" t="e">
        <v>#N/A</v>
      </c>
      <c r="C108" s="80">
        <v>13.71494</v>
      </c>
      <c r="E108" s="6"/>
    </row>
    <row r="109" spans="1:5" x14ac:dyDescent="0.2">
      <c r="A109" s="1">
        <v>44470</v>
      </c>
      <c r="B109" s="80" t="e">
        <v>#N/A</v>
      </c>
      <c r="C109" s="80">
        <v>13.784190000000001</v>
      </c>
      <c r="E109" s="6"/>
    </row>
    <row r="110" spans="1:5" x14ac:dyDescent="0.2">
      <c r="A110" s="1">
        <v>44501</v>
      </c>
      <c r="B110" s="80" t="e">
        <v>#N/A</v>
      </c>
      <c r="C110" s="80">
        <v>13.636100000000001</v>
      </c>
      <c r="E110" s="6"/>
    </row>
    <row r="111" spans="1:5" x14ac:dyDescent="0.2">
      <c r="A111" s="1">
        <v>44531</v>
      </c>
      <c r="B111" s="80" t="e">
        <v>#N/A</v>
      </c>
      <c r="C111" s="80">
        <v>13.020239999999999</v>
      </c>
      <c r="E111" s="6"/>
    </row>
    <row r="112" spans="1:5" x14ac:dyDescent="0.2">
      <c r="A112" s="1">
        <v>44562</v>
      </c>
      <c r="B112" s="80" t="e">
        <v>#N/A</v>
      </c>
      <c r="C112" s="80">
        <v>12.934620000000001</v>
      </c>
      <c r="E112" s="6"/>
    </row>
    <row r="113" spans="1:5" x14ac:dyDescent="0.2">
      <c r="A113" s="1">
        <v>44593</v>
      </c>
      <c r="B113" s="80" t="e">
        <v>#N/A</v>
      </c>
      <c r="C113" s="80">
        <v>13.06481</v>
      </c>
      <c r="E113" s="6"/>
    </row>
    <row r="114" spans="1:5" x14ac:dyDescent="0.2">
      <c r="A114" s="1">
        <v>44621</v>
      </c>
      <c r="B114" s="80" t="e">
        <v>#N/A</v>
      </c>
      <c r="C114" s="80">
        <v>13.3772</v>
      </c>
      <c r="E114" s="6"/>
    </row>
    <row r="115" spans="1:5" x14ac:dyDescent="0.2">
      <c r="A115" s="1">
        <v>44652</v>
      </c>
      <c r="B115" s="80" t="e">
        <v>#N/A</v>
      </c>
      <c r="C115" s="80">
        <v>13.831709999999999</v>
      </c>
      <c r="E115" s="6"/>
    </row>
    <row r="116" spans="1:5" x14ac:dyDescent="0.2">
      <c r="A116" s="1">
        <v>44682</v>
      </c>
      <c r="B116" s="80" t="e">
        <v>#N/A</v>
      </c>
      <c r="C116" s="80">
        <v>13.50929</v>
      </c>
      <c r="E116" s="6"/>
    </row>
    <row r="117" spans="1:5" x14ac:dyDescent="0.2">
      <c r="A117" s="1">
        <v>44713</v>
      </c>
      <c r="B117" s="80" t="e">
        <v>#N/A</v>
      </c>
      <c r="C117" s="80">
        <v>13.611750000000001</v>
      </c>
      <c r="E117" s="6"/>
    </row>
    <row r="118" spans="1:5" x14ac:dyDescent="0.2">
      <c r="A118" s="1">
        <v>44743</v>
      </c>
      <c r="B118" s="80" t="e">
        <v>#N/A</v>
      </c>
      <c r="C118" s="80">
        <v>13.71763</v>
      </c>
      <c r="E118" s="6"/>
    </row>
    <row r="119" spans="1:5" x14ac:dyDescent="0.2">
      <c r="A119" s="1">
        <v>44774</v>
      </c>
      <c r="B119" s="80" t="e">
        <v>#N/A</v>
      </c>
      <c r="C119" s="80">
        <v>13.781459999999999</v>
      </c>
      <c r="E119" s="6"/>
    </row>
    <row r="120" spans="1:5" x14ac:dyDescent="0.2">
      <c r="A120" s="1">
        <v>44805</v>
      </c>
      <c r="B120" s="80" t="e">
        <v>#N/A</v>
      </c>
      <c r="C120" s="80">
        <v>13.952400000000001</v>
      </c>
      <c r="E120" s="6"/>
    </row>
    <row r="121" spans="1:5" x14ac:dyDescent="0.2">
      <c r="A121" s="1">
        <v>44835</v>
      </c>
      <c r="B121" s="80" t="e">
        <v>#N/A</v>
      </c>
      <c r="C121" s="80">
        <v>13.93859</v>
      </c>
      <c r="E121" s="6"/>
    </row>
    <row r="122" spans="1:5" x14ac:dyDescent="0.2">
      <c r="A122" s="1">
        <v>44866</v>
      </c>
      <c r="B122" s="80" t="e">
        <v>#N/A</v>
      </c>
      <c r="C122" s="80">
        <v>13.84497</v>
      </c>
      <c r="E122" s="6"/>
    </row>
    <row r="123" spans="1:5" x14ac:dyDescent="0.2">
      <c r="A123" s="59">
        <v>44896</v>
      </c>
      <c r="B123" s="80" t="e">
        <v>#N/A</v>
      </c>
      <c r="C123" s="80">
        <v>13.219440000000001</v>
      </c>
      <c r="E123" s="6"/>
    </row>
    <row r="124" spans="1:5" x14ac:dyDescent="0.2">
      <c r="A124" s="353" t="s">
        <v>553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1365.4851946000001</v>
      </c>
      <c r="C35" s="72">
        <v>1138.6478635000001</v>
      </c>
      <c r="D35" s="72">
        <v>807.08447699999999</v>
      </c>
      <c r="E35" s="72">
        <v>291.14766448</v>
      </c>
      <c r="F35" s="72">
        <v>382.57326427999999</v>
      </c>
      <c r="G35" s="214">
        <v>35.368423597000003</v>
      </c>
      <c r="H35" s="72">
        <v>4014.2868884999998</v>
      </c>
      <c r="I35">
        <v>2018</v>
      </c>
      <c r="J35" s="355">
        <f t="shared" si="6"/>
        <v>0.34015635467205851</v>
      </c>
      <c r="K35" s="355">
        <f t="shared" si="6"/>
        <v>0.28364885099815906</v>
      </c>
      <c r="L35" s="355">
        <f t="shared" si="6"/>
        <v>0.20105301375248233</v>
      </c>
      <c r="M35" s="355">
        <f t="shared" si="6"/>
        <v>7.2527866733708174E-2</v>
      </c>
      <c r="N35" s="355">
        <f t="shared" si="6"/>
        <v>9.5302920520200882E-2</v>
      </c>
      <c r="O35" s="356">
        <f t="shared" si="7"/>
        <v>8.8106367530238882E-3</v>
      </c>
    </row>
    <row r="36" spans="1:15" x14ac:dyDescent="0.2">
      <c r="A36">
        <v>2019</v>
      </c>
      <c r="B36" s="72">
        <v>1477.0418434999999</v>
      </c>
      <c r="C36" s="72">
        <v>958.73194372</v>
      </c>
      <c r="D36" s="72">
        <v>809.40926200000001</v>
      </c>
      <c r="E36" s="72">
        <v>286.65204170999999</v>
      </c>
      <c r="F36" s="72">
        <v>409.03529180999999</v>
      </c>
      <c r="G36" s="214">
        <v>29.163480022000002</v>
      </c>
      <c r="H36" s="72">
        <v>3965.1062711999998</v>
      </c>
      <c r="I36">
        <v>2019</v>
      </c>
      <c r="J36" s="355">
        <f t="shared" si="6"/>
        <v>0.37251002683794093</v>
      </c>
      <c r="K36" s="355">
        <f t="shared" si="6"/>
        <v>0.24179224417857767</v>
      </c>
      <c r="L36" s="355">
        <f t="shared" si="6"/>
        <v>0.20413305637708429</v>
      </c>
      <c r="M36" s="355">
        <f t="shared" si="6"/>
        <v>7.2293659262566909E-2</v>
      </c>
      <c r="N36" s="355">
        <f t="shared" si="6"/>
        <v>0.10315872106151887</v>
      </c>
      <c r="O36" s="356">
        <f t="shared" si="7"/>
        <v>7.3550311208112878E-3</v>
      </c>
    </row>
    <row r="37" spans="1:15" x14ac:dyDescent="0.2">
      <c r="A37">
        <v>2020</v>
      </c>
      <c r="B37" s="72">
        <v>1513.3628220000001</v>
      </c>
      <c r="C37" s="72">
        <v>767.61602059999996</v>
      </c>
      <c r="D37" s="72">
        <v>790.30435299999999</v>
      </c>
      <c r="E37" s="72">
        <v>290.31447277000001</v>
      </c>
      <c r="F37" s="72">
        <v>470.28740624</v>
      </c>
      <c r="G37" s="214">
        <v>27.018854320000003</v>
      </c>
      <c r="H37" s="72">
        <v>3853.3265390000001</v>
      </c>
      <c r="I37">
        <v>2020</v>
      </c>
      <c r="J37" s="355">
        <f t="shared" si="6"/>
        <v>0.39274190927840286</v>
      </c>
      <c r="K37" s="355">
        <f t="shared" si="6"/>
        <v>0.19920866109603277</v>
      </c>
      <c r="L37" s="355">
        <f t="shared" si="6"/>
        <v>0.20509664701426955</v>
      </c>
      <c r="M37" s="355">
        <f t="shared" si="6"/>
        <v>7.5341258995751045E-2</v>
      </c>
      <c r="N37" s="355">
        <f t="shared" si="6"/>
        <v>0.12204711993135342</v>
      </c>
      <c r="O37" s="356">
        <f t="shared" si="7"/>
        <v>7.0118257683429623E-3</v>
      </c>
    </row>
    <row r="38" spans="1:15" x14ac:dyDescent="0.2">
      <c r="A38">
        <v>2021</v>
      </c>
      <c r="B38" s="72">
        <v>1430.03352</v>
      </c>
      <c r="C38" s="72">
        <v>835.37662</v>
      </c>
      <c r="D38" s="72">
        <v>782.44815000000006</v>
      </c>
      <c r="E38" s="72">
        <v>275.40386999999998</v>
      </c>
      <c r="F38" s="72">
        <v>556.40148999999997</v>
      </c>
      <c r="G38" s="214">
        <v>25.975557700000003</v>
      </c>
      <c r="H38" s="72">
        <v>3899.9272000000001</v>
      </c>
      <c r="I38">
        <v>2021</v>
      </c>
      <c r="J38" s="355">
        <f t="shared" si="6"/>
        <v>0.36668210627111192</v>
      </c>
      <c r="K38" s="355">
        <f t="shared" si="6"/>
        <v>0.21420313179179346</v>
      </c>
      <c r="L38" s="355">
        <f t="shared" si="6"/>
        <v>0.20063147589011407</v>
      </c>
      <c r="M38" s="355">
        <f t="shared" si="6"/>
        <v>7.061769512005249E-2</v>
      </c>
      <c r="N38" s="355">
        <f t="shared" si="6"/>
        <v>0.14266971188590391</v>
      </c>
      <c r="O38" s="356">
        <f t="shared" si="7"/>
        <v>6.6605237400328915E-3</v>
      </c>
    </row>
    <row r="39" spans="1:15" x14ac:dyDescent="0.2">
      <c r="A39" s="9">
        <v>2022</v>
      </c>
      <c r="B39" s="73">
        <v>1397.05142</v>
      </c>
      <c r="C39" s="73">
        <v>888.37586999999996</v>
      </c>
      <c r="D39" s="73">
        <v>756.17141000000004</v>
      </c>
      <c r="E39" s="73">
        <v>271.80522999999999</v>
      </c>
      <c r="F39" s="73">
        <v>621.07521999999994</v>
      </c>
      <c r="G39" s="216">
        <v>26.287138899999999</v>
      </c>
      <c r="H39" s="73">
        <v>3955.0419000000002</v>
      </c>
      <c r="I39" s="9">
        <v>2022</v>
      </c>
      <c r="J39" s="357">
        <f t="shared" si="6"/>
        <v>0.35323302643140136</v>
      </c>
      <c r="K39" s="357">
        <f t="shared" si="6"/>
        <v>0.22461857357313963</v>
      </c>
      <c r="L39" s="357">
        <f t="shared" si="6"/>
        <v>0.19119175703296595</v>
      </c>
      <c r="M39" s="357">
        <f t="shared" si="6"/>
        <v>6.8723729576670223E-2</v>
      </c>
      <c r="N39" s="357">
        <f t="shared" si="6"/>
        <v>0.15703379021092037</v>
      </c>
      <c r="O39" s="358">
        <f t="shared" si="7"/>
        <v>6.6464880940957918E-3</v>
      </c>
    </row>
    <row r="40" spans="1:15" x14ac:dyDescent="0.2">
      <c r="A40" s="353" t="s">
        <v>553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2.5632276960000002</v>
      </c>
      <c r="E27" s="20">
        <v>2.6019794209999998</v>
      </c>
      <c r="F27" s="20">
        <v>2.5540478000000002</v>
      </c>
      <c r="G27" s="20">
        <v>2.5488989000000002</v>
      </c>
      <c r="I27" s="20">
        <f t="shared" ref="I27:I33" si="0">D27-C27</f>
        <v>-9.9910698999999603E-2</v>
      </c>
      <c r="J27" s="20">
        <f t="shared" ref="J27:J33" si="1">E27-D27</f>
        <v>3.8751724999999571E-2</v>
      </c>
      <c r="K27" s="20">
        <f t="shared" ref="K27:K33" si="2">F27-E27</f>
        <v>-4.7931620999999591E-2</v>
      </c>
      <c r="L27" s="20">
        <f t="shared" ref="L27:L33" si="3">G27-F27</f>
        <v>-5.1489000000000118E-3</v>
      </c>
    </row>
    <row r="28" spans="1:14" x14ac:dyDescent="0.2">
      <c r="B28" s="3" t="s">
        <v>91</v>
      </c>
      <c r="C28" s="20">
        <v>2.2605057579999999</v>
      </c>
      <c r="D28" s="20">
        <v>2.2266350419999998</v>
      </c>
      <c r="E28" s="20">
        <v>2.152607631</v>
      </c>
      <c r="F28" s="20">
        <v>2.2087997000000001</v>
      </c>
      <c r="G28" s="20">
        <v>2.2539975999999999</v>
      </c>
      <c r="I28" s="20">
        <f t="shared" si="0"/>
        <v>-3.3870716000000023E-2</v>
      </c>
      <c r="J28" s="20">
        <f t="shared" si="1"/>
        <v>-7.4027410999999876E-2</v>
      </c>
      <c r="K28" s="20">
        <f t="shared" si="2"/>
        <v>5.6192069000000178E-2</v>
      </c>
      <c r="L28" s="20">
        <f t="shared" si="3"/>
        <v>4.5197899999999791E-2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1.3791973067000001</v>
      </c>
      <c r="F29" s="20">
        <v>1.4775366608</v>
      </c>
      <c r="G29" s="20">
        <v>1.5375669999999999</v>
      </c>
      <c r="I29" s="20">
        <f t="shared" si="0"/>
        <v>-4.2971928900000123E-2</v>
      </c>
      <c r="J29" s="20">
        <f t="shared" si="1"/>
        <v>-0.14380241409999983</v>
      </c>
      <c r="K29" s="20">
        <f t="shared" si="2"/>
        <v>9.8339354099999943E-2</v>
      </c>
      <c r="L29" s="20">
        <f t="shared" si="3"/>
        <v>6.0030339199999894E-2</v>
      </c>
    </row>
    <row r="30" spans="1:14" x14ac:dyDescent="0.2">
      <c r="B30" s="3" t="s">
        <v>93</v>
      </c>
      <c r="C30" s="20">
        <v>2.4798970793000001</v>
      </c>
      <c r="D30" s="20">
        <v>2.6822920483999999</v>
      </c>
      <c r="E30" s="20">
        <v>3.0753513739999998</v>
      </c>
      <c r="F30" s="20">
        <v>3.5844434000000001</v>
      </c>
      <c r="G30" s="20">
        <v>3.8609933000000001</v>
      </c>
      <c r="I30" s="20">
        <f t="shared" si="0"/>
        <v>0.20239496909999977</v>
      </c>
      <c r="J30" s="20">
        <f t="shared" si="1"/>
        <v>0.3930593255999999</v>
      </c>
      <c r="K30" s="20">
        <f t="shared" si="2"/>
        <v>0.50909202600000025</v>
      </c>
      <c r="L30" s="20">
        <f t="shared" si="3"/>
        <v>0.27654990000000002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0.43020792099999999</v>
      </c>
      <c r="F31" s="20">
        <v>0.44159710000000002</v>
      </c>
      <c r="G31" s="20">
        <v>0.45377319999999999</v>
      </c>
      <c r="I31" s="20">
        <f t="shared" si="0"/>
        <v>-4.4900720000000005E-2</v>
      </c>
      <c r="J31" s="20">
        <f t="shared" si="1"/>
        <v>-1.2238650999999989E-2</v>
      </c>
      <c r="K31" s="20">
        <f t="shared" si="2"/>
        <v>1.1389179000000027E-2</v>
      </c>
      <c r="L31" s="20">
        <f t="shared" si="3"/>
        <v>1.2176099999999968E-2</v>
      </c>
    </row>
    <row r="32" spans="1:14" x14ac:dyDescent="0.2">
      <c r="B32" s="3" t="s">
        <v>81</v>
      </c>
      <c r="C32" s="20">
        <v>0.208864787</v>
      </c>
      <c r="D32" s="20">
        <v>0.20126907299999999</v>
      </c>
      <c r="E32" s="20">
        <v>0.21176973299999999</v>
      </c>
      <c r="F32" s="20">
        <v>0.21386920000000001</v>
      </c>
      <c r="G32" s="20">
        <v>0.2164817</v>
      </c>
      <c r="I32" s="20">
        <f t="shared" si="0"/>
        <v>-7.5957140000000034E-3</v>
      </c>
      <c r="J32" s="20">
        <f t="shared" si="1"/>
        <v>1.0500659999999995E-2</v>
      </c>
      <c r="K32" s="20">
        <f t="shared" si="2"/>
        <v>2.0994670000000215E-3</v>
      </c>
      <c r="L32" s="20">
        <f t="shared" si="3"/>
        <v>2.6124999999999898E-3</v>
      </c>
    </row>
    <row r="33" spans="1:13" x14ac:dyDescent="0.2">
      <c r="A33" s="9"/>
      <c r="B33" s="5" t="s">
        <v>82</v>
      </c>
      <c r="C33" s="62">
        <v>0.91551272100000003</v>
      </c>
      <c r="D33" s="62">
        <v>1.0180128820000001</v>
      </c>
      <c r="E33" s="62">
        <v>1.2401326859999999</v>
      </c>
      <c r="F33" s="62">
        <v>1.5751742</v>
      </c>
      <c r="G33" s="62">
        <v>1.9240063000000001</v>
      </c>
      <c r="H33" s="9"/>
      <c r="I33" s="62">
        <f t="shared" si="0"/>
        <v>0.10250016100000003</v>
      </c>
      <c r="J33" s="62">
        <f t="shared" si="1"/>
        <v>0.22211980399999987</v>
      </c>
      <c r="K33" s="62">
        <f t="shared" si="2"/>
        <v>0.33504151400000004</v>
      </c>
      <c r="L33" s="62">
        <f t="shared" si="3"/>
        <v>0.34883210000000009</v>
      </c>
    </row>
    <row r="34" spans="1:13" x14ac:dyDescent="0.2">
      <c r="C34"/>
      <c r="H34" s="32" t="s">
        <v>430</v>
      </c>
      <c r="I34" s="7">
        <f>+SUM(I27:I33)</f>
        <v>7.5645352200000043E-2</v>
      </c>
      <c r="J34" s="7">
        <f t="shared" ref="J34:L34" si="4">+SUM(J27:J33)</f>
        <v>0.43436303849999963</v>
      </c>
      <c r="K34" s="7">
        <f t="shared" si="4"/>
        <v>0.96422198810000093</v>
      </c>
      <c r="L34" s="7">
        <f t="shared" si="4"/>
        <v>0.74024993919999971</v>
      </c>
    </row>
    <row r="35" spans="1:13" ht="12.75" customHeight="1" x14ac:dyDescent="0.2">
      <c r="A35" s="586" t="s">
        <v>85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53" t="s">
        <v>553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551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587" t="s">
        <v>77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1260.2911870999999</v>
      </c>
      <c r="D28" s="486">
        <v>1075.9639357999999</v>
      </c>
      <c r="E28" s="486">
        <v>873.62356752000005</v>
      </c>
      <c r="F28" s="486">
        <v>939.09965</v>
      </c>
      <c r="G28" s="486">
        <v>993.34045000000003</v>
      </c>
      <c r="H28" s="30"/>
      <c r="I28" s="486">
        <f t="shared" ref="I28:L30" si="0">D28-C28</f>
        <v>-184.32725129999994</v>
      </c>
      <c r="J28" s="486">
        <f t="shared" si="0"/>
        <v>-202.34036827999989</v>
      </c>
      <c r="K28" s="486">
        <f t="shared" si="0"/>
        <v>65.476082479999945</v>
      </c>
      <c r="L28" s="486">
        <f t="shared" si="0"/>
        <v>54.240800000000036</v>
      </c>
    </row>
    <row r="29" spans="1:14" x14ac:dyDescent="0.2">
      <c r="A29" s="30"/>
      <c r="B29" s="440" t="s">
        <v>35</v>
      </c>
      <c r="C29" s="486">
        <v>2374.0039834999998</v>
      </c>
      <c r="D29" s="486">
        <v>2365.4872039000002</v>
      </c>
      <c r="E29" s="486">
        <v>2030.8428338000001</v>
      </c>
      <c r="F29" s="486">
        <v>2177.6079</v>
      </c>
      <c r="G29" s="486">
        <v>2288.7271000000001</v>
      </c>
      <c r="H29" s="30"/>
      <c r="I29" s="486">
        <f t="shared" si="0"/>
        <v>-8.5167795999996088</v>
      </c>
      <c r="J29" s="486">
        <f t="shared" si="0"/>
        <v>-334.64437010000006</v>
      </c>
      <c r="K29" s="486">
        <f t="shared" si="0"/>
        <v>146.76506619999986</v>
      </c>
      <c r="L29" s="486">
        <f t="shared" si="0"/>
        <v>111.11920000000009</v>
      </c>
    </row>
    <row r="30" spans="1:14" x14ac:dyDescent="0.2">
      <c r="A30" s="30"/>
      <c r="B30" s="519" t="s">
        <v>86</v>
      </c>
      <c r="C30" s="486">
        <v>1639.0154697</v>
      </c>
      <c r="D30" s="486">
        <v>1693.7207868999999</v>
      </c>
      <c r="E30" s="486">
        <v>1662.0982721</v>
      </c>
      <c r="F30" s="486">
        <v>1625.8670999999999</v>
      </c>
      <c r="G30" s="486">
        <v>1612.0980999999999</v>
      </c>
      <c r="H30" s="30"/>
      <c r="I30" s="486">
        <f t="shared" si="0"/>
        <v>54.705317199999854</v>
      </c>
      <c r="J30" s="486">
        <f t="shared" si="0"/>
        <v>-31.622514799999863</v>
      </c>
      <c r="K30" s="486">
        <f t="shared" si="0"/>
        <v>-36.231172100000094</v>
      </c>
      <c r="L30" s="486">
        <f t="shared" si="0"/>
        <v>-13.769000000000005</v>
      </c>
    </row>
    <row r="31" spans="1:14" x14ac:dyDescent="0.2">
      <c r="A31" s="30"/>
      <c r="B31" s="520" t="s">
        <v>220</v>
      </c>
      <c r="C31" s="521">
        <v>5284.4069861999997</v>
      </c>
      <c r="D31" s="521">
        <v>5146.2682726000003</v>
      </c>
      <c r="E31" s="521">
        <v>4577.6660681000003</v>
      </c>
      <c r="F31" s="521">
        <v>4753.6760999999997</v>
      </c>
      <c r="G31" s="521">
        <v>4905.2667000000001</v>
      </c>
      <c r="H31" s="71"/>
      <c r="I31" s="521">
        <f t="shared" ref="I31" si="1">D31-C31</f>
        <v>-138.13871359999939</v>
      </c>
      <c r="J31" s="521">
        <f t="shared" ref="J31" si="2">E31-D31</f>
        <v>-568.60220449999997</v>
      </c>
      <c r="K31" s="521">
        <f t="shared" ref="K31" si="3">F31-E31</f>
        <v>176.01003189999938</v>
      </c>
      <c r="L31" s="521">
        <f t="shared" ref="L31" si="4">G31-F31</f>
        <v>151.59060000000045</v>
      </c>
    </row>
    <row r="32" spans="1:14" x14ac:dyDescent="0.2">
      <c r="A32" s="30"/>
      <c r="B32" s="353" t="s">
        <v>553</v>
      </c>
      <c r="C32" s="30"/>
      <c r="D32" s="30"/>
      <c r="E32" s="30"/>
      <c r="F32" s="30"/>
      <c r="G32" s="30"/>
      <c r="H32" s="30"/>
      <c r="I32" s="512">
        <f>+SUM(I28:I30)</f>
        <v>-138.1387136999997</v>
      </c>
      <c r="J32" s="512">
        <f>+SUM(J28:J30)</f>
        <v>-568.60725317999982</v>
      </c>
      <c r="K32" s="512">
        <f>+SUM(K28:K30)</f>
        <v>176.00997657999972</v>
      </c>
      <c r="L32" s="512">
        <f>+SUM(L28:L30)</f>
        <v>151.59100000000012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5.6731848942999999E-2</v>
      </c>
    </row>
    <row r="46" spans="1:2" x14ac:dyDescent="0.2">
      <c r="A46">
        <v>2020</v>
      </c>
      <c r="B46" s="13">
        <v>4.6835504419000001E-2</v>
      </c>
    </row>
    <row r="47" spans="1:2" x14ac:dyDescent="0.2">
      <c r="A47">
        <v>2021</v>
      </c>
      <c r="B47" s="13">
        <v>5.142436333E-2</v>
      </c>
    </row>
    <row r="48" spans="1:2" x14ac:dyDescent="0.2">
      <c r="A48" s="9">
        <v>2022</v>
      </c>
      <c r="B48" s="13">
        <v>5.1137324597000003E-2</v>
      </c>
    </row>
    <row r="49" spans="1:2" x14ac:dyDescent="0.2">
      <c r="A49" s="353" t="s">
        <v>553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63" t="s">
        <v>496</v>
      </c>
      <c r="C25" s="563"/>
      <c r="D25" s="563"/>
      <c r="E25" s="563"/>
      <c r="F25" s="563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584</v>
      </c>
    </row>
    <row r="27" spans="1:11" x14ac:dyDescent="0.2">
      <c r="A27" s="19" t="s">
        <v>94</v>
      </c>
      <c r="B27" s="25">
        <v>41.991569257000002</v>
      </c>
      <c r="C27" s="25">
        <v>42.638274516000003</v>
      </c>
      <c r="D27" s="25">
        <v>42.869211159999999</v>
      </c>
      <c r="E27" s="25">
        <v>40.305328527999997</v>
      </c>
      <c r="F27" s="276">
        <v>44.35389</v>
      </c>
      <c r="H27" s="25"/>
    </row>
    <row r="28" spans="1:11" x14ac:dyDescent="0.2">
      <c r="A28" s="19" t="s">
        <v>95</v>
      </c>
      <c r="B28" s="25">
        <v>129.50581568999999</v>
      </c>
      <c r="C28" s="25">
        <v>105.73921717</v>
      </c>
      <c r="D28" s="25">
        <v>126.82669686</v>
      </c>
      <c r="E28" s="25">
        <v>127.18858379</v>
      </c>
      <c r="F28" s="276">
        <v>121.36450000000001</v>
      </c>
      <c r="H28" s="25"/>
    </row>
    <row r="29" spans="1:11" x14ac:dyDescent="0.2">
      <c r="A29" s="19" t="s">
        <v>96</v>
      </c>
      <c r="B29" s="25">
        <v>227.21194686000001</v>
      </c>
      <c r="C29" s="25">
        <v>247.52163404999999</v>
      </c>
      <c r="D29" s="25">
        <v>246.53991757</v>
      </c>
      <c r="E29" s="25">
        <v>246.9685025</v>
      </c>
      <c r="F29" s="276">
        <v>249.20439999999999</v>
      </c>
      <c r="H29" s="25"/>
    </row>
    <row r="30" spans="1:11" x14ac:dyDescent="0.2">
      <c r="A30" s="19" t="s">
        <v>97</v>
      </c>
      <c r="B30" s="25">
        <v>373.24651857999999</v>
      </c>
      <c r="C30" s="25">
        <v>397.89125165000002</v>
      </c>
      <c r="D30" s="25">
        <v>358.7869417</v>
      </c>
      <c r="E30" s="25">
        <v>359.16953568999998</v>
      </c>
      <c r="F30" s="276">
        <v>367.47739999999999</v>
      </c>
      <c r="H30" s="25"/>
    </row>
    <row r="31" spans="1:11" x14ac:dyDescent="0.2">
      <c r="A31" s="19" t="s">
        <v>98</v>
      </c>
      <c r="B31" s="25">
        <v>336.40995509999999</v>
      </c>
      <c r="C31" s="25">
        <v>356.45431200000002</v>
      </c>
      <c r="D31" s="25">
        <v>332.9176554</v>
      </c>
      <c r="E31" s="25">
        <v>333.32866882000002</v>
      </c>
      <c r="F31" s="276">
        <v>327.18079999999998</v>
      </c>
      <c r="H31" s="25"/>
    </row>
    <row r="32" spans="1:11" x14ac:dyDescent="0.2">
      <c r="A32" s="19" t="s">
        <v>99</v>
      </c>
      <c r="B32" s="25">
        <v>243.06013453</v>
      </c>
      <c r="C32" s="25">
        <v>181.02678237000001</v>
      </c>
      <c r="D32" s="25">
        <v>183.47891641999999</v>
      </c>
      <c r="E32" s="25">
        <v>183.89588584000001</v>
      </c>
      <c r="F32" s="276">
        <v>199.15010000000001</v>
      </c>
      <c r="H32" s="25"/>
    </row>
    <row r="33" spans="1:12" x14ac:dyDescent="0.2">
      <c r="A33" s="18" t="s">
        <v>444</v>
      </c>
      <c r="B33" s="66">
        <f>+SUM(B27:B32)</f>
        <v>1351.4259400169999</v>
      </c>
      <c r="C33" s="66">
        <f>+SUM(C27:C32)</f>
        <v>1331.2714717560002</v>
      </c>
      <c r="D33" s="66">
        <f>+SUM(D27:D32)</f>
        <v>1291.41933911</v>
      </c>
      <c r="E33" s="66">
        <f>+SUM(E27:E32)</f>
        <v>1290.8565051679998</v>
      </c>
      <c r="F33" s="277">
        <f>+SUM(F27:F32)</f>
        <v>1308.73109</v>
      </c>
    </row>
    <row r="34" spans="1:12" x14ac:dyDescent="0.2">
      <c r="A34" s="353" t="s">
        <v>553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56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589" t="s">
        <v>181</v>
      </c>
      <c r="C38" s="589"/>
      <c r="D38" s="589"/>
      <c r="E38" s="589"/>
      <c r="F38" s="589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551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590" t="s">
        <v>497</v>
      </c>
      <c r="C23" s="591"/>
      <c r="D23" s="591"/>
      <c r="E23" s="591"/>
      <c r="F23" s="236"/>
      <c r="G23" s="235"/>
    </row>
    <row r="24" spans="1:24" x14ac:dyDescent="0.2">
      <c r="A24" s="237"/>
      <c r="B24" s="273" t="s">
        <v>593</v>
      </c>
      <c r="C24" s="273" t="s">
        <v>594</v>
      </c>
      <c r="D24" s="273" t="s">
        <v>595</v>
      </c>
      <c r="E24" s="273" t="s">
        <v>596</v>
      </c>
      <c r="F24" s="274" t="s">
        <v>549</v>
      </c>
      <c r="X24" s="107"/>
    </row>
    <row r="25" spans="1:24" x14ac:dyDescent="0.2">
      <c r="A25" s="235" t="s">
        <v>100</v>
      </c>
      <c r="B25" s="255">
        <v>253.56903839</v>
      </c>
      <c r="C25" s="255">
        <v>253.93828515000001</v>
      </c>
      <c r="D25" s="255">
        <v>246.90960157000001</v>
      </c>
      <c r="E25" s="255">
        <v>238.94963021000001</v>
      </c>
      <c r="F25" s="528">
        <v>236.81110000000001</v>
      </c>
      <c r="G25" s="112"/>
    </row>
    <row r="26" spans="1:24" x14ac:dyDescent="0.2">
      <c r="A26" s="235" t="s">
        <v>101</v>
      </c>
      <c r="B26" s="25">
        <v>593.61506187999998</v>
      </c>
      <c r="C26" s="25">
        <v>589.07677403000002</v>
      </c>
      <c r="D26" s="25">
        <v>421.52229190000003</v>
      </c>
      <c r="E26" s="25">
        <v>485.42647731</v>
      </c>
      <c r="F26" s="529">
        <v>515.75099999999998</v>
      </c>
      <c r="G26" s="112"/>
    </row>
    <row r="27" spans="1:24" x14ac:dyDescent="0.2">
      <c r="A27" s="235" t="s">
        <v>102</v>
      </c>
      <c r="B27" s="25">
        <v>731.61383309999997</v>
      </c>
      <c r="C27" s="25">
        <v>715.20099197000002</v>
      </c>
      <c r="D27" s="25">
        <v>748.49946571999999</v>
      </c>
      <c r="E27" s="25">
        <v>769.49751332999995</v>
      </c>
      <c r="F27" s="529">
        <v>731.49099999999999</v>
      </c>
      <c r="G27" s="112"/>
    </row>
    <row r="28" spans="1:24" x14ac:dyDescent="0.2">
      <c r="A28" s="235" t="s">
        <v>103</v>
      </c>
      <c r="B28" s="25">
        <v>858.81894880000004</v>
      </c>
      <c r="C28" s="25">
        <v>739.64911933999997</v>
      </c>
      <c r="D28" s="25">
        <v>785.19973436999999</v>
      </c>
      <c r="E28" s="25">
        <v>848.16253842000003</v>
      </c>
      <c r="F28" s="529">
        <v>836.7577</v>
      </c>
      <c r="G28" s="112"/>
    </row>
    <row r="29" spans="1:24" x14ac:dyDescent="0.2">
      <c r="A29" s="235" t="s">
        <v>104</v>
      </c>
      <c r="B29" s="25">
        <v>719.19350697000004</v>
      </c>
      <c r="C29" s="25">
        <v>652.00561850999998</v>
      </c>
      <c r="D29" s="25">
        <v>678.86052175999998</v>
      </c>
      <c r="E29" s="25">
        <v>684.12326444999997</v>
      </c>
      <c r="F29" s="529">
        <v>687.81640000000004</v>
      </c>
      <c r="G29" s="112"/>
    </row>
    <row r="30" spans="1:24" x14ac:dyDescent="0.2">
      <c r="A30" s="235" t="s">
        <v>105</v>
      </c>
      <c r="B30" s="25">
        <v>631.6336599</v>
      </c>
      <c r="C30" s="25">
        <v>483.85630301999998</v>
      </c>
      <c r="D30" s="25">
        <v>550.34045116000004</v>
      </c>
      <c r="E30" s="25">
        <v>557.74752591000004</v>
      </c>
      <c r="F30" s="529">
        <v>557.47439999999995</v>
      </c>
      <c r="G30" s="112"/>
    </row>
    <row r="31" spans="1:24" x14ac:dyDescent="0.2">
      <c r="A31" s="237" t="s">
        <v>386</v>
      </c>
      <c r="B31" s="271">
        <f t="shared" ref="B31:F31" si="0">+SUM(B25:B30)</f>
        <v>3788.4440490400007</v>
      </c>
      <c r="C31" s="271">
        <f t="shared" si="0"/>
        <v>3433.7270920200003</v>
      </c>
      <c r="D31" s="271">
        <f t="shared" si="0"/>
        <v>3431.3320664800003</v>
      </c>
      <c r="E31" s="271">
        <f t="shared" si="0"/>
        <v>3583.9069496300003</v>
      </c>
      <c r="F31" s="272">
        <f t="shared" si="0"/>
        <v>3566.1016000000004</v>
      </c>
      <c r="G31" s="112"/>
    </row>
    <row r="32" spans="1:24" x14ac:dyDescent="0.2">
      <c r="A32" s="353" t="s">
        <v>553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38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589" t="s">
        <v>181</v>
      </c>
      <c r="C36" s="589"/>
      <c r="D36" s="589"/>
      <c r="E36" s="589"/>
      <c r="F36" s="589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551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553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Johnson, Shane B.</cp:lastModifiedBy>
  <cp:lastPrinted>2019-04-08T18:37:44Z</cp:lastPrinted>
  <dcterms:created xsi:type="dcterms:W3CDTF">2007-07-17T17:37:22Z</dcterms:created>
  <dcterms:modified xsi:type="dcterms:W3CDTF">2021-02-09T14:39:57Z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