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drawings/drawing5.xml" ContentType="application/vnd.openxmlformats-officedocument.drawingml.chartshapes+xml"/>
  <Override PartName="/xl/charts/chart3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4.xml" ContentType="application/vnd.openxmlformats-officedocument.drawingml.chart+xml"/>
  <Override PartName="/xl/drawings/drawing8.xml" ContentType="application/vnd.openxmlformats-officedocument.drawingml.chartshapes+xml"/>
  <Override PartName="/xl/charts/chart5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drawings/drawing15.xml" ContentType="application/vnd.openxmlformats-officedocument.drawingml.chartshapes+xml"/>
  <Override PartName="/xl/charts/chart9.xml" ContentType="application/vnd.openxmlformats-officedocument.drawingml.chart+xml"/>
  <Override PartName="/xl/drawings/drawing16.xml" ContentType="application/vnd.openxmlformats-officedocument.drawingml.chartshapes+xml"/>
  <Override PartName="/xl/drawings/drawing17.xml" ContentType="application/vnd.openxmlformats-officedocument.drawing+xml"/>
  <Override PartName="/xl/charts/chart10.xml" ContentType="application/vnd.openxmlformats-officedocument.drawingml.chart+xml"/>
  <Override PartName="/xl/drawings/drawing18.xml" ContentType="application/vnd.openxmlformats-officedocument.drawingml.chartshapes+xml"/>
  <Override PartName="/xl/drawings/drawing19.xml" ContentType="application/vnd.openxmlformats-officedocument.drawing+xml"/>
  <Override PartName="/xl/charts/chart11.xml" ContentType="application/vnd.openxmlformats-officedocument.drawingml.chart+xml"/>
  <Override PartName="/xl/drawings/drawing20.xml" ContentType="application/vnd.openxmlformats-officedocument.drawingml.chartshapes+xml"/>
  <Override PartName="/xl/charts/chart12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1.xml" ContentType="application/vnd.openxmlformats-officedocument.drawingml.chartshapes+xml"/>
  <Override PartName="/xl/drawings/drawing22.xml" ContentType="application/vnd.openxmlformats-officedocument.drawing+xml"/>
  <Override PartName="/xl/charts/chart13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3.xml" ContentType="application/vnd.openxmlformats-officedocument.drawingml.chartshapes+xml"/>
  <Override PartName="/xl/drawings/drawing24.xml" ContentType="application/vnd.openxmlformats-officedocument.drawing+xml"/>
  <Override PartName="/xl/charts/chart14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25.xml" ContentType="application/vnd.openxmlformats-officedocument.drawingml.chartshapes+xml"/>
  <Override PartName="/xl/charts/chart15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26.xml" ContentType="application/vnd.openxmlformats-officedocument.drawingml.chartshapes+xml"/>
  <Override PartName="/xl/drawings/drawing27.xml" ContentType="application/vnd.openxmlformats-officedocument.drawing+xml"/>
  <Override PartName="/xl/charts/chart16.xml" ContentType="application/vnd.openxmlformats-officedocument.drawingml.chart+xml"/>
  <Override PartName="/xl/drawings/drawing28.xml" ContentType="application/vnd.openxmlformats-officedocument.drawingml.chartshapes+xml"/>
  <Override PartName="/xl/charts/chart17.xml" ContentType="application/vnd.openxmlformats-officedocument.drawingml.chart+xml"/>
  <Override PartName="/xl/drawings/drawing29.xml" ContentType="application/vnd.openxmlformats-officedocument.drawingml.chartshapes+xml"/>
  <Override PartName="/xl/drawings/drawing30.xml" ContentType="application/vnd.openxmlformats-officedocument.drawing+xml"/>
  <Override PartName="/xl/charts/chart18.xml" ContentType="application/vnd.openxmlformats-officedocument.drawingml.chart+xml"/>
  <Override PartName="/xl/drawings/drawing31.xml" ContentType="application/vnd.openxmlformats-officedocument.drawingml.chartshapes+xml"/>
  <Override PartName="/xl/drawings/drawing32.xml" ContentType="application/vnd.openxmlformats-officedocument.drawing+xml"/>
  <Override PartName="/xl/charts/chart19.xml" ContentType="application/vnd.openxmlformats-officedocument.drawingml.chart+xml"/>
  <Override PartName="/xl/drawings/drawing33.xml" ContentType="application/vnd.openxmlformats-officedocument.drawingml.chartshapes+xml"/>
  <Override PartName="/xl/drawings/drawing34.xml" ContentType="application/vnd.openxmlformats-officedocument.drawing+xml"/>
  <Override PartName="/xl/charts/chart20.xml" ContentType="application/vnd.openxmlformats-officedocument.drawingml.chart+xml"/>
  <Override PartName="/xl/drawings/drawing35.xml" ContentType="application/vnd.openxmlformats-officedocument.drawingml.chartshapes+xml"/>
  <Override PartName="/xl/charts/chart21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6.xml" ContentType="application/vnd.openxmlformats-officedocument.drawingml.chartshapes+xml"/>
  <Override PartName="/xl/drawings/drawing37.xml" ContentType="application/vnd.openxmlformats-officedocument.drawing+xml"/>
  <Override PartName="/xl/charts/chart22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23.xml" ContentType="application/vnd.openxmlformats-officedocument.drawingml.chart+xml"/>
  <Override PartName="/xl/drawings/drawing40.xml" ContentType="application/vnd.openxmlformats-officedocument.drawingml.chartshapes+xml"/>
  <Override PartName="/xl/charts/chart24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1.xml" ContentType="application/vnd.openxmlformats-officedocument.drawingml.chartshapes+xml"/>
  <Override PartName="/xl/drawings/drawing42.xml" ContentType="application/vnd.openxmlformats-officedocument.drawing+xml"/>
  <Override PartName="/xl/charts/chart25.xml" ContentType="application/vnd.openxmlformats-officedocument.drawingml.chart+xml"/>
  <Override PartName="/xl/drawings/drawing43.xml" ContentType="application/vnd.openxmlformats-officedocument.drawingml.chartshapes+xml"/>
  <Override PartName="/xl/charts/chart26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27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28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29.xml" ContentType="application/vnd.openxmlformats-officedocument.drawingml.chart+xml"/>
  <Override PartName="/xl/drawings/drawing50.xml" ContentType="application/vnd.openxmlformats-officedocument.drawingml.chartshapes+xml"/>
  <Override PartName="/xl/charts/chart30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51.xml" ContentType="application/vnd.openxmlformats-officedocument.drawingml.chartshapes+xml"/>
  <Override PartName="/xl/drawings/drawing52.xml" ContentType="application/vnd.openxmlformats-officedocument.drawing+xml"/>
  <Override PartName="/xl/charts/chart31.xml" ContentType="application/vnd.openxmlformats-officedocument.drawingml.chart+xml"/>
  <Override PartName="/xl/drawings/drawing53.xml" ContentType="application/vnd.openxmlformats-officedocument.drawingml.chartshapes+xml"/>
  <Override PartName="/xl/charts/chart3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4.xml" ContentType="application/vnd.openxmlformats-officedocument.drawingml.chartshapes+xml"/>
  <Override PartName="/xl/drawings/drawing55.xml" ContentType="application/vnd.openxmlformats-officedocument.drawing+xml"/>
  <Override PartName="/xl/charts/chart3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56.xml" ContentType="application/vnd.openxmlformats-officedocument.drawingml.chartshapes+xml"/>
  <Override PartName="/xl/drawings/drawing57.xml" ContentType="application/vnd.openxmlformats-officedocument.drawing+xml"/>
  <Override PartName="/xl/charts/chart34.xml" ContentType="application/vnd.openxmlformats-officedocument.drawingml.chart+xml"/>
  <Override PartName="/xl/drawings/drawing58.xml" ContentType="application/vnd.openxmlformats-officedocument.drawingml.chartshapes+xml"/>
  <Override PartName="/xl/drawings/drawing59.xml" ContentType="application/vnd.openxmlformats-officedocument.drawing+xml"/>
  <Override PartName="/xl/charts/chart35.xml" ContentType="application/vnd.openxmlformats-officedocument.drawingml.chart+xml"/>
  <Override PartName="/xl/drawings/drawing60.xml" ContentType="application/vnd.openxmlformats-officedocument.drawingml.chartshapes+xml"/>
  <Override PartName="/xl/charts/chart36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61.xml" ContentType="application/vnd.openxmlformats-officedocument.drawingml.chartshapes+xml"/>
  <Override PartName="/xl/drawings/drawing62.xml" ContentType="application/vnd.openxmlformats-officedocument.drawing+xml"/>
  <Override PartName="/xl/charts/chart37.xml" ContentType="application/vnd.openxmlformats-officedocument.drawingml.chart+xml"/>
  <Override PartName="/xl/drawings/drawing63.xml" ContentType="application/vnd.openxmlformats-officedocument.drawingml.chartshapes+xml"/>
  <Override PartName="/xl/charts/chart38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39.xml" ContentType="application/vnd.openxmlformats-officedocument.drawingml.chart+xml"/>
  <Override PartName="/xl/drawings/drawing66.xml" ContentType="application/vnd.openxmlformats-officedocument.drawingml.chartshapes+xml"/>
  <Override PartName="/xl/charts/chart40.xml" ContentType="application/vnd.openxmlformats-officedocument.drawingml.chart+xml"/>
  <Override PartName="/xl/drawings/drawing67.xml" ContentType="application/vnd.openxmlformats-officedocument.drawingml.chartshapes+xml"/>
  <Override PartName="/xl/drawings/drawing68.xml" ContentType="application/vnd.openxmlformats-officedocument.drawing+xml"/>
  <Override PartName="/xl/charts/chart4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69.xml" ContentType="application/vnd.openxmlformats-officedocument.drawingml.chartshapes+xml"/>
  <Override PartName="/xl/drawings/drawing70.xml" ContentType="application/vnd.openxmlformats-officedocument.drawing+xml"/>
  <Override PartName="/xl/charts/chart42.xml" ContentType="application/vnd.openxmlformats-officedocument.drawingml.chart+xml"/>
  <Override PartName="/xl/drawings/drawing71.xml" ContentType="application/vnd.openxmlformats-officedocument.drawingml.chartshapes+xml"/>
  <Override PartName="/xl/charts/chart43.xml" ContentType="application/vnd.openxmlformats-officedocument.drawingml.chart+xml"/>
  <Override PartName="/xl/drawings/drawing72.xml" ContentType="application/vnd.openxmlformats-officedocument.drawingml.chartshapes+xml"/>
  <Override PartName="/xl/drawings/drawing73.xml" ContentType="application/vnd.openxmlformats-officedocument.drawing+xml"/>
  <Override PartName="/xl/charts/chart44.xml" ContentType="application/vnd.openxmlformats-officedocument.drawingml.chart+xml"/>
  <Override PartName="/xl/drawings/drawing74.xml" ContentType="application/vnd.openxmlformats-officedocument.drawingml.chartshapes+xml"/>
  <Override PartName="/xl/charts/chart45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drawings/drawing75.xml" ContentType="application/vnd.openxmlformats-officedocument.drawingml.chartshapes+xml"/>
  <Override PartName="/xl/drawings/drawing76.xml" ContentType="application/vnd.openxmlformats-officedocument.drawing+xml"/>
  <Override PartName="/xl/charts/chart46.xml" ContentType="application/vnd.openxmlformats-officedocument.drawingml.chart+xml"/>
  <Override PartName="/xl/drawings/drawing77.xml" ContentType="application/vnd.openxmlformats-officedocument.drawingml.chartshapes+xml"/>
  <Override PartName="/xl/charts/chart47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8.xml" ContentType="application/vnd.openxmlformats-officedocument.drawingml.chartshapes+xml"/>
  <Override PartName="/xl/drawings/drawing79.xml" ContentType="application/vnd.openxmlformats-officedocument.drawing+xml"/>
  <Override PartName="/xl/charts/chart48.xml" ContentType="application/vnd.openxmlformats-officedocument.drawingml.chart+xml"/>
  <Override PartName="/xl/drawings/drawing80.xml" ContentType="application/vnd.openxmlformats-officedocument.drawingml.chartshapes+xml"/>
  <Override PartName="/xl/drawings/drawing81.xml" ContentType="application/vnd.openxmlformats-officedocument.drawing+xml"/>
  <Override PartName="/xl/charts/chart49.xml" ContentType="application/vnd.openxmlformats-officedocument.drawingml.chart+xml"/>
  <Override PartName="/xl/drawings/drawing82.xml" ContentType="application/vnd.openxmlformats-officedocument.drawingml.chartshapes+xml"/>
  <Override PartName="/xl/charts/chart50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83.xml" ContentType="application/vnd.openxmlformats-officedocument.drawingml.chartshapes+xml"/>
  <Override PartName="/xl/drawings/drawing84.xml" ContentType="application/vnd.openxmlformats-officedocument.drawing+xml"/>
  <Override PartName="/xl/charts/chart51.xml" ContentType="application/vnd.openxmlformats-officedocument.drawingml.chart+xml"/>
  <Override PartName="/xl/drawings/drawing85.xml" ContentType="application/vnd.openxmlformats-officedocument.drawingml.chartshapes+xml"/>
  <Override PartName="/xl/charts/chart52.xml" ContentType="application/vnd.openxmlformats-officedocument.drawingml.chart+xml"/>
  <Override PartName="/xl/drawings/drawing86.xml" ContentType="application/vnd.openxmlformats-officedocument.drawingml.chartshapes+xml"/>
  <Override PartName="/xl/drawings/drawing87.xml" ContentType="application/vnd.openxmlformats-officedocument.drawing+xml"/>
  <Override PartName="/xl/charts/chart53.xml" ContentType="application/vnd.openxmlformats-officedocument.drawingml.chart+xml"/>
  <Override PartName="/xl/drawings/drawing88.xml" ContentType="application/vnd.openxmlformats-officedocument.drawingml.chartshapes+xml"/>
  <Override PartName="/xl/charts/chart54.xml" ContentType="application/vnd.openxmlformats-officedocument.drawingml.chart+xml"/>
  <Override PartName="/xl/drawings/drawing89.xml" ContentType="application/vnd.openxmlformats-officedocument.drawingml.chartshapes+xml"/>
  <Override PartName="/xl/drawings/drawing90.xml" ContentType="application/vnd.openxmlformats-officedocument.drawing+xml"/>
  <Override PartName="/xl/charts/chart55.xml" ContentType="application/vnd.openxmlformats-officedocument.drawingml.chart+xml"/>
  <Override PartName="/xl/drawings/drawing91.xml" ContentType="application/vnd.openxmlformats-officedocument.drawingml.chartshapes+xml"/>
  <Override PartName="/xl/charts/chart56.xml" ContentType="application/vnd.openxmlformats-officedocument.drawingml.chart+xml"/>
  <Override PartName="/xl/drawings/drawing92.xml" ContentType="application/vnd.openxmlformats-officedocument.drawing+xml"/>
  <Override PartName="/xl/charts/chart57.xml" ContentType="application/vnd.openxmlformats-officedocument.drawingml.chart+xml"/>
  <Override PartName="/xl/drawings/drawing93.xml" ContentType="application/vnd.openxmlformats-officedocument.drawingml.chartshapes+xml"/>
  <Override PartName="/xl/charts/chart58.xml" ContentType="application/vnd.openxmlformats-officedocument.drawingml.chart+xml"/>
  <Override PartName="/xl/drawings/drawing94.xml" ContentType="application/vnd.openxmlformats-officedocument.drawingml.chartshapes+xml"/>
  <Override PartName="/xl/drawings/drawing95.xml" ContentType="application/vnd.openxmlformats-officedocument.drawing+xml"/>
  <Override PartName="/xl/charts/chart59.xml" ContentType="application/vnd.openxmlformats-officedocument.drawingml.chart+xml"/>
  <Override PartName="/xl/drawings/drawing96.xml" ContentType="application/vnd.openxmlformats-officedocument.drawingml.chartshapes+xml"/>
  <Override PartName="/xl/drawings/drawing97.xml" ContentType="application/vnd.openxmlformats-officedocument.drawing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98.xml" ContentType="application/vnd.openxmlformats-officedocument.drawingml.chartshapes+xml"/>
  <Override PartName="/xl/drawings/drawing99.xml" ContentType="application/vnd.openxmlformats-officedocument.drawing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drawings/drawing100.xml" ContentType="application/vnd.openxmlformats-officedocument.drawingml.chartshapes+xml"/>
  <Override PartName="/xl/drawings/drawing10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fs-f1\l6489\PRJ\STEO_NEW\Charts\xls\"/>
    </mc:Choice>
  </mc:AlternateContent>
  <bookViews>
    <workbookView xWindow="0" yWindow="0" windowWidth="24000" windowHeight="14505"/>
  </bookViews>
  <sheets>
    <sheet name="Contents" sheetId="64" r:id="rId1"/>
    <sheet name="1" sheetId="35" r:id="rId2"/>
    <sheet name="2" sheetId="77" r:id="rId3"/>
    <sheet name="3" sheetId="78" r:id="rId4"/>
    <sheet name="4" sheetId="36" r:id="rId5"/>
    <sheet name="5" sheetId="75" r:id="rId6"/>
    <sheet name="6" sheetId="92" r:id="rId7"/>
    <sheet name="7" sheetId="117" r:id="rId8"/>
    <sheet name="8" sheetId="105" r:id="rId9"/>
    <sheet name="9" sheetId="86" r:id="rId10"/>
    <sheet name="10" sheetId="84" r:id="rId11"/>
    <sheet name="11" sheetId="119" r:id="rId12"/>
    <sheet name="12" sheetId="87" r:id="rId13"/>
    <sheet name="13" sheetId="15" r:id="rId14"/>
    <sheet name="14" sheetId="120" r:id="rId15"/>
    <sheet name="15" sheetId="107" r:id="rId16"/>
    <sheet name="16" sheetId="68" r:id="rId17"/>
    <sheet name="17" sheetId="70" r:id="rId18"/>
    <sheet name="18" sheetId="108" r:id="rId19"/>
    <sheet name="19" sheetId="123" r:id="rId20"/>
    <sheet name="20" sheetId="69" r:id="rId21"/>
    <sheet name="21" sheetId="71" r:id="rId22"/>
    <sheet name="22" sheetId="124" r:id="rId23"/>
    <sheet name="23" sheetId="106" r:id="rId24"/>
    <sheet name="24" sheetId="80" r:id="rId25"/>
    <sheet name="25" sheetId="72" r:id="rId26"/>
    <sheet name="26" sheetId="103" r:id="rId27"/>
    <sheet name="27" sheetId="104" r:id="rId28"/>
    <sheet name="28" sheetId="112" r:id="rId29"/>
    <sheet name="29" sheetId="82" r:id="rId30"/>
    <sheet name="30" sheetId="73" r:id="rId31"/>
    <sheet name="31" sheetId="38" r:id="rId32"/>
    <sheet name="32" sheetId="74" r:id="rId33"/>
    <sheet name="33" sheetId="83" r:id="rId34"/>
    <sheet name="34" sheetId="125" r:id="rId35"/>
    <sheet name="35" sheetId="110" r:id="rId36"/>
    <sheet name="36" sheetId="111" r:id="rId37"/>
    <sheet name="37" sheetId="18" r:id="rId38"/>
    <sheet name="38" sheetId="114" r:id="rId39"/>
    <sheet name="39" sheetId="113" r:id="rId40"/>
    <sheet name="40" sheetId="52" r:id="rId41"/>
  </sheets>
  <externalReferences>
    <externalReference r:id="rId42"/>
  </externalReferences>
  <definedNames>
    <definedName name="_Order1" hidden="1">255</definedName>
    <definedName name="_Order2" hidden="1">255</definedName>
    <definedName name="C_1" localSheetId="11">OFFSET(#REF!,0,0,COUNT(#REF!),1)</definedName>
    <definedName name="C_1" localSheetId="14">OFFSET(#REF!,0,0,COUNT(#REF!),1)</definedName>
    <definedName name="C_1" localSheetId="19">OFFSET(#REF!,0,0,COUNT(#REF!),1)</definedName>
    <definedName name="C_1" localSheetId="22">OFFSET(#REF!,0,0,COUNT(#REF!),1)</definedName>
    <definedName name="C_1" localSheetId="38">OFFSET(#REF!,0,0,COUNT(#REF!),1)</definedName>
    <definedName name="C_1" localSheetId="7">OFFSET(#REF!,0,0,COUNT(#REF!),1)</definedName>
    <definedName name="C_2" localSheetId="11">OFFSET(#REF!,0,0,COUNT(#REF!),1)</definedName>
    <definedName name="C_2" localSheetId="14">OFFSET(#REF!,0,0,COUNT(#REF!),1)</definedName>
    <definedName name="C_2" localSheetId="19">OFFSET(#REF!,0,0,COUNT(#REF!),1)</definedName>
    <definedName name="C_2" localSheetId="22">OFFSET(#REF!,0,0,COUNT(#REF!),1)</definedName>
    <definedName name="C_2" localSheetId="38">OFFSET(#REF!,0,0,COUNT(#REF!),1)</definedName>
    <definedName name="C_2" localSheetId="7">OFFSET(#REF!,0,0,COUNT(#REF!),1)</definedName>
    <definedName name="Cavg" localSheetId="11">OFFSET(#REF!,0,0,COUNT(#REF!),1)</definedName>
    <definedName name="Cavg" localSheetId="14">OFFSET(#REF!,0,0,COUNT(#REF!),1)</definedName>
    <definedName name="Cavg" localSheetId="19">OFFSET(#REF!,0,0,COUNT(#REF!),1)</definedName>
    <definedName name="Cavg" localSheetId="22">OFFSET(#REF!,0,0,COUNT(#REF!),1)</definedName>
    <definedName name="Cavg" localSheetId="38">OFFSET(#REF!,0,0,COUNT(#REF!),1)</definedName>
    <definedName name="Cavg" localSheetId="7">OFFSET(#REF!,0,0,COUNT(#REF!),1)</definedName>
    <definedName name="Cmin" localSheetId="11">OFFSET(#REF!,0,0,COUNT(#REF!),1)</definedName>
    <definedName name="Cmin" localSheetId="14">OFFSET(#REF!,0,0,COUNT(#REF!),1)</definedName>
    <definedName name="Cmin" localSheetId="19">OFFSET(#REF!,0,0,COUNT(#REF!),1)</definedName>
    <definedName name="Cmin" localSheetId="22">OFFSET(#REF!,0,0,COUNT(#REF!),1)</definedName>
    <definedName name="Cmin" localSheetId="38">OFFSET(#REF!,0,0,COUNT(#REF!),1)</definedName>
    <definedName name="Cmin" localSheetId="7">OFFSET(#REF!,0,0,COUNT(#REF!),1)</definedName>
    <definedName name="Crng" localSheetId="11">OFFSET(#REF!,0,0,COUNT(#REF!),1)</definedName>
    <definedName name="Crng" localSheetId="14">OFFSET(#REF!,0,0,COUNT(#REF!),1)</definedName>
    <definedName name="Crng" localSheetId="19">OFFSET(#REF!,0,0,COUNT(#REF!),1)</definedName>
    <definedName name="Crng" localSheetId="22">OFFSET(#REF!,0,0,COUNT(#REF!),1)</definedName>
    <definedName name="Crng" localSheetId="38">OFFSET(#REF!,0,0,COUNT(#REF!),1)</definedName>
    <definedName name="Crng" localSheetId="7">OFFSET(#REF!,0,0,COUNT(#REF!),1)</definedName>
    <definedName name="HTML_CodePage" hidden="1">1252</definedName>
    <definedName name="HTML_Description" hidden="1">""</definedName>
    <definedName name="HTML_Email" hidden="1">""</definedName>
    <definedName name="HTML_Header" hidden="1">""</definedName>
    <definedName name="HTML_LastUpdate" hidden="1">"6/2/98"</definedName>
    <definedName name="HTML_LineAfter" hidden="1">FALSE</definedName>
    <definedName name="HTML_LineBefore" hidden="1">FALSE</definedName>
    <definedName name="HTML_Name" hidden="1">"Arti Choxi -"</definedName>
    <definedName name="HTML_OBDlg2" hidden="1">TRUE</definedName>
    <definedName name="HTML_OBDlg4" hidden="1">TRUE</definedName>
    <definedName name="HTML_OS" hidden="1">0</definedName>
    <definedName name="HTML_PathFile" hidden="1">"H:\PRJ\STEO_NEW\5TABB.htm"</definedName>
    <definedName name="HTML_Title" hidden="1">""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  <definedName name="P1_1" localSheetId="11">OFFSET(#REF!,0,0,COUNT(#REF!),1)</definedName>
    <definedName name="P1_1" localSheetId="14">OFFSET(#REF!,0,0,COUNT(#REF!),1)</definedName>
    <definedName name="P1_1" localSheetId="19">OFFSET(#REF!,0,0,COUNT(#REF!),1)</definedName>
    <definedName name="P1_1" localSheetId="22">OFFSET(#REF!,0,0,COUNT(#REF!),1)</definedName>
    <definedName name="P1_1" localSheetId="38">OFFSET(#REF!,0,0,COUNT(#REF!),1)</definedName>
    <definedName name="P1_1" localSheetId="7">OFFSET(#REF!,0,0,COUNT(#REF!),1)</definedName>
    <definedName name="P1_2" localSheetId="11">OFFSET(#REF!,0,0,COUNT(#REF!),1)</definedName>
    <definedName name="P1_2" localSheetId="14">OFFSET(#REF!,0,0,COUNT(#REF!),1)</definedName>
    <definedName name="P1_2" localSheetId="19">OFFSET(#REF!,0,0,COUNT(#REF!),1)</definedName>
    <definedName name="P1_2" localSheetId="22">OFFSET(#REF!,0,0,COUNT(#REF!),1)</definedName>
    <definedName name="P1_2" localSheetId="38">OFFSET(#REF!,0,0,COUNT(#REF!),1)</definedName>
    <definedName name="P1_2" localSheetId="7">OFFSET(#REF!,0,0,COUNT(#REF!),1)</definedName>
    <definedName name="P1avg" localSheetId="11">OFFSET(#REF!,0,0,COUNT(#REF!),1)</definedName>
    <definedName name="P1avg" localSheetId="14">OFFSET(#REF!,0,0,COUNT(#REF!),1)</definedName>
    <definedName name="P1avg" localSheetId="19">OFFSET(#REF!,0,0,COUNT(#REF!),1)</definedName>
    <definedName name="P1avg" localSheetId="22">OFFSET(#REF!,0,0,COUNT(#REF!),1)</definedName>
    <definedName name="P1avg" localSheetId="38">OFFSET(#REF!,0,0,COUNT(#REF!),1)</definedName>
    <definedName name="P1avg" localSheetId="7">OFFSET(#REF!,0,0,COUNT(#REF!),1)</definedName>
    <definedName name="P1min" localSheetId="11">OFFSET(#REF!,0,0,COUNT(#REF!),1)</definedName>
    <definedName name="P1min" localSheetId="14">OFFSET(#REF!,0,0,COUNT(#REF!),1)</definedName>
    <definedName name="P1min" localSheetId="19">OFFSET(#REF!,0,0,COUNT(#REF!),1)</definedName>
    <definedName name="P1min" localSheetId="22">OFFSET(#REF!,0,0,COUNT(#REF!),1)</definedName>
    <definedName name="P1min" localSheetId="38">OFFSET(#REF!,0,0,COUNT(#REF!),1)</definedName>
    <definedName name="P1min" localSheetId="7">OFFSET(#REF!,0,0,COUNT(#REF!),1)</definedName>
    <definedName name="P1rng" localSheetId="11">OFFSET(#REF!,0,0,COUNT(#REF!),1)</definedName>
    <definedName name="P1rng" localSheetId="14">OFFSET(#REF!,0,0,COUNT(#REF!),1)</definedName>
    <definedName name="P1rng" localSheetId="19">OFFSET(#REF!,0,0,COUNT(#REF!),1)</definedName>
    <definedName name="P1rng" localSheetId="22">OFFSET(#REF!,0,0,COUNT(#REF!),1)</definedName>
    <definedName name="P1rng" localSheetId="38">OFFSET(#REF!,0,0,COUNT(#REF!),1)</definedName>
    <definedName name="P1rng" localSheetId="7">OFFSET(#REF!,0,0,COUNT(#REF!),1)</definedName>
    <definedName name="P2_1" localSheetId="11">OFFSET(#REF!,0,0,COUNT(#REF!),1)</definedName>
    <definedName name="P2_1" localSheetId="14">OFFSET(#REF!,0,0,COUNT(#REF!),1)</definedName>
    <definedName name="P2_1" localSheetId="19">OFFSET(#REF!,0,0,COUNT(#REF!),1)</definedName>
    <definedName name="P2_1" localSheetId="22">OFFSET(#REF!,0,0,COUNT(#REF!),1)</definedName>
    <definedName name="P2_1" localSheetId="38">OFFSET(#REF!,0,0,COUNT(#REF!),1)</definedName>
    <definedName name="P2_1" localSheetId="7">OFFSET(#REF!,0,0,COUNT(#REF!),1)</definedName>
    <definedName name="P2_2" localSheetId="11">OFFSET(#REF!,0,0,COUNT(#REF!),1)</definedName>
    <definedName name="P2_2" localSheetId="14">OFFSET(#REF!,0,0,COUNT(#REF!),1)</definedName>
    <definedName name="P2_2" localSheetId="19">OFFSET(#REF!,0,0,COUNT(#REF!),1)</definedName>
    <definedName name="P2_2" localSheetId="22">OFFSET(#REF!,0,0,COUNT(#REF!),1)</definedName>
    <definedName name="P2_2" localSheetId="38">OFFSET(#REF!,0,0,COUNT(#REF!),1)</definedName>
    <definedName name="P2_2" localSheetId="7">OFFSET(#REF!,0,0,COUNT(#REF!),1)</definedName>
    <definedName name="P2avg" localSheetId="11">OFFSET(#REF!,0,0,COUNT(#REF!),1)</definedName>
    <definedName name="P2avg" localSheetId="14">OFFSET(#REF!,0,0,COUNT(#REF!),1)</definedName>
    <definedName name="P2avg" localSheetId="19">OFFSET(#REF!,0,0,COUNT(#REF!),1)</definedName>
    <definedName name="P2avg" localSheetId="22">OFFSET(#REF!,0,0,COUNT(#REF!),1)</definedName>
    <definedName name="P2avg" localSheetId="38">OFFSET(#REF!,0,0,COUNT(#REF!),1)</definedName>
    <definedName name="P2avg" localSheetId="7">OFFSET(#REF!,0,0,COUNT(#REF!),1)</definedName>
    <definedName name="P2min" localSheetId="11">OFFSET(#REF!,0,0,COUNT(#REF!),1)</definedName>
    <definedName name="P2min" localSheetId="14">OFFSET(#REF!,0,0,COUNT(#REF!),1)</definedName>
    <definedName name="P2min" localSheetId="19">OFFSET(#REF!,0,0,COUNT(#REF!),1)</definedName>
    <definedName name="P2min" localSheetId="22">OFFSET(#REF!,0,0,COUNT(#REF!),1)</definedName>
    <definedName name="P2min" localSheetId="38">OFFSET(#REF!,0,0,COUNT(#REF!),1)</definedName>
    <definedName name="P2min" localSheetId="7">OFFSET(#REF!,0,0,COUNT(#REF!),1)</definedName>
    <definedName name="P2rng" localSheetId="11">OFFSET(#REF!,0,0,COUNT(#REF!),1)</definedName>
    <definedName name="P2rng" localSheetId="14">OFFSET(#REF!,0,0,COUNT(#REF!),1)</definedName>
    <definedName name="P2rng" localSheetId="19">OFFSET(#REF!,0,0,COUNT(#REF!),1)</definedName>
    <definedName name="P2rng" localSheetId="22">OFFSET(#REF!,0,0,COUNT(#REF!),1)</definedName>
    <definedName name="P2rng" localSheetId="38">OFFSET(#REF!,0,0,COUNT(#REF!),1)</definedName>
    <definedName name="P2rng" localSheetId="7">OFFSET(#REF!,0,0,COUNT(#REF!),1)</definedName>
    <definedName name="P3_1" localSheetId="11">OFFSET(#REF!,0,0,COUNT(#REF!),1)</definedName>
    <definedName name="P3_1" localSheetId="14">OFFSET(#REF!,0,0,COUNT(#REF!),1)</definedName>
    <definedName name="P3_1" localSheetId="19">OFFSET(#REF!,0,0,COUNT(#REF!),1)</definedName>
    <definedName name="P3_1" localSheetId="22">OFFSET(#REF!,0,0,COUNT(#REF!),1)</definedName>
    <definedName name="P3_1" localSheetId="38">OFFSET(#REF!,0,0,COUNT(#REF!),1)</definedName>
    <definedName name="P3_1" localSheetId="7">OFFSET(#REF!,0,0,COUNT(#REF!),1)</definedName>
    <definedName name="P3_2" localSheetId="11">OFFSET(#REF!,0,0,COUNT(#REF!),1)</definedName>
    <definedName name="P3_2" localSheetId="14">OFFSET(#REF!,0,0,COUNT(#REF!),1)</definedName>
    <definedName name="P3_2" localSheetId="19">OFFSET(#REF!,0,0,COUNT(#REF!),1)</definedName>
    <definedName name="P3_2" localSheetId="22">OFFSET(#REF!,0,0,COUNT(#REF!),1)</definedName>
    <definedName name="P3_2" localSheetId="38">OFFSET(#REF!,0,0,COUNT(#REF!),1)</definedName>
    <definedName name="P3_2" localSheetId="7">OFFSET(#REF!,0,0,COUNT(#REF!),1)</definedName>
    <definedName name="P3avg" localSheetId="11">OFFSET(#REF!,0,0,COUNT(#REF!),1)</definedName>
    <definedName name="P3avg" localSheetId="14">OFFSET(#REF!,0,0,COUNT(#REF!),1)</definedName>
    <definedName name="P3avg" localSheetId="19">OFFSET(#REF!,0,0,COUNT(#REF!),1)</definedName>
    <definedName name="P3avg" localSheetId="22">OFFSET(#REF!,0,0,COUNT(#REF!),1)</definedName>
    <definedName name="P3avg" localSheetId="38">OFFSET(#REF!,0,0,COUNT(#REF!),1)</definedName>
    <definedName name="P3avg" localSheetId="7">OFFSET(#REF!,0,0,COUNT(#REF!),1)</definedName>
    <definedName name="P3min" localSheetId="11">OFFSET(#REF!,0,0,COUNT(#REF!),1)</definedName>
    <definedName name="P3min" localSheetId="14">OFFSET(#REF!,0,0,COUNT(#REF!),1)</definedName>
    <definedName name="P3min" localSheetId="19">OFFSET(#REF!,0,0,COUNT(#REF!),1)</definedName>
    <definedName name="P3min" localSheetId="22">OFFSET(#REF!,0,0,COUNT(#REF!),1)</definedName>
    <definedName name="P3min" localSheetId="38">OFFSET(#REF!,0,0,COUNT(#REF!),1)</definedName>
    <definedName name="P3min" localSheetId="7">OFFSET(#REF!,0,0,COUNT(#REF!),1)</definedName>
    <definedName name="P3rng" localSheetId="11">OFFSET(#REF!,0,0,COUNT(#REF!),1)</definedName>
    <definedName name="P3rng" localSheetId="14">OFFSET(#REF!,0,0,COUNT(#REF!),1)</definedName>
    <definedName name="P3rng" localSheetId="19">OFFSET(#REF!,0,0,COUNT(#REF!),1)</definedName>
    <definedName name="P3rng" localSheetId="22">OFFSET(#REF!,0,0,COUNT(#REF!),1)</definedName>
    <definedName name="P3rng" localSheetId="38">OFFSET(#REF!,0,0,COUNT(#REF!),1)</definedName>
    <definedName name="P3rng" localSheetId="7">OFFSET(#REF!,0,0,COUNT(#REF!),1)</definedName>
    <definedName name="P4_1" localSheetId="11">OFFSET(#REF!,0,0,COUNT(#REF!),1)</definedName>
    <definedName name="P4_1" localSheetId="14">OFFSET(#REF!,0,0,COUNT(#REF!),1)</definedName>
    <definedName name="P4_1" localSheetId="19">OFFSET(#REF!,0,0,COUNT(#REF!),1)</definedName>
    <definedName name="P4_1" localSheetId="22">OFFSET(#REF!,0,0,COUNT(#REF!),1)</definedName>
    <definedName name="P4_1" localSheetId="38">OFFSET(#REF!,0,0,COUNT(#REF!),1)</definedName>
    <definedName name="P4_1" localSheetId="7">OFFSET(#REF!,0,0,COUNT(#REF!),1)</definedName>
    <definedName name="P4_2" localSheetId="11">OFFSET(#REF!,0,0,COUNT(#REF!),1)</definedName>
    <definedName name="P4_2" localSheetId="14">OFFSET(#REF!,0,0,COUNT(#REF!),1)</definedName>
    <definedName name="P4_2" localSheetId="19">OFFSET(#REF!,0,0,COUNT(#REF!),1)</definedName>
    <definedName name="P4_2" localSheetId="22">OFFSET(#REF!,0,0,COUNT(#REF!),1)</definedName>
    <definedName name="P4_2" localSheetId="38">OFFSET(#REF!,0,0,COUNT(#REF!),1)</definedName>
    <definedName name="P4_2" localSheetId="7">OFFSET(#REF!,0,0,COUNT(#REF!),1)</definedName>
    <definedName name="P4avg" localSheetId="11">OFFSET(#REF!,0,0,COUNT(#REF!),1)</definedName>
    <definedName name="P4avg" localSheetId="14">OFFSET(#REF!,0,0,COUNT(#REF!),1)</definedName>
    <definedName name="P4avg" localSheetId="19">OFFSET(#REF!,0,0,COUNT(#REF!),1)</definedName>
    <definedName name="P4avg" localSheetId="22">OFFSET(#REF!,0,0,COUNT(#REF!),1)</definedName>
    <definedName name="P4avg" localSheetId="38">OFFSET(#REF!,0,0,COUNT(#REF!),1)</definedName>
    <definedName name="P4avg" localSheetId="7">OFFSET(#REF!,0,0,COUNT(#REF!),1)</definedName>
    <definedName name="P4min" localSheetId="11">OFFSET(#REF!,0,0,COUNT(#REF!),1)</definedName>
    <definedName name="P4min" localSheetId="14">OFFSET(#REF!,0,0,COUNT(#REF!),1)</definedName>
    <definedName name="P4min" localSheetId="19">OFFSET(#REF!,0,0,COUNT(#REF!),1)</definedName>
    <definedName name="P4min" localSheetId="22">OFFSET(#REF!,0,0,COUNT(#REF!),1)</definedName>
    <definedName name="P4min" localSheetId="38">OFFSET(#REF!,0,0,COUNT(#REF!),1)</definedName>
    <definedName name="P4min" localSheetId="7">OFFSET(#REF!,0,0,COUNT(#REF!),1)</definedName>
    <definedName name="P4rng" localSheetId="11">OFFSET(#REF!,0,0,COUNT(#REF!),1)</definedName>
    <definedName name="P4rng" localSheetId="14">OFFSET(#REF!,0,0,COUNT(#REF!),1)</definedName>
    <definedName name="P4rng" localSheetId="19">OFFSET(#REF!,0,0,COUNT(#REF!),1)</definedName>
    <definedName name="P4rng" localSheetId="22">OFFSET(#REF!,0,0,COUNT(#REF!),1)</definedName>
    <definedName name="P4rng" localSheetId="38">OFFSET(#REF!,0,0,COUNT(#REF!),1)</definedName>
    <definedName name="P4rng" localSheetId="7">OFFSET(#REF!,0,0,COUNT(#REF!),1)</definedName>
    <definedName name="P5_1" localSheetId="11">OFFSET(#REF!,0,0,COUNT(#REF!),1)</definedName>
    <definedName name="P5_1" localSheetId="14">OFFSET(#REF!,0,0,COUNT(#REF!),1)</definedName>
    <definedName name="P5_1" localSheetId="19">OFFSET(#REF!,0,0,COUNT(#REF!),1)</definedName>
    <definedName name="P5_1" localSheetId="22">OFFSET(#REF!,0,0,COUNT(#REF!),1)</definedName>
    <definedName name="P5_1" localSheetId="38">OFFSET(#REF!,0,0,COUNT(#REF!),1)</definedName>
    <definedName name="P5_1" localSheetId="7">OFFSET(#REF!,0,0,COUNT(#REF!),1)</definedName>
    <definedName name="P5_2" localSheetId="11">OFFSET(#REF!,0,0,COUNT(#REF!),1)</definedName>
    <definedName name="P5_2" localSheetId="14">OFFSET(#REF!,0,0,COUNT(#REF!),1)</definedName>
    <definedName name="P5_2" localSheetId="19">OFFSET(#REF!,0,0,COUNT(#REF!),1)</definedName>
    <definedName name="P5_2" localSheetId="22">OFFSET(#REF!,0,0,COUNT(#REF!),1)</definedName>
    <definedName name="P5_2" localSheetId="38">OFFSET(#REF!,0,0,COUNT(#REF!),1)</definedName>
    <definedName name="P5_2" localSheetId="7">OFFSET(#REF!,0,0,COUNT(#REF!),1)</definedName>
    <definedName name="P5avg" localSheetId="11">OFFSET(#REF!,0,0,COUNT(#REF!),1)</definedName>
    <definedName name="P5avg" localSheetId="14">OFFSET(#REF!,0,0,COUNT(#REF!),1)</definedName>
    <definedName name="P5avg" localSheetId="19">OFFSET(#REF!,0,0,COUNT(#REF!),1)</definedName>
    <definedName name="P5avg" localSheetId="22">OFFSET(#REF!,0,0,COUNT(#REF!),1)</definedName>
    <definedName name="P5avg" localSheetId="38">OFFSET(#REF!,0,0,COUNT(#REF!),1)</definedName>
    <definedName name="P5avg" localSheetId="7">OFFSET(#REF!,0,0,COUNT(#REF!),1)</definedName>
    <definedName name="P5min" localSheetId="11">OFFSET(#REF!,0,0,COUNT(#REF!),1)</definedName>
    <definedName name="P5min" localSheetId="14">OFFSET(#REF!,0,0,COUNT(#REF!),1)</definedName>
    <definedName name="P5min" localSheetId="19">OFFSET(#REF!,0,0,COUNT(#REF!),1)</definedName>
    <definedName name="P5min" localSheetId="22">OFFSET(#REF!,0,0,COUNT(#REF!),1)</definedName>
    <definedName name="P5min" localSheetId="38">OFFSET(#REF!,0,0,COUNT(#REF!),1)</definedName>
    <definedName name="P5min" localSheetId="7">OFFSET(#REF!,0,0,COUNT(#REF!),1)</definedName>
    <definedName name="P5rng" localSheetId="11">OFFSET(#REF!,0,0,COUNT(#REF!),1)</definedName>
    <definedName name="P5rng" localSheetId="14">OFFSET(#REF!,0,0,COUNT(#REF!),1)</definedName>
    <definedName name="P5rng" localSheetId="19">OFFSET(#REF!,0,0,COUNT(#REF!),1)</definedName>
    <definedName name="P5rng" localSheetId="22">OFFSET(#REF!,0,0,COUNT(#REF!),1)</definedName>
    <definedName name="P5rng" localSheetId="38">OFFSET(#REF!,0,0,COUNT(#REF!),1)</definedName>
    <definedName name="P5rng" localSheetId="7">OFFSET(#REF!,0,0,COUNT(#REF!),1)</definedName>
    <definedName name="_xlnm.Print_Area" localSheetId="1">'1'!$A$1:$P$143</definedName>
    <definedName name="_xlnm.Print_Area" localSheetId="10">'10'!$A$1:$O$46</definedName>
    <definedName name="_xlnm.Print_Area" localSheetId="12">'12'!$B$1:$P$45</definedName>
    <definedName name="_xlnm.Print_Area" localSheetId="13">'13'!$A$1:$O$114</definedName>
    <definedName name="_xlnm.Print_Area" localSheetId="15">'15'!$A$1:$O$114</definedName>
    <definedName name="_xlnm.Print_Area" localSheetId="18">'18'!$A$1:$O$112</definedName>
    <definedName name="_xlnm.Print_Area" localSheetId="19">'19'!$A$1:$O$127</definedName>
    <definedName name="_xlnm.Print_Area" localSheetId="23">'23'!$A$1:$O$114</definedName>
    <definedName name="_xlnm.Print_Area" localSheetId="28">'28'!$A$1:$O$115</definedName>
    <definedName name="_xlnm.Print_Area" localSheetId="31">'31'!$A$1:$O$148</definedName>
    <definedName name="_xlnm.Print_Area" localSheetId="33">'33'!$A$1:$O$124</definedName>
    <definedName name="_xlnm.Print_Area" localSheetId="34">'34'!$A$1:$O$40</definedName>
    <definedName name="_xlnm.Print_Area" localSheetId="35">'35'!$A$1:$O$24</definedName>
    <definedName name="_xlnm.Print_Area" localSheetId="36">'36'!$A$1:$O$24</definedName>
    <definedName name="_xlnm.Print_Area" localSheetId="37">'37'!$A$1:$O$49</definedName>
    <definedName name="_xlnm.Print_Area" localSheetId="4">'4'!$A$1:$O$130</definedName>
    <definedName name="_xlnm.Print_Area" localSheetId="9">'9'!$B$1:$O$36</definedName>
    <definedName name="TransChoice" localSheetId="22">OFFSET([1]!TransList,0,0,COUNTA([1]!TransList),1)</definedName>
    <definedName name="TransChoice" localSheetId="27">OFFSET([1]!TransList,0,0,COUNTA([1]!TransList),1)</definedName>
    <definedName name="US_1" localSheetId="11">OFFSET(#REF!,0,0,COUNT(#REF!),1)</definedName>
    <definedName name="US_1" localSheetId="14">OFFSET(#REF!,0,0,COUNT(#REF!),1)</definedName>
    <definedName name="US_1" localSheetId="19">OFFSET(#REF!,0,0,COUNT(#REF!),1)</definedName>
    <definedName name="US_1" localSheetId="22">OFFSET(#REF!,0,0,COUNT(#REF!),1)</definedName>
    <definedName name="US_1" localSheetId="38">OFFSET(#REF!,0,0,COUNT(#REF!),1)</definedName>
    <definedName name="US_1" localSheetId="7">OFFSET(#REF!,0,0,COUNT(#REF!),1)</definedName>
    <definedName name="US_2" localSheetId="11">OFFSET(#REF!,0,0,COUNT(#REF!),1)</definedName>
    <definedName name="US_2" localSheetId="14">OFFSET(#REF!,0,0,COUNT(#REF!),1)</definedName>
    <definedName name="US_2" localSheetId="19">OFFSET(#REF!,0,0,COUNT(#REF!),1)</definedName>
    <definedName name="US_2" localSheetId="22">OFFSET(#REF!,0,0,COUNT(#REF!),1)</definedName>
    <definedName name="US_2" localSheetId="38">OFFSET(#REF!,0,0,COUNT(#REF!),1)</definedName>
    <definedName name="US_2" localSheetId="7">OFFSET(#REF!,0,0,COUNT(#REF!),1)</definedName>
    <definedName name="USavg" localSheetId="11">OFFSET(#REF!,0,0,COUNT(#REF!),1)</definedName>
    <definedName name="USavg" localSheetId="14">OFFSET(#REF!,0,0,COUNT(#REF!),1)</definedName>
    <definedName name="USavg" localSheetId="19">OFFSET(#REF!,0,0,COUNT(#REF!),1)</definedName>
    <definedName name="USavg" localSheetId="22">OFFSET(#REF!,0,0,COUNT(#REF!),1)</definedName>
    <definedName name="USavg" localSheetId="38">OFFSET(#REF!,0,0,COUNT(#REF!),1)</definedName>
    <definedName name="USavg" localSheetId="7">OFFSET(#REF!,0,0,COUNT(#REF!),1)</definedName>
    <definedName name="USmin" localSheetId="11">OFFSET(#REF!,0,0,COUNT(#REF!),1)</definedName>
    <definedName name="USmin" localSheetId="14">OFFSET(#REF!,0,0,COUNT(#REF!),1)</definedName>
    <definedName name="USmin" localSheetId="19">OFFSET(#REF!,0,0,COUNT(#REF!),1)</definedName>
    <definedName name="USmin" localSheetId="22">OFFSET(#REF!,0,0,COUNT(#REF!),1)</definedName>
    <definedName name="USmin" localSheetId="38">OFFSET(#REF!,0,0,COUNT(#REF!),1)</definedName>
    <definedName name="USmin" localSheetId="7">OFFSET(#REF!,0,0,COUNT(#REF!),1)</definedName>
    <definedName name="USrng" localSheetId="11">OFFSET(#REF!,0,0,COUNT(#REF!),1)</definedName>
    <definedName name="USrng" localSheetId="14">OFFSET(#REF!,0,0,COUNT(#REF!),1)</definedName>
    <definedName name="USrng" localSheetId="19">OFFSET(#REF!,0,0,COUNT(#REF!),1)</definedName>
    <definedName name="USrng" localSheetId="22">OFFSET(#REF!,0,0,COUNT(#REF!),1)</definedName>
    <definedName name="USrng" localSheetId="38">OFFSET(#REF!,0,0,COUNT(#REF!),1)</definedName>
    <definedName name="USrng" localSheetId="7">OFFSET(#REF!,0,0,COUNT(#REF!),1)</definedName>
  </definedNames>
  <calcPr calcId="152511"/>
</workbook>
</file>

<file path=xl/calcChain.xml><?xml version="1.0" encoding="utf-8"?>
<calcChain xmlns="http://schemas.openxmlformats.org/spreadsheetml/2006/main">
  <c r="A127" i="123" l="1"/>
  <c r="X25" i="124" l="1"/>
  <c r="X30" i="124" l="1"/>
  <c r="W30" i="124" l="1"/>
  <c r="A35" i="114"/>
  <c r="A33" i="113"/>
  <c r="R30" i="124" l="1"/>
  <c r="J30" i="124"/>
  <c r="Q30" i="124"/>
  <c r="I30" i="124"/>
  <c r="P30" i="124"/>
  <c r="H30" i="124"/>
  <c r="O30" i="124"/>
  <c r="K30" i="124"/>
  <c r="T30" i="124"/>
  <c r="L30" i="124"/>
  <c r="M30" i="124"/>
  <c r="E30" i="124"/>
  <c r="S30" i="124"/>
  <c r="U30" i="124"/>
  <c r="V30" i="124"/>
  <c r="N30" i="124"/>
  <c r="G30" i="124"/>
  <c r="F30" i="124"/>
  <c r="D30" i="124"/>
  <c r="C30" i="124"/>
  <c r="B42" i="87" l="1"/>
  <c r="B145" i="35"/>
  <c r="B144" i="35"/>
  <c r="B132" i="36"/>
  <c r="B131" i="36"/>
  <c r="L39" i="125" l="1"/>
  <c r="M39" i="125"/>
  <c r="J39" i="125"/>
  <c r="O39" i="125"/>
  <c r="N39" i="125"/>
  <c r="K39" i="125"/>
  <c r="H27" i="78"/>
  <c r="H27" i="77"/>
  <c r="H28" i="78"/>
  <c r="H28" i="77"/>
  <c r="H30" i="69"/>
  <c r="G29" i="120"/>
  <c r="G30" i="71"/>
  <c r="G29" i="84"/>
  <c r="G38" i="84"/>
  <c r="G29" i="72"/>
  <c r="G33" i="84"/>
  <c r="G34" i="86"/>
  <c r="G33" i="86"/>
  <c r="H30" i="70"/>
  <c r="G28" i="80"/>
  <c r="G28" i="68"/>
  <c r="E33" i="114"/>
  <c r="G43" i="84" l="1"/>
  <c r="D124" i="123" l="1"/>
  <c r="A82" i="120"/>
  <c r="A79" i="105"/>
  <c r="A97" i="84"/>
  <c r="B95" i="77"/>
  <c r="B83" i="69"/>
  <c r="A81" i="80"/>
  <c r="B84" i="70"/>
  <c r="A93" i="82"/>
  <c r="A83" i="71"/>
  <c r="A83" i="72"/>
  <c r="A94" i="74"/>
  <c r="B97" i="75"/>
  <c r="A83" i="68"/>
  <c r="B95" i="78"/>
  <c r="A94" i="73"/>
  <c r="A81" i="120" l="1"/>
  <c r="D123" i="123"/>
  <c r="A70" i="120"/>
  <c r="D112" i="123"/>
  <c r="E124" i="123"/>
  <c r="A85" i="84"/>
  <c r="A96" i="84"/>
  <c r="A78" i="105"/>
  <c r="A67" i="105"/>
  <c r="B71" i="69"/>
  <c r="A69" i="80"/>
  <c r="A82" i="71"/>
  <c r="A92" i="82"/>
  <c r="A71" i="71"/>
  <c r="A81" i="82"/>
  <c r="B83" i="70"/>
  <c r="B72" i="70"/>
  <c r="A82" i="72"/>
  <c r="A93" i="74"/>
  <c r="C53" i="103"/>
  <c r="B53" i="103"/>
  <c r="C54" i="103"/>
  <c r="A82" i="68"/>
  <c r="B94" i="78"/>
  <c r="H35" i="83"/>
  <c r="B52" i="92"/>
  <c r="C52" i="92"/>
  <c r="C53" i="92"/>
  <c r="A71" i="72"/>
  <c r="A82" i="74"/>
  <c r="C54" i="92"/>
  <c r="A93" i="73"/>
  <c r="C55" i="92"/>
  <c r="B83" i="78"/>
  <c r="B85" i="75"/>
  <c r="C55" i="103"/>
  <c r="B96" i="75"/>
  <c r="C56" i="103"/>
  <c r="A82" i="73"/>
  <c r="B94" i="77"/>
  <c r="H36" i="83"/>
  <c r="A71" i="68"/>
  <c r="B83" i="77"/>
  <c r="B82" i="69"/>
  <c r="A80" i="80"/>
  <c r="O38" i="125" l="1"/>
  <c r="N38" i="125"/>
  <c r="L38" i="125"/>
  <c r="K38" i="125"/>
  <c r="M38" i="125"/>
  <c r="J38" i="125"/>
  <c r="G27" i="78"/>
  <c r="G28" i="78"/>
  <c r="G27" i="77"/>
  <c r="K29" i="74"/>
  <c r="L29" i="78"/>
  <c r="L26" i="78"/>
  <c r="L29" i="77"/>
  <c r="G28" i="77"/>
  <c r="A69" i="120"/>
  <c r="A58" i="120"/>
  <c r="D111" i="123"/>
  <c r="D122" i="123"/>
  <c r="A80" i="120"/>
  <c r="D100" i="123"/>
  <c r="L28" i="105"/>
  <c r="N63" i="117"/>
  <c r="M30" i="77"/>
  <c r="F29" i="120"/>
  <c r="G30" i="69"/>
  <c r="F30" i="71"/>
  <c r="F29" i="84"/>
  <c r="L30" i="84"/>
  <c r="L37" i="84"/>
  <c r="F29" i="72"/>
  <c r="A55" i="105"/>
  <c r="L35" i="84"/>
  <c r="L42" i="84"/>
  <c r="L35" i="86"/>
  <c r="L40" i="84"/>
  <c r="F33" i="86"/>
  <c r="L31" i="86"/>
  <c r="L44" i="84"/>
  <c r="A84" i="84"/>
  <c r="K28" i="86"/>
  <c r="K27" i="86"/>
  <c r="K29" i="86"/>
  <c r="K30" i="86"/>
  <c r="A77" i="105"/>
  <c r="L29" i="86"/>
  <c r="A73" i="84"/>
  <c r="L30" i="86"/>
  <c r="E112" i="123"/>
  <c r="L31" i="84"/>
  <c r="L36" i="84"/>
  <c r="K36" i="84"/>
  <c r="K31" i="84"/>
  <c r="K30" i="84"/>
  <c r="K35" i="84"/>
  <c r="K42" i="84"/>
  <c r="K37" i="84"/>
  <c r="K32" i="84"/>
  <c r="K28" i="84"/>
  <c r="A95" i="84"/>
  <c r="L27" i="86"/>
  <c r="F33" i="84"/>
  <c r="L34" i="84"/>
  <c r="K27" i="72"/>
  <c r="K28" i="72"/>
  <c r="L28" i="84"/>
  <c r="F34" i="86"/>
  <c r="L32" i="86"/>
  <c r="F38" i="84"/>
  <c r="L39" i="84"/>
  <c r="A66" i="105"/>
  <c r="L41" i="84"/>
  <c r="L32" i="84"/>
  <c r="E123" i="123"/>
  <c r="L28" i="86"/>
  <c r="K27" i="74"/>
  <c r="K30" i="74"/>
  <c r="J56" i="103"/>
  <c r="J54" i="103"/>
  <c r="J55" i="103"/>
  <c r="L28" i="74"/>
  <c r="B93" i="77"/>
  <c r="M56" i="103"/>
  <c r="L56" i="103"/>
  <c r="A59" i="72"/>
  <c r="A70" i="68"/>
  <c r="A68" i="80"/>
  <c r="K26" i="82"/>
  <c r="K28" i="82"/>
  <c r="K27" i="82"/>
  <c r="K33" i="110"/>
  <c r="K29" i="110"/>
  <c r="K30" i="110"/>
  <c r="K31" i="110"/>
  <c r="K27" i="110"/>
  <c r="L33" i="110"/>
  <c r="L26" i="80"/>
  <c r="M26" i="69"/>
  <c r="M29" i="69"/>
  <c r="L26" i="105"/>
  <c r="M29" i="78"/>
  <c r="M29" i="70"/>
  <c r="A70" i="71"/>
  <c r="K29" i="71"/>
  <c r="K27" i="71"/>
  <c r="K28" i="71"/>
  <c r="M27" i="69"/>
  <c r="B82" i="70"/>
  <c r="L26" i="73"/>
  <c r="B59" i="69"/>
  <c r="A57" i="80"/>
  <c r="K55" i="92"/>
  <c r="J55" i="92"/>
  <c r="M26" i="78"/>
  <c r="J53" i="92"/>
  <c r="K53" i="92"/>
  <c r="G30" i="70"/>
  <c r="B84" i="75"/>
  <c r="L53" i="103"/>
  <c r="M53" i="103"/>
  <c r="L29" i="110"/>
  <c r="L28" i="120"/>
  <c r="L31" i="111"/>
  <c r="L28" i="72"/>
  <c r="L28" i="82"/>
  <c r="B73" i="75"/>
  <c r="B49" i="103"/>
  <c r="C49" i="103"/>
  <c r="K29" i="111"/>
  <c r="K28" i="111"/>
  <c r="A81" i="68"/>
  <c r="A79" i="80"/>
  <c r="C50" i="92"/>
  <c r="B71" i="77"/>
  <c r="L27" i="74"/>
  <c r="M28" i="69"/>
  <c r="C51" i="92"/>
  <c r="L29" i="74"/>
  <c r="C52" i="103"/>
  <c r="M26" i="77"/>
  <c r="B95" i="75"/>
  <c r="A92" i="74"/>
  <c r="E31" i="113"/>
  <c r="L27" i="73"/>
  <c r="A59" i="71"/>
  <c r="A69" i="82"/>
  <c r="L28" i="111"/>
  <c r="L28" i="71"/>
  <c r="M27" i="70"/>
  <c r="A70" i="72"/>
  <c r="M54" i="103"/>
  <c r="L54" i="103"/>
  <c r="J53" i="103"/>
  <c r="L28" i="110"/>
  <c r="L27" i="82"/>
  <c r="L26" i="74"/>
  <c r="L27" i="120"/>
  <c r="A92" i="73"/>
  <c r="L28" i="73"/>
  <c r="B60" i="70"/>
  <c r="L30" i="111"/>
  <c r="K54" i="92"/>
  <c r="J54" i="92"/>
  <c r="L29" i="71"/>
  <c r="L26" i="72"/>
  <c r="M32" i="70"/>
  <c r="M26" i="70"/>
  <c r="B82" i="78"/>
  <c r="K27" i="73"/>
  <c r="K26" i="73"/>
  <c r="K26" i="105"/>
  <c r="K27" i="105"/>
  <c r="L27" i="110"/>
  <c r="H34" i="83"/>
  <c r="L30" i="74"/>
  <c r="L26" i="120"/>
  <c r="D33" i="114"/>
  <c r="M29" i="77"/>
  <c r="A81" i="72"/>
  <c r="A70" i="73"/>
  <c r="A70" i="74"/>
  <c r="C49" i="92"/>
  <c r="L29" i="111"/>
  <c r="L27" i="71"/>
  <c r="J52" i="92"/>
  <c r="K52" i="92"/>
  <c r="B70" i="69"/>
  <c r="B82" i="77"/>
  <c r="L28" i="70"/>
  <c r="L26" i="70"/>
  <c r="L29" i="70"/>
  <c r="L32" i="110"/>
  <c r="L26" i="82"/>
  <c r="C50" i="103"/>
  <c r="C48" i="92"/>
  <c r="B48" i="92"/>
  <c r="L26" i="71"/>
  <c r="B81" i="69"/>
  <c r="B93" i="78"/>
  <c r="L27" i="72"/>
  <c r="B71" i="70"/>
  <c r="A80" i="82"/>
  <c r="L31" i="110"/>
  <c r="F28" i="80"/>
  <c r="L27" i="80"/>
  <c r="L27" i="105"/>
  <c r="F28" i="68"/>
  <c r="A81" i="71"/>
  <c r="A91" i="82"/>
  <c r="L55" i="103"/>
  <c r="M55" i="103"/>
  <c r="C51" i="103"/>
  <c r="A59" i="68"/>
  <c r="B71" i="78"/>
  <c r="M30" i="78"/>
  <c r="M28" i="70"/>
  <c r="A81" i="73"/>
  <c r="A81" i="74"/>
  <c r="L27" i="69"/>
  <c r="L28" i="69"/>
  <c r="L30" i="110"/>
  <c r="J37" i="125" l="1"/>
  <c r="O37" i="125"/>
  <c r="L37" i="125"/>
  <c r="M37" i="125"/>
  <c r="O36" i="125"/>
  <c r="K37" i="125"/>
  <c r="N37" i="125"/>
  <c r="D25" i="104"/>
  <c r="F28" i="77"/>
  <c r="F27" i="77"/>
  <c r="L27" i="77" s="1"/>
  <c r="F27" i="78"/>
  <c r="L27" i="78" s="1"/>
  <c r="J28" i="74"/>
  <c r="J30" i="74"/>
  <c r="K29" i="77"/>
  <c r="K30" i="78"/>
  <c r="F28" i="78"/>
  <c r="L28" i="78" s="1"/>
  <c r="D121" i="123"/>
  <c r="A46" i="120"/>
  <c r="D110" i="123"/>
  <c r="A79" i="120"/>
  <c r="D99" i="123"/>
  <c r="A57" i="120"/>
  <c r="D88" i="123"/>
  <c r="A68" i="120"/>
  <c r="K28" i="105"/>
  <c r="N62" i="117"/>
  <c r="N51" i="117"/>
  <c r="E29" i="120"/>
  <c r="L30" i="77"/>
  <c r="L29" i="120"/>
  <c r="E30" i="71"/>
  <c r="F30" i="69"/>
  <c r="K27" i="120"/>
  <c r="F43" i="84"/>
  <c r="L43" i="84" s="1"/>
  <c r="E111" i="123"/>
  <c r="E100" i="123"/>
  <c r="E29" i="72"/>
  <c r="E34" i="86"/>
  <c r="K34" i="86" s="1"/>
  <c r="E38" i="84"/>
  <c r="A76" i="105"/>
  <c r="A94" i="84"/>
  <c r="E33" i="86"/>
  <c r="K33" i="86" s="1"/>
  <c r="K44" i="84"/>
  <c r="A54" i="105"/>
  <c r="K41" i="84"/>
  <c r="L33" i="84"/>
  <c r="E29" i="84"/>
  <c r="K29" i="84" s="1"/>
  <c r="A72" i="84"/>
  <c r="K32" i="86"/>
  <c r="L34" i="86"/>
  <c r="E33" i="84"/>
  <c r="K33" i="84" s="1"/>
  <c r="K31" i="86"/>
  <c r="J28" i="86"/>
  <c r="J31" i="86"/>
  <c r="J30" i="86"/>
  <c r="J29" i="86"/>
  <c r="A65" i="105"/>
  <c r="K39" i="84"/>
  <c r="A43" i="105"/>
  <c r="L33" i="86"/>
  <c r="J41" i="84"/>
  <c r="J37" i="84"/>
  <c r="J35" i="84"/>
  <c r="J32" i="84"/>
  <c r="J34" i="84"/>
  <c r="J28" i="84"/>
  <c r="J31" i="84"/>
  <c r="L29" i="84"/>
  <c r="A83" i="84"/>
  <c r="L38" i="84"/>
  <c r="A61" i="84"/>
  <c r="K35" i="86"/>
  <c r="K34" i="84"/>
  <c r="J28" i="72"/>
  <c r="E122" i="123"/>
  <c r="K40" i="84"/>
  <c r="J29" i="74"/>
  <c r="L26" i="77"/>
  <c r="K26" i="71"/>
  <c r="K30" i="71" s="1"/>
  <c r="J50" i="103"/>
  <c r="J49" i="103"/>
  <c r="K29" i="82"/>
  <c r="D31" i="113"/>
  <c r="L32" i="70"/>
  <c r="F30" i="70"/>
  <c r="L30" i="70" s="1"/>
  <c r="K49" i="92"/>
  <c r="J49" i="92"/>
  <c r="A58" i="68"/>
  <c r="A56" i="80"/>
  <c r="J26" i="82"/>
  <c r="J27" i="82"/>
  <c r="J28" i="82"/>
  <c r="J28" i="111"/>
  <c r="J31" i="111"/>
  <c r="J30" i="111"/>
  <c r="L34" i="110"/>
  <c r="A69" i="68"/>
  <c r="A67" i="80"/>
  <c r="M30" i="69"/>
  <c r="B47" i="69"/>
  <c r="B59" i="78"/>
  <c r="B94" i="75"/>
  <c r="A91" i="74"/>
  <c r="B45" i="103"/>
  <c r="C45" i="103"/>
  <c r="L30" i="71"/>
  <c r="A58" i="71"/>
  <c r="A68" i="82"/>
  <c r="K29" i="70"/>
  <c r="K26" i="70"/>
  <c r="J33" i="110"/>
  <c r="J31" i="110"/>
  <c r="J32" i="110"/>
  <c r="J27" i="110"/>
  <c r="J29" i="110"/>
  <c r="J52" i="103"/>
  <c r="B70" i="70"/>
  <c r="A79" i="82"/>
  <c r="L26" i="69"/>
  <c r="B48" i="70"/>
  <c r="A45" i="80"/>
  <c r="A91" i="73"/>
  <c r="H33" i="83"/>
  <c r="B59" i="70"/>
  <c r="J28" i="71"/>
  <c r="A69" i="71"/>
  <c r="F33" i="114"/>
  <c r="A47" i="71"/>
  <c r="A57" i="82"/>
  <c r="A80" i="72"/>
  <c r="L32" i="111"/>
  <c r="K26" i="120"/>
  <c r="B72" i="75"/>
  <c r="A69" i="74"/>
  <c r="E28" i="68"/>
  <c r="K30" i="111"/>
  <c r="K32" i="111" s="1"/>
  <c r="K28" i="110"/>
  <c r="C45" i="92"/>
  <c r="A80" i="73"/>
  <c r="A80" i="74"/>
  <c r="K31" i="111"/>
  <c r="C33" i="114"/>
  <c r="A58" i="73"/>
  <c r="B92" i="77"/>
  <c r="K28" i="74"/>
  <c r="M28" i="78"/>
  <c r="L51" i="103"/>
  <c r="M51" i="103"/>
  <c r="A69" i="73"/>
  <c r="E28" i="80"/>
  <c r="C46" i="103"/>
  <c r="A69" i="72"/>
  <c r="C46" i="92"/>
  <c r="M30" i="70"/>
  <c r="M31" i="70" s="1"/>
  <c r="L28" i="80"/>
  <c r="A58" i="74"/>
  <c r="A80" i="68"/>
  <c r="B92" i="78"/>
  <c r="J51" i="103"/>
  <c r="K27" i="80"/>
  <c r="K32" i="110"/>
  <c r="A58" i="72"/>
  <c r="J27" i="105"/>
  <c r="J26" i="105"/>
  <c r="K26" i="72"/>
  <c r="L27" i="70"/>
  <c r="B83" i="75"/>
  <c r="C47" i="103"/>
  <c r="M49" i="103"/>
  <c r="L49" i="103"/>
  <c r="K28" i="120"/>
  <c r="K26" i="80"/>
  <c r="A47" i="72"/>
  <c r="B80" i="69"/>
  <c r="A78" i="80"/>
  <c r="J48" i="92"/>
  <c r="K48" i="92"/>
  <c r="L29" i="72"/>
  <c r="L30" i="72" s="1"/>
  <c r="B70" i="77"/>
  <c r="K29" i="69"/>
  <c r="J28" i="120"/>
  <c r="B81" i="77"/>
  <c r="J50" i="92"/>
  <c r="K50" i="92"/>
  <c r="L29" i="82"/>
  <c r="L29" i="69"/>
  <c r="B61" i="75"/>
  <c r="B81" i="70"/>
  <c r="A90" i="82"/>
  <c r="C47" i="92"/>
  <c r="L30" i="78"/>
  <c r="L50" i="103"/>
  <c r="M50" i="103"/>
  <c r="M27" i="77"/>
  <c r="B58" i="69"/>
  <c r="B70" i="78"/>
  <c r="J27" i="73"/>
  <c r="J26" i="73"/>
  <c r="K28" i="73"/>
  <c r="K29" i="73" s="1"/>
  <c r="M28" i="77"/>
  <c r="K26" i="74"/>
  <c r="M52" i="103"/>
  <c r="L52" i="103"/>
  <c r="J51" i="92"/>
  <c r="K51" i="92"/>
  <c r="B69" i="69"/>
  <c r="B81" i="78"/>
  <c r="L29" i="73"/>
  <c r="M27" i="78"/>
  <c r="A47" i="68"/>
  <c r="B59" i="77"/>
  <c r="A80" i="71"/>
  <c r="B44" i="92"/>
  <c r="C44" i="92"/>
  <c r="C48" i="103"/>
  <c r="M36" i="125" l="1"/>
  <c r="L36" i="125"/>
  <c r="J36" i="125"/>
  <c r="K36" i="125"/>
  <c r="N36" i="125"/>
  <c r="C30" i="104"/>
  <c r="E25" i="104"/>
  <c r="E28" i="77"/>
  <c r="E28" i="78"/>
  <c r="J29" i="77"/>
  <c r="J30" i="77"/>
  <c r="J26" i="77"/>
  <c r="I30" i="74"/>
  <c r="I26" i="74"/>
  <c r="I29" i="74"/>
  <c r="I28" i="74"/>
  <c r="I27" i="74"/>
  <c r="E27" i="77"/>
  <c r="E27" i="78"/>
  <c r="K27" i="78" s="1"/>
  <c r="J30" i="78"/>
  <c r="J29" i="78"/>
  <c r="J26" i="78"/>
  <c r="D98" i="123"/>
  <c r="A45" i="120"/>
  <c r="D76" i="123"/>
  <c r="D87" i="123"/>
  <c r="A78" i="120"/>
  <c r="A67" i="120"/>
  <c r="D109" i="123"/>
  <c r="D120" i="123"/>
  <c r="A56" i="120"/>
  <c r="J28" i="105"/>
  <c r="N39" i="117"/>
  <c r="N61" i="117"/>
  <c r="N50" i="117"/>
  <c r="K30" i="77"/>
  <c r="D30" i="71"/>
  <c r="E30" i="69"/>
  <c r="D29" i="120"/>
  <c r="K29" i="120"/>
  <c r="J27" i="120"/>
  <c r="E99" i="123"/>
  <c r="E110" i="123"/>
  <c r="A75" i="105"/>
  <c r="I41" i="84"/>
  <c r="I31" i="84"/>
  <c r="I40" i="84"/>
  <c r="I30" i="84"/>
  <c r="I39" i="84"/>
  <c r="I28" i="84"/>
  <c r="I37" i="84"/>
  <c r="I36" i="84"/>
  <c r="I35" i="84"/>
  <c r="I44" i="84"/>
  <c r="I34" i="84"/>
  <c r="I42" i="84"/>
  <c r="I32" i="84"/>
  <c r="D34" i="86"/>
  <c r="J34" i="86" s="1"/>
  <c r="A53" i="105"/>
  <c r="D29" i="72"/>
  <c r="J29" i="72" s="1"/>
  <c r="D33" i="86"/>
  <c r="J33" i="86" s="1"/>
  <c r="A71" i="84"/>
  <c r="D38" i="84"/>
  <c r="I27" i="86"/>
  <c r="I35" i="86"/>
  <c r="I32" i="86"/>
  <c r="I31" i="86"/>
  <c r="I30" i="86"/>
  <c r="I29" i="86"/>
  <c r="I28" i="86"/>
  <c r="I28" i="72"/>
  <c r="A60" i="84"/>
  <c r="E43" i="84"/>
  <c r="A93" i="84"/>
  <c r="J27" i="86"/>
  <c r="A64" i="105"/>
  <c r="D29" i="84"/>
  <c r="J29" i="84" s="1"/>
  <c r="J40" i="84"/>
  <c r="A42" i="105"/>
  <c r="J42" i="84"/>
  <c r="A82" i="84"/>
  <c r="J35" i="86"/>
  <c r="K38" i="84"/>
  <c r="E121" i="123"/>
  <c r="D33" i="84"/>
  <c r="J36" i="84"/>
  <c r="E88" i="123"/>
  <c r="J30" i="84"/>
  <c r="J44" i="84"/>
  <c r="J39" i="84"/>
  <c r="J32" i="86"/>
  <c r="M31" i="78"/>
  <c r="M31" i="77"/>
  <c r="L31" i="78"/>
  <c r="K34" i="110"/>
  <c r="J26" i="72"/>
  <c r="J46" i="103"/>
  <c r="K32" i="70"/>
  <c r="J47" i="103"/>
  <c r="J29" i="82"/>
  <c r="K28" i="80"/>
  <c r="K26" i="69"/>
  <c r="L30" i="69"/>
  <c r="L31" i="70"/>
  <c r="H32" i="83"/>
  <c r="C41" i="92"/>
  <c r="C43" i="103"/>
  <c r="A57" i="73"/>
  <c r="B93" i="75"/>
  <c r="C44" i="103"/>
  <c r="I29" i="111"/>
  <c r="I30" i="111"/>
  <c r="I31" i="111"/>
  <c r="I28" i="111"/>
  <c r="A57" i="72"/>
  <c r="A68" i="74"/>
  <c r="C40" i="92"/>
  <c r="B40" i="92"/>
  <c r="A68" i="72"/>
  <c r="J44" i="92"/>
  <c r="K44" i="92"/>
  <c r="C42" i="103"/>
  <c r="B49" i="75"/>
  <c r="A57" i="74"/>
  <c r="K27" i="69"/>
  <c r="B91" i="78"/>
  <c r="J29" i="71"/>
  <c r="J27" i="69"/>
  <c r="J29" i="69"/>
  <c r="J28" i="69"/>
  <c r="I27" i="80"/>
  <c r="I26" i="80"/>
  <c r="I31" i="110"/>
  <c r="I28" i="110"/>
  <c r="I27" i="110"/>
  <c r="I30" i="110"/>
  <c r="I29" i="110"/>
  <c r="I32" i="110"/>
  <c r="I33" i="110"/>
  <c r="J29" i="111"/>
  <c r="J32" i="111" s="1"/>
  <c r="J28" i="73"/>
  <c r="J29" i="73" s="1"/>
  <c r="A68" i="73"/>
  <c r="C41" i="103"/>
  <c r="B41" i="103"/>
  <c r="B80" i="77"/>
  <c r="B47" i="78"/>
  <c r="K46" i="92"/>
  <c r="J46" i="92"/>
  <c r="A46" i="68"/>
  <c r="B58" i="77"/>
  <c r="A79" i="68"/>
  <c r="B91" i="77"/>
  <c r="I27" i="71"/>
  <c r="I29" i="71"/>
  <c r="I28" i="71"/>
  <c r="I26" i="82"/>
  <c r="I27" i="82"/>
  <c r="I28" i="82"/>
  <c r="B71" i="75"/>
  <c r="B68" i="69"/>
  <c r="B80" i="78"/>
  <c r="J48" i="103"/>
  <c r="L28" i="77"/>
  <c r="L31" i="77" s="1"/>
  <c r="K26" i="78"/>
  <c r="B47" i="77"/>
  <c r="K29" i="78"/>
  <c r="B46" i="69"/>
  <c r="B58" i="78"/>
  <c r="B79" i="69"/>
  <c r="A77" i="80"/>
  <c r="J29" i="70"/>
  <c r="J26" i="70"/>
  <c r="J28" i="70"/>
  <c r="J27" i="70"/>
  <c r="I28" i="120"/>
  <c r="E30" i="70"/>
  <c r="K30" i="70" s="1"/>
  <c r="B69" i="78"/>
  <c r="J26" i="74"/>
  <c r="A68" i="68"/>
  <c r="A66" i="80"/>
  <c r="L47" i="103"/>
  <c r="M47" i="103"/>
  <c r="F31" i="113"/>
  <c r="D28" i="80"/>
  <c r="M46" i="103"/>
  <c r="L46" i="103"/>
  <c r="K28" i="78"/>
  <c r="A46" i="71"/>
  <c r="A44" i="80"/>
  <c r="A79" i="71"/>
  <c r="A89" i="82"/>
  <c r="D28" i="68"/>
  <c r="K27" i="70"/>
  <c r="J27" i="74"/>
  <c r="A57" i="68"/>
  <c r="B69" i="77"/>
  <c r="J28" i="110"/>
  <c r="B69" i="70"/>
  <c r="A78" i="82"/>
  <c r="K47" i="92"/>
  <c r="J47" i="92"/>
  <c r="K29" i="72"/>
  <c r="K30" i="72" s="1"/>
  <c r="A46" i="74"/>
  <c r="B47" i="70"/>
  <c r="A56" i="82"/>
  <c r="B80" i="70"/>
  <c r="K26" i="77"/>
  <c r="J45" i="92"/>
  <c r="K45" i="92"/>
  <c r="K28" i="77"/>
  <c r="I26" i="72"/>
  <c r="I27" i="72"/>
  <c r="B57" i="69"/>
  <c r="A55" i="80"/>
  <c r="J45" i="103"/>
  <c r="J26" i="120"/>
  <c r="A68" i="71"/>
  <c r="M48" i="103"/>
  <c r="L48" i="103"/>
  <c r="A45" i="82"/>
  <c r="A46" i="72"/>
  <c r="A79" i="72"/>
  <c r="A90" i="74"/>
  <c r="J26" i="80"/>
  <c r="I27" i="73"/>
  <c r="I26" i="73"/>
  <c r="I28" i="73"/>
  <c r="K28" i="70"/>
  <c r="A57" i="71"/>
  <c r="A67" i="82"/>
  <c r="J27" i="71"/>
  <c r="B82" i="75"/>
  <c r="A79" i="74"/>
  <c r="K28" i="69"/>
  <c r="J30" i="110"/>
  <c r="J26" i="71"/>
  <c r="J27" i="72"/>
  <c r="A46" i="73"/>
  <c r="C42" i="92"/>
  <c r="J27" i="80"/>
  <c r="B33" i="114"/>
  <c r="B60" i="75"/>
  <c r="A90" i="73"/>
  <c r="C43" i="92"/>
  <c r="C31" i="113"/>
  <c r="I27" i="105"/>
  <c r="I26" i="105"/>
  <c r="B58" i="70"/>
  <c r="M45" i="103"/>
  <c r="L45" i="103"/>
  <c r="A79" i="73"/>
  <c r="J35" i="125" l="1"/>
  <c r="O35" i="125"/>
  <c r="L35" i="125"/>
  <c r="K35" i="125"/>
  <c r="M35" i="125"/>
  <c r="N35" i="125"/>
  <c r="D30" i="104"/>
  <c r="F25" i="104"/>
  <c r="D28" i="78"/>
  <c r="J28" i="78" s="1"/>
  <c r="D27" i="78"/>
  <c r="J27" i="78" s="1"/>
  <c r="D64" i="123"/>
  <c r="D108" i="123"/>
  <c r="A66" i="120"/>
  <c r="A44" i="120"/>
  <c r="D97" i="123"/>
  <c r="D75" i="123"/>
  <c r="D86" i="123"/>
  <c r="A77" i="120"/>
  <c r="D119" i="123"/>
  <c r="A55" i="120"/>
  <c r="C52" i="38"/>
  <c r="D52" i="38"/>
  <c r="C40" i="38"/>
  <c r="D40" i="38"/>
  <c r="C112" i="38"/>
  <c r="D112" i="38"/>
  <c r="C100" i="38"/>
  <c r="D100" i="38"/>
  <c r="C88" i="38"/>
  <c r="D88" i="38"/>
  <c r="C76" i="38"/>
  <c r="D76" i="38"/>
  <c r="D64" i="38"/>
  <c r="C64" i="38"/>
  <c r="I28" i="105"/>
  <c r="J29" i="120"/>
  <c r="N38" i="117"/>
  <c r="N49" i="117"/>
  <c r="N60" i="117"/>
  <c r="I26" i="71"/>
  <c r="I30" i="71" s="1"/>
  <c r="C30" i="71"/>
  <c r="I26" i="120"/>
  <c r="C29" i="120"/>
  <c r="E87" i="123"/>
  <c r="J26" i="69"/>
  <c r="J30" i="69" s="1"/>
  <c r="D30" i="69"/>
  <c r="I27" i="120"/>
  <c r="E120" i="123"/>
  <c r="D43" i="84"/>
  <c r="J43" i="84" s="1"/>
  <c r="E109" i="123"/>
  <c r="A74" i="105"/>
  <c r="A92" i="84"/>
  <c r="A41" i="105"/>
  <c r="A59" i="84"/>
  <c r="A63" i="105"/>
  <c r="E98" i="123"/>
  <c r="C29" i="84"/>
  <c r="I29" i="84" s="1"/>
  <c r="K43" i="84"/>
  <c r="A52" i="105"/>
  <c r="A81" i="84"/>
  <c r="E76" i="123"/>
  <c r="C33" i="86"/>
  <c r="I33" i="86" s="1"/>
  <c r="C33" i="84"/>
  <c r="I33" i="84" s="1"/>
  <c r="C38" i="84"/>
  <c r="I38" i="84" s="1"/>
  <c r="J38" i="84"/>
  <c r="A70" i="84"/>
  <c r="C34" i="86"/>
  <c r="I34" i="86" s="1"/>
  <c r="J33" i="84"/>
  <c r="K31" i="78"/>
  <c r="C28" i="68"/>
  <c r="J41" i="103"/>
  <c r="J30" i="72"/>
  <c r="D28" i="77"/>
  <c r="J28" i="77" s="1"/>
  <c r="K30" i="69"/>
  <c r="J34" i="110"/>
  <c r="K31" i="70"/>
  <c r="I28" i="80"/>
  <c r="D27" i="77"/>
  <c r="J27" i="77" s="1"/>
  <c r="J28" i="80"/>
  <c r="J43" i="103"/>
  <c r="J30" i="71"/>
  <c r="I29" i="73"/>
  <c r="B46" i="78"/>
  <c r="B59" i="75"/>
  <c r="J40" i="92"/>
  <c r="K40" i="92"/>
  <c r="B92" i="75"/>
  <c r="A67" i="68"/>
  <c r="B79" i="78"/>
  <c r="C39" i="92"/>
  <c r="A67" i="73"/>
  <c r="B46" i="77"/>
  <c r="M41" i="103"/>
  <c r="L41" i="103"/>
  <c r="C28" i="80"/>
  <c r="M42" i="103"/>
  <c r="L42" i="103"/>
  <c r="A45" i="68"/>
  <c r="B57" i="77"/>
  <c r="J41" i="92"/>
  <c r="K41" i="92"/>
  <c r="A89" i="73"/>
  <c r="B67" i="69"/>
  <c r="A65" i="80"/>
  <c r="J43" i="92"/>
  <c r="K43" i="92"/>
  <c r="A56" i="72"/>
  <c r="I34" i="110"/>
  <c r="C40" i="103"/>
  <c r="B68" i="77"/>
  <c r="C29" i="72"/>
  <c r="I29" i="72" s="1"/>
  <c r="I30" i="72" s="1"/>
  <c r="B45" i="69"/>
  <c r="B57" i="78"/>
  <c r="B90" i="78"/>
  <c r="A67" i="71"/>
  <c r="A77" i="82"/>
  <c r="A56" i="68"/>
  <c r="B68" i="78"/>
  <c r="B36" i="92"/>
  <c r="C36" i="92"/>
  <c r="A45" i="73"/>
  <c r="B46" i="70"/>
  <c r="A43" i="80"/>
  <c r="I32" i="111"/>
  <c r="L44" i="103"/>
  <c r="M44" i="103"/>
  <c r="B78" i="69"/>
  <c r="B90" i="77"/>
  <c r="B68" i="70"/>
  <c r="C37" i="103"/>
  <c r="B37" i="103"/>
  <c r="A44" i="82"/>
  <c r="A45" i="71"/>
  <c r="A55" i="82"/>
  <c r="M43" i="103"/>
  <c r="L43" i="103"/>
  <c r="A78" i="68"/>
  <c r="A76" i="80"/>
  <c r="A78" i="73"/>
  <c r="A78" i="74"/>
  <c r="C38" i="92"/>
  <c r="K42" i="92"/>
  <c r="J42" i="92"/>
  <c r="B57" i="70"/>
  <c r="A66" i="82"/>
  <c r="K27" i="77"/>
  <c r="K31" i="77" s="1"/>
  <c r="A45" i="74"/>
  <c r="B31" i="113"/>
  <c r="A56" i="73"/>
  <c r="J44" i="103"/>
  <c r="B79" i="70"/>
  <c r="A88" i="82"/>
  <c r="A67" i="72"/>
  <c r="C39" i="103"/>
  <c r="B56" i="69"/>
  <c r="A54" i="80"/>
  <c r="A56" i="71"/>
  <c r="D30" i="70"/>
  <c r="J30" i="70" s="1"/>
  <c r="J31" i="70" s="1"/>
  <c r="A56" i="74"/>
  <c r="A78" i="71"/>
  <c r="C37" i="92"/>
  <c r="B81" i="75"/>
  <c r="I29" i="82"/>
  <c r="B70" i="75"/>
  <c r="A67" i="74"/>
  <c r="B48" i="75"/>
  <c r="J42" i="103"/>
  <c r="A45" i="72"/>
  <c r="B37" i="75"/>
  <c r="A78" i="72"/>
  <c r="A89" i="74"/>
  <c r="C38" i="103"/>
  <c r="B79" i="77"/>
  <c r="K34" i="125" l="1"/>
  <c r="L34" i="125"/>
  <c r="M34" i="125"/>
  <c r="J34" i="125"/>
  <c r="N34" i="125"/>
  <c r="O34" i="125"/>
  <c r="E30" i="104"/>
  <c r="G25" i="104"/>
  <c r="D96" i="123"/>
  <c r="A76" i="120"/>
  <c r="D52" i="123"/>
  <c r="D85" i="123"/>
  <c r="D74" i="123"/>
  <c r="D40" i="123"/>
  <c r="A43" i="120"/>
  <c r="A54" i="120"/>
  <c r="A65" i="120"/>
  <c r="D63" i="123"/>
  <c r="D107" i="123"/>
  <c r="D118" i="123"/>
  <c r="E100" i="38"/>
  <c r="E88" i="38"/>
  <c r="E52" i="38"/>
  <c r="E112" i="38"/>
  <c r="E64" i="38"/>
  <c r="E76" i="38"/>
  <c r="E40" i="38"/>
  <c r="N59" i="117"/>
  <c r="N48" i="117"/>
  <c r="N37" i="117"/>
  <c r="I29" i="120"/>
  <c r="E108" i="123"/>
  <c r="E119" i="123"/>
  <c r="E64" i="123"/>
  <c r="C43" i="84"/>
  <c r="I43" i="84" s="1"/>
  <c r="A69" i="84"/>
  <c r="E97" i="123"/>
  <c r="A40" i="105"/>
  <c r="A73" i="105"/>
  <c r="A51" i="105"/>
  <c r="A80" i="84"/>
  <c r="A58" i="84"/>
  <c r="A91" i="84"/>
  <c r="E86" i="123"/>
  <c r="A62" i="105"/>
  <c r="E75" i="123"/>
  <c r="J31" i="77"/>
  <c r="J31" i="78"/>
  <c r="J38" i="103"/>
  <c r="J39" i="103"/>
  <c r="A66" i="71"/>
  <c r="K37" i="92"/>
  <c r="J37" i="92"/>
  <c r="A44" i="74"/>
  <c r="B67" i="77"/>
  <c r="M38" i="103"/>
  <c r="L38" i="103"/>
  <c r="A66" i="72"/>
  <c r="A77" i="74"/>
  <c r="C33" i="92"/>
  <c r="A44" i="73"/>
  <c r="A77" i="73"/>
  <c r="B78" i="77"/>
  <c r="B45" i="78"/>
  <c r="J37" i="103"/>
  <c r="A44" i="68"/>
  <c r="B56" i="77"/>
  <c r="B56" i="70"/>
  <c r="C112" i="107"/>
  <c r="D52" i="107"/>
  <c r="C76" i="107"/>
  <c r="C64" i="107"/>
  <c r="D40" i="107"/>
  <c r="D100" i="107"/>
  <c r="D76" i="107"/>
  <c r="C88" i="107"/>
  <c r="D64" i="107"/>
  <c r="C100" i="107"/>
  <c r="C40" i="107"/>
  <c r="D88" i="107"/>
  <c r="C52" i="107"/>
  <c r="D112" i="107"/>
  <c r="B78" i="70"/>
  <c r="A87" i="82"/>
  <c r="K39" i="92"/>
  <c r="J39" i="92"/>
  <c r="B91" i="75"/>
  <c r="C34" i="103"/>
  <c r="A55" i="73"/>
  <c r="B66" i="69"/>
  <c r="B78" i="78"/>
  <c r="B45" i="77"/>
  <c r="J38" i="92"/>
  <c r="K38" i="92"/>
  <c r="J40" i="103"/>
  <c r="B44" i="69"/>
  <c r="B56" i="78"/>
  <c r="A66" i="73"/>
  <c r="A66" i="74"/>
  <c r="F40" i="112"/>
  <c r="G40" i="112" s="1"/>
  <c r="C40" i="112"/>
  <c r="D88" i="112"/>
  <c r="C88" i="112"/>
  <c r="D64" i="112"/>
  <c r="F64" i="112"/>
  <c r="G64" i="112" s="1"/>
  <c r="D40" i="112"/>
  <c r="D100" i="112"/>
  <c r="D52" i="112"/>
  <c r="C76" i="112"/>
  <c r="F100" i="112"/>
  <c r="G100" i="112" s="1"/>
  <c r="D76" i="112"/>
  <c r="C64" i="112"/>
  <c r="F112" i="112"/>
  <c r="G112" i="112" s="1"/>
  <c r="F76" i="112"/>
  <c r="G76" i="112" s="1"/>
  <c r="C52" i="112"/>
  <c r="F52" i="112"/>
  <c r="G52" i="112" s="1"/>
  <c r="C112" i="112"/>
  <c r="C100" i="112"/>
  <c r="F88" i="112"/>
  <c r="G88" i="112" s="1"/>
  <c r="D112" i="112"/>
  <c r="A77" i="71"/>
  <c r="C34" i="92"/>
  <c r="A66" i="68"/>
  <c r="A64" i="80"/>
  <c r="A44" i="71"/>
  <c r="A42" i="80"/>
  <c r="A55" i="72"/>
  <c r="C35" i="92"/>
  <c r="A88" i="73"/>
  <c r="A88" i="74"/>
  <c r="C35" i="103"/>
  <c r="H30" i="83"/>
  <c r="B67" i="70"/>
  <c r="A76" i="82"/>
  <c r="A43" i="82"/>
  <c r="B36" i="75"/>
  <c r="L40" i="103"/>
  <c r="M40" i="103"/>
  <c r="B45" i="70"/>
  <c r="A54" i="82"/>
  <c r="B69" i="75"/>
  <c r="C36" i="103"/>
  <c r="A77" i="72"/>
  <c r="K36" i="92"/>
  <c r="J36" i="92"/>
  <c r="A44" i="72"/>
  <c r="B58" i="75"/>
  <c r="A55" i="68"/>
  <c r="B67" i="78"/>
  <c r="B89" i="78"/>
  <c r="C32" i="92"/>
  <c r="B32" i="92"/>
  <c r="B55" i="69"/>
  <c r="A53" i="80"/>
  <c r="A77" i="68"/>
  <c r="B89" i="77"/>
  <c r="B80" i="75"/>
  <c r="M39" i="103"/>
  <c r="L39" i="103"/>
  <c r="B47" i="75"/>
  <c r="M37" i="103"/>
  <c r="L37" i="103"/>
  <c r="B33" i="103"/>
  <c r="C33" i="103"/>
  <c r="A55" i="74"/>
  <c r="A55" i="71"/>
  <c r="A65" i="82"/>
  <c r="D88" i="106"/>
  <c r="C88" i="106"/>
  <c r="D64" i="106"/>
  <c r="D112" i="106"/>
  <c r="C40" i="106"/>
  <c r="C100" i="106"/>
  <c r="D52" i="106"/>
  <c r="C76" i="106"/>
  <c r="C64" i="106"/>
  <c r="D100" i="106"/>
  <c r="C52" i="106"/>
  <c r="D76" i="106"/>
  <c r="C112" i="106"/>
  <c r="D40" i="106"/>
  <c r="B77" i="69"/>
  <c r="A75" i="80"/>
  <c r="H31" i="83"/>
  <c r="D112" i="15"/>
  <c r="C40" i="15"/>
  <c r="C64" i="15"/>
  <c r="C88" i="15"/>
  <c r="C112" i="15"/>
  <c r="D40" i="15"/>
  <c r="D64" i="15"/>
  <c r="D88" i="15"/>
  <c r="C52" i="15"/>
  <c r="C76" i="15"/>
  <c r="C100" i="15"/>
  <c r="D52" i="15"/>
  <c r="D76" i="15"/>
  <c r="D100" i="15"/>
  <c r="O33" i="125" l="1"/>
  <c r="N33" i="125"/>
  <c r="M33" i="125"/>
  <c r="K33" i="125"/>
  <c r="L33" i="125"/>
  <c r="J33" i="125"/>
  <c r="F30" i="104"/>
  <c r="A64" i="120"/>
  <c r="D73" i="123"/>
  <c r="D84" i="123"/>
  <c r="D62" i="123"/>
  <c r="D51" i="123"/>
  <c r="D106" i="123"/>
  <c r="A42" i="120"/>
  <c r="D95" i="123"/>
  <c r="A53" i="120"/>
  <c r="D39" i="123"/>
  <c r="D117" i="123"/>
  <c r="A75" i="120"/>
  <c r="D39" i="38"/>
  <c r="C111" i="38"/>
  <c r="D51" i="38"/>
  <c r="C99" i="38"/>
  <c r="D99" i="38"/>
  <c r="C75" i="38"/>
  <c r="C87" i="38"/>
  <c r="C51" i="38"/>
  <c r="D75" i="38"/>
  <c r="D111" i="38"/>
  <c r="C63" i="38"/>
  <c r="D87" i="38"/>
  <c r="C39" i="38"/>
  <c r="D63" i="38"/>
  <c r="N58" i="117"/>
  <c r="N47" i="117"/>
  <c r="N36" i="117"/>
  <c r="E118" i="123"/>
  <c r="E107" i="123"/>
  <c r="E96" i="123"/>
  <c r="E63" i="123"/>
  <c r="A39" i="105"/>
  <c r="E40" i="123"/>
  <c r="A57" i="84"/>
  <c r="A50" i="105"/>
  <c r="E52" i="123"/>
  <c r="A72" i="105"/>
  <c r="A79" i="84"/>
  <c r="E85" i="123"/>
  <c r="A90" i="84"/>
  <c r="E74" i="123"/>
  <c r="A68" i="84"/>
  <c r="A61" i="105"/>
  <c r="E52" i="112"/>
  <c r="E76" i="106"/>
  <c r="J34" i="103"/>
  <c r="E112" i="106"/>
  <c r="E100" i="106"/>
  <c r="J35" i="103"/>
  <c r="J33" i="103"/>
  <c r="E64" i="107"/>
  <c r="E52" i="107"/>
  <c r="E52" i="106"/>
  <c r="E40" i="106"/>
  <c r="E100" i="112"/>
  <c r="E88" i="107"/>
  <c r="K32" i="92"/>
  <c r="J32" i="92"/>
  <c r="B54" i="69"/>
  <c r="B66" i="78"/>
  <c r="K33" i="92"/>
  <c r="J33" i="92"/>
  <c r="A54" i="68"/>
  <c r="A52" i="80"/>
  <c r="A87" i="73"/>
  <c r="A43" i="71"/>
  <c r="A53" i="82"/>
  <c r="A65" i="72"/>
  <c r="G75" i="108"/>
  <c r="H87" i="108"/>
  <c r="G51" i="108"/>
  <c r="H111" i="108"/>
  <c r="H99" i="108"/>
  <c r="G87" i="108"/>
  <c r="G63" i="108"/>
  <c r="G111" i="108"/>
  <c r="H51" i="108"/>
  <c r="H63" i="108"/>
  <c r="H75" i="108"/>
  <c r="H39" i="108"/>
  <c r="G39" i="108"/>
  <c r="G99" i="108"/>
  <c r="A54" i="71"/>
  <c r="A64" i="82"/>
  <c r="A76" i="72"/>
  <c r="J36" i="103"/>
  <c r="J35" i="92"/>
  <c r="K35" i="92"/>
  <c r="B68" i="75"/>
  <c r="A65" i="74"/>
  <c r="A76" i="68"/>
  <c r="B88" i="78"/>
  <c r="E76" i="107"/>
  <c r="A43" i="72"/>
  <c r="A65" i="68"/>
  <c r="A63" i="80"/>
  <c r="B44" i="70"/>
  <c r="A41" i="80"/>
  <c r="A76" i="73"/>
  <c r="H29" i="83"/>
  <c r="B77" i="77"/>
  <c r="M33" i="103"/>
  <c r="L33" i="103"/>
  <c r="A43" i="74"/>
  <c r="C31" i="92"/>
  <c r="K34" i="92"/>
  <c r="J34" i="92"/>
  <c r="E112" i="112"/>
  <c r="E64" i="112"/>
  <c r="A65" i="73"/>
  <c r="B76" i="69"/>
  <c r="A74" i="80"/>
  <c r="E112" i="107"/>
  <c r="E100" i="107"/>
  <c r="B57" i="75"/>
  <c r="A65" i="71"/>
  <c r="A75" i="82"/>
  <c r="B28" i="92"/>
  <c r="C28" i="92"/>
  <c r="B35" i="75"/>
  <c r="M36" i="103"/>
  <c r="L36" i="103"/>
  <c r="D111" i="107"/>
  <c r="D99" i="107"/>
  <c r="C87" i="107"/>
  <c r="C75" i="107"/>
  <c r="D51" i="107"/>
  <c r="C39" i="107"/>
  <c r="C99" i="107"/>
  <c r="C63" i="107"/>
  <c r="D75" i="107"/>
  <c r="D87" i="107"/>
  <c r="D39" i="107"/>
  <c r="C51" i="107"/>
  <c r="C111" i="107"/>
  <c r="D63" i="107"/>
  <c r="M35" i="103"/>
  <c r="L35" i="103"/>
  <c r="A43" i="73"/>
  <c r="C32" i="103"/>
  <c r="E76" i="112"/>
  <c r="A54" i="72"/>
  <c r="B77" i="70"/>
  <c r="A86" i="82"/>
  <c r="E40" i="107"/>
  <c r="B43" i="69"/>
  <c r="B55" i="77"/>
  <c r="B66" i="70"/>
  <c r="C29" i="103"/>
  <c r="B29" i="103"/>
  <c r="E64" i="106"/>
  <c r="C111" i="106"/>
  <c r="C99" i="106"/>
  <c r="C87" i="106"/>
  <c r="D111" i="106"/>
  <c r="C75" i="106"/>
  <c r="D87" i="106"/>
  <c r="D51" i="106"/>
  <c r="C39" i="106"/>
  <c r="D63" i="106"/>
  <c r="D75" i="106"/>
  <c r="C51" i="106"/>
  <c r="D39" i="106"/>
  <c r="D99" i="106"/>
  <c r="C63" i="106"/>
  <c r="A42" i="82"/>
  <c r="E88" i="112"/>
  <c r="B66" i="77"/>
  <c r="A76" i="71"/>
  <c r="C29" i="92"/>
  <c r="A43" i="68"/>
  <c r="B55" i="78"/>
  <c r="B79" i="75"/>
  <c r="A76" i="74"/>
  <c r="C30" i="92"/>
  <c r="F39" i="112"/>
  <c r="G39" i="112" s="1"/>
  <c r="D99" i="112"/>
  <c r="F99" i="112"/>
  <c r="G99" i="112" s="1"/>
  <c r="D75" i="112"/>
  <c r="D111" i="112"/>
  <c r="D87" i="112"/>
  <c r="C75" i="112"/>
  <c r="F111" i="112"/>
  <c r="G111" i="112" s="1"/>
  <c r="F63" i="112"/>
  <c r="G63" i="112" s="1"/>
  <c r="D63" i="112"/>
  <c r="F87" i="112"/>
  <c r="G87" i="112" s="1"/>
  <c r="C111" i="112"/>
  <c r="D39" i="112"/>
  <c r="F75" i="112"/>
  <c r="G75" i="112" s="1"/>
  <c r="C87" i="112"/>
  <c r="C63" i="112"/>
  <c r="D51" i="112"/>
  <c r="C99" i="112"/>
  <c r="C39" i="112"/>
  <c r="C51" i="112"/>
  <c r="F51" i="112"/>
  <c r="G51" i="112" s="1"/>
  <c r="B90" i="75"/>
  <c r="A87" i="74"/>
  <c r="C30" i="103"/>
  <c r="C31" i="103"/>
  <c r="E88" i="106"/>
  <c r="F51" i="108"/>
  <c r="E39" i="108"/>
  <c r="E111" i="108"/>
  <c r="F63" i="108"/>
  <c r="F39" i="108"/>
  <c r="F75" i="108"/>
  <c r="E63" i="108"/>
  <c r="F99" i="108"/>
  <c r="F87" i="108"/>
  <c r="E75" i="108"/>
  <c r="E99" i="108"/>
  <c r="E87" i="108"/>
  <c r="E51" i="108"/>
  <c r="F111" i="108"/>
  <c r="B46" i="75"/>
  <c r="M34" i="103"/>
  <c r="L34" i="103"/>
  <c r="B44" i="78"/>
  <c r="A54" i="73"/>
  <c r="B44" i="77"/>
  <c r="E40" i="112"/>
  <c r="B55" i="70"/>
  <c r="B88" i="77"/>
  <c r="A54" i="74"/>
  <c r="B65" i="69"/>
  <c r="B77" i="78"/>
  <c r="E40" i="15"/>
  <c r="E76" i="15"/>
  <c r="E100" i="15"/>
  <c r="E52" i="15"/>
  <c r="D111" i="15"/>
  <c r="C39" i="15"/>
  <c r="C63" i="15"/>
  <c r="C87" i="15"/>
  <c r="C111" i="15"/>
  <c r="D51" i="15"/>
  <c r="D75" i="15"/>
  <c r="D99" i="15"/>
  <c r="C51" i="15"/>
  <c r="C75" i="15"/>
  <c r="C99" i="15"/>
  <c r="D39" i="15"/>
  <c r="D63" i="15"/>
  <c r="D87" i="15"/>
  <c r="E64" i="15"/>
  <c r="E88" i="15"/>
  <c r="E112" i="15"/>
  <c r="N32" i="125" l="1"/>
  <c r="O32" i="125"/>
  <c r="M32" i="125"/>
  <c r="J32" i="125"/>
  <c r="L32" i="125"/>
  <c r="K32" i="125"/>
  <c r="G30" i="104"/>
  <c r="E111" i="38"/>
  <c r="D72" i="123"/>
  <c r="A74" i="120"/>
  <c r="D83" i="123"/>
  <c r="E51" i="123"/>
  <c r="D105" i="123"/>
  <c r="A52" i="120"/>
  <c r="D116" i="123"/>
  <c r="A41" i="120"/>
  <c r="D50" i="123"/>
  <c r="D61" i="123"/>
  <c r="D38" i="123"/>
  <c r="D94" i="123"/>
  <c r="A63" i="120"/>
  <c r="E51" i="38"/>
  <c r="E99" i="38"/>
  <c r="E87" i="38"/>
  <c r="E63" i="38"/>
  <c r="E75" i="38"/>
  <c r="E39" i="38"/>
  <c r="D86" i="38"/>
  <c r="D74" i="38"/>
  <c r="D62" i="38"/>
  <c r="D50" i="38"/>
  <c r="D38" i="38"/>
  <c r="C98" i="38"/>
  <c r="C110" i="38"/>
  <c r="C74" i="38"/>
  <c r="C86" i="38"/>
  <c r="C50" i="38"/>
  <c r="C62" i="38"/>
  <c r="C38" i="38"/>
  <c r="D98" i="38"/>
  <c r="D110" i="38"/>
  <c r="N57" i="117"/>
  <c r="N46" i="117"/>
  <c r="N35" i="117"/>
  <c r="E39" i="123"/>
  <c r="E62" i="123"/>
  <c r="E84" i="123"/>
  <c r="E106" i="123"/>
  <c r="E117" i="123"/>
  <c r="E73" i="123"/>
  <c r="A56" i="84"/>
  <c r="A89" i="84"/>
  <c r="A38" i="105"/>
  <c r="A78" i="84"/>
  <c r="E95" i="123"/>
  <c r="A60" i="105"/>
  <c r="A49" i="105"/>
  <c r="A67" i="84"/>
  <c r="A71" i="105"/>
  <c r="I39" i="108"/>
  <c r="K75" i="108"/>
  <c r="J29" i="103"/>
  <c r="E111" i="112"/>
  <c r="E63" i="107"/>
  <c r="E63" i="112"/>
  <c r="E75" i="106"/>
  <c r="J51" i="108"/>
  <c r="E51" i="112"/>
  <c r="E63" i="106"/>
  <c r="K63" i="108"/>
  <c r="E99" i="107"/>
  <c r="K111" i="108"/>
  <c r="K87" i="108"/>
  <c r="E51" i="107"/>
  <c r="I51" i="108"/>
  <c r="A86" i="73"/>
  <c r="B87" i="77"/>
  <c r="B54" i="70"/>
  <c r="A63" i="82"/>
  <c r="J30" i="92"/>
  <c r="K30" i="92"/>
  <c r="F86" i="112"/>
  <c r="G86" i="112" s="1"/>
  <c r="D98" i="112"/>
  <c r="F38" i="112"/>
  <c r="G38" i="112" s="1"/>
  <c r="D74" i="112"/>
  <c r="C50" i="112"/>
  <c r="D50" i="112"/>
  <c r="F110" i="112"/>
  <c r="G110" i="112" s="1"/>
  <c r="C98" i="112"/>
  <c r="D38" i="112"/>
  <c r="F62" i="112"/>
  <c r="G62" i="112" s="1"/>
  <c r="C110" i="112"/>
  <c r="D86" i="112"/>
  <c r="C74" i="112"/>
  <c r="F98" i="112"/>
  <c r="G98" i="112" s="1"/>
  <c r="C86" i="112"/>
  <c r="D62" i="112"/>
  <c r="F74" i="112"/>
  <c r="G74" i="112" s="1"/>
  <c r="C62" i="112"/>
  <c r="D110" i="112"/>
  <c r="F50" i="112"/>
  <c r="G50" i="112" s="1"/>
  <c r="C38" i="112"/>
  <c r="J87" i="108"/>
  <c r="I87" i="108"/>
  <c r="J29" i="92"/>
  <c r="K29" i="92"/>
  <c r="E51" i="106"/>
  <c r="A53" i="74"/>
  <c r="E87" i="107"/>
  <c r="A41" i="82"/>
  <c r="A75" i="71"/>
  <c r="A85" i="82"/>
  <c r="A64" i="73"/>
  <c r="J63" i="108"/>
  <c r="A64" i="71"/>
  <c r="B54" i="77"/>
  <c r="A53" i="68"/>
  <c r="D98" i="107"/>
  <c r="D38" i="107"/>
  <c r="C110" i="107"/>
  <c r="C74" i="107"/>
  <c r="C86" i="107"/>
  <c r="C50" i="107"/>
  <c r="C62" i="107"/>
  <c r="D110" i="107"/>
  <c r="D74" i="107"/>
  <c r="C98" i="107"/>
  <c r="C38" i="107"/>
  <c r="D86" i="107"/>
  <c r="D62" i="107"/>
  <c r="D50" i="107"/>
  <c r="B43" i="70"/>
  <c r="A40" i="80"/>
  <c r="K28" i="92"/>
  <c r="J28" i="92"/>
  <c r="H86" i="108"/>
  <c r="G50" i="108"/>
  <c r="G62" i="108"/>
  <c r="H74" i="108"/>
  <c r="H38" i="108"/>
  <c r="H50" i="108"/>
  <c r="H62" i="108"/>
  <c r="G74" i="108"/>
  <c r="H98" i="108"/>
  <c r="G86" i="108"/>
  <c r="G98" i="108"/>
  <c r="H110" i="108"/>
  <c r="G110" i="108"/>
  <c r="G38" i="108"/>
  <c r="B64" i="69"/>
  <c r="A62" i="80"/>
  <c r="I99" i="108"/>
  <c r="J31" i="103"/>
  <c r="E87" i="112"/>
  <c r="E87" i="106"/>
  <c r="A42" i="72"/>
  <c r="M32" i="103"/>
  <c r="L32" i="103"/>
  <c r="E75" i="107"/>
  <c r="E111" i="107"/>
  <c r="B76" i="70"/>
  <c r="B67" i="75"/>
  <c r="K99" i="108"/>
  <c r="J99" i="108"/>
  <c r="B78" i="75"/>
  <c r="A75" i="74"/>
  <c r="B34" i="75"/>
  <c r="A51" i="80"/>
  <c r="I63" i="108"/>
  <c r="M30" i="103"/>
  <c r="L30" i="103"/>
  <c r="E39" i="112"/>
  <c r="E99" i="106"/>
  <c r="B56" i="75"/>
  <c r="B45" i="75"/>
  <c r="A75" i="72"/>
  <c r="A86" i="74"/>
  <c r="B65" i="77"/>
  <c r="J39" i="108"/>
  <c r="A64" i="72"/>
  <c r="I111" i="108"/>
  <c r="J75" i="108"/>
  <c r="I75" i="108"/>
  <c r="M31" i="103"/>
  <c r="L31" i="103"/>
  <c r="E75" i="112"/>
  <c r="E39" i="106"/>
  <c r="E111" i="106"/>
  <c r="A53" i="73"/>
  <c r="B43" i="78"/>
  <c r="B89" i="75"/>
  <c r="B53" i="69"/>
  <c r="B65" i="78"/>
  <c r="K39" i="108"/>
  <c r="A75" i="73"/>
  <c r="B42" i="69"/>
  <c r="B43" i="77"/>
  <c r="B76" i="78"/>
  <c r="E99" i="112"/>
  <c r="A42" i="68"/>
  <c r="B54" i="78"/>
  <c r="E110" i="108"/>
  <c r="F98" i="108"/>
  <c r="E98" i="108"/>
  <c r="F74" i="108"/>
  <c r="F50" i="108"/>
  <c r="E74" i="108"/>
  <c r="E62" i="108"/>
  <c r="F62" i="108"/>
  <c r="F38" i="108"/>
  <c r="E86" i="108"/>
  <c r="F110" i="108"/>
  <c r="E38" i="108"/>
  <c r="F86" i="108"/>
  <c r="E50" i="108"/>
  <c r="A64" i="68"/>
  <c r="B76" i="77"/>
  <c r="M29" i="103"/>
  <c r="L29" i="103"/>
  <c r="A42" i="74"/>
  <c r="B75" i="69"/>
  <c r="B87" i="78"/>
  <c r="A53" i="71"/>
  <c r="K51" i="108"/>
  <c r="C38" i="106"/>
  <c r="C50" i="106"/>
  <c r="C110" i="106"/>
  <c r="D110" i="106"/>
  <c r="C74" i="106"/>
  <c r="D50" i="106"/>
  <c r="C86" i="106"/>
  <c r="D98" i="106"/>
  <c r="D74" i="106"/>
  <c r="C98" i="106"/>
  <c r="C62" i="106"/>
  <c r="D62" i="106"/>
  <c r="D38" i="106"/>
  <c r="D86" i="106"/>
  <c r="J30" i="103"/>
  <c r="A42" i="71"/>
  <c r="A52" i="82"/>
  <c r="J32" i="103"/>
  <c r="E39" i="107"/>
  <c r="A42" i="73"/>
  <c r="A75" i="68"/>
  <c r="A73" i="80"/>
  <c r="J31" i="92"/>
  <c r="K31" i="92"/>
  <c r="A53" i="72"/>
  <c r="A64" i="74"/>
  <c r="J111" i="108"/>
  <c r="B65" i="70"/>
  <c r="A74" i="82"/>
  <c r="E111" i="15"/>
  <c r="E51" i="15"/>
  <c r="D110" i="15"/>
  <c r="D50" i="15"/>
  <c r="D74" i="15"/>
  <c r="D98" i="15"/>
  <c r="C38" i="15"/>
  <c r="C62" i="15"/>
  <c r="C86" i="15"/>
  <c r="C110" i="15"/>
  <c r="D38" i="15"/>
  <c r="D62" i="15"/>
  <c r="D86" i="15"/>
  <c r="C50" i="15"/>
  <c r="C74" i="15"/>
  <c r="C98" i="15"/>
  <c r="E63" i="15"/>
  <c r="E87" i="15"/>
  <c r="E75" i="15"/>
  <c r="E99" i="15"/>
  <c r="E39" i="15"/>
  <c r="O31" i="125" l="1"/>
  <c r="L31" i="125"/>
  <c r="N31" i="125"/>
  <c r="J31" i="125"/>
  <c r="M31" i="125"/>
  <c r="K31" i="125"/>
  <c r="E50" i="107"/>
  <c r="E50" i="123"/>
  <c r="D104" i="123"/>
  <c r="D37" i="123"/>
  <c r="A62" i="120"/>
  <c r="A51" i="120"/>
  <c r="D60" i="123"/>
  <c r="D93" i="123"/>
  <c r="D115" i="123"/>
  <c r="A40" i="120"/>
  <c r="A73" i="120"/>
  <c r="D71" i="123"/>
  <c r="D49" i="123"/>
  <c r="D82" i="123"/>
  <c r="E50" i="38"/>
  <c r="E110" i="112"/>
  <c r="E62" i="38"/>
  <c r="E110" i="38"/>
  <c r="E98" i="38"/>
  <c r="E38" i="38"/>
  <c r="E74" i="38"/>
  <c r="E86" i="38"/>
  <c r="C97" i="38"/>
  <c r="C61" i="38"/>
  <c r="D85" i="38"/>
  <c r="C73" i="38"/>
  <c r="D61" i="38"/>
  <c r="D97" i="38"/>
  <c r="C49" i="38"/>
  <c r="D73" i="38"/>
  <c r="D37" i="38"/>
  <c r="D109" i="38"/>
  <c r="C109" i="38"/>
  <c r="D49" i="38"/>
  <c r="C37" i="38"/>
  <c r="C85" i="38"/>
  <c r="N45" i="117"/>
  <c r="N56" i="117"/>
  <c r="N34" i="117"/>
  <c r="E61" i="123"/>
  <c r="E105" i="123"/>
  <c r="E116" i="123"/>
  <c r="E38" i="123"/>
  <c r="E94" i="123"/>
  <c r="A37" i="105"/>
  <c r="A70" i="105"/>
  <c r="E72" i="123"/>
  <c r="A55" i="84"/>
  <c r="E83" i="123"/>
  <c r="A88" i="84"/>
  <c r="A48" i="105"/>
  <c r="A66" i="84"/>
  <c r="A59" i="105"/>
  <c r="A77" i="84"/>
  <c r="I74" i="108"/>
  <c r="K110" i="108"/>
  <c r="E62" i="107"/>
  <c r="K98" i="108"/>
  <c r="E74" i="106"/>
  <c r="E98" i="106"/>
  <c r="K62" i="108"/>
  <c r="J38" i="108"/>
  <c r="E86" i="112"/>
  <c r="I110" i="108"/>
  <c r="E98" i="112"/>
  <c r="J86" i="108"/>
  <c r="J50" i="108"/>
  <c r="D49" i="107"/>
  <c r="C49" i="107"/>
  <c r="C85" i="107"/>
  <c r="C37" i="107"/>
  <c r="D61" i="107"/>
  <c r="D37" i="107"/>
  <c r="C61" i="107"/>
  <c r="C73" i="107"/>
  <c r="D97" i="107"/>
  <c r="C109" i="107"/>
  <c r="D85" i="107"/>
  <c r="D73" i="107"/>
  <c r="C97" i="107"/>
  <c r="D109" i="107"/>
  <c r="A63" i="71"/>
  <c r="B41" i="69"/>
  <c r="C97" i="112"/>
  <c r="C61" i="112"/>
  <c r="D109" i="112"/>
  <c r="C73" i="112"/>
  <c r="D61" i="112"/>
  <c r="C109" i="112"/>
  <c r="D73" i="112"/>
  <c r="C49" i="112"/>
  <c r="D37" i="112"/>
  <c r="F109" i="112"/>
  <c r="G109" i="112" s="1"/>
  <c r="F85" i="112"/>
  <c r="G85" i="112" s="1"/>
  <c r="F37" i="112"/>
  <c r="G37" i="112" s="1"/>
  <c r="C85" i="112"/>
  <c r="F97" i="112"/>
  <c r="G97" i="112" s="1"/>
  <c r="D85" i="112"/>
  <c r="C37" i="112"/>
  <c r="F73" i="112"/>
  <c r="G73" i="112" s="1"/>
  <c r="D49" i="112"/>
  <c r="F49" i="112"/>
  <c r="G49" i="112" s="1"/>
  <c r="D97" i="112"/>
  <c r="F61" i="112"/>
  <c r="G61" i="112" s="1"/>
  <c r="I98" i="108"/>
  <c r="B42" i="78"/>
  <c r="A85" i="73"/>
  <c r="A85" i="74"/>
  <c r="A52" i="68"/>
  <c r="A50" i="80"/>
  <c r="E38" i="106"/>
  <c r="J62" i="108"/>
  <c r="I62" i="108"/>
  <c r="B75" i="78"/>
  <c r="B88" i="75"/>
  <c r="B53" i="70"/>
  <c r="K74" i="108"/>
  <c r="E74" i="107"/>
  <c r="E98" i="107"/>
  <c r="B33" i="75"/>
  <c r="E38" i="112"/>
  <c r="A52" i="74"/>
  <c r="J74" i="108"/>
  <c r="G73" i="108"/>
  <c r="G97" i="108"/>
  <c r="G109" i="108"/>
  <c r="G49" i="108"/>
  <c r="G37" i="108"/>
  <c r="H37" i="108"/>
  <c r="G61" i="108"/>
  <c r="H61" i="108"/>
  <c r="G85" i="108"/>
  <c r="H73" i="108"/>
  <c r="H109" i="108"/>
  <c r="H97" i="108"/>
  <c r="H49" i="108"/>
  <c r="H85" i="108"/>
  <c r="B53" i="77"/>
  <c r="B77" i="75"/>
  <c r="E62" i="106"/>
  <c r="E110" i="106"/>
  <c r="B63" i="69"/>
  <c r="B75" i="77"/>
  <c r="A41" i="73"/>
  <c r="B86" i="77"/>
  <c r="B66" i="75"/>
  <c r="A63" i="74"/>
  <c r="J98" i="108"/>
  <c r="E110" i="107"/>
  <c r="E62" i="112"/>
  <c r="A41" i="72"/>
  <c r="A63" i="68"/>
  <c r="A61" i="80"/>
  <c r="A40" i="82"/>
  <c r="A74" i="68"/>
  <c r="B86" i="78"/>
  <c r="A52" i="72"/>
  <c r="B55" i="75"/>
  <c r="I86" i="108"/>
  <c r="I50" i="108"/>
  <c r="B64" i="70"/>
  <c r="A73" i="82"/>
  <c r="A41" i="74"/>
  <c r="B74" i="69"/>
  <c r="A72" i="80"/>
  <c r="A63" i="73"/>
  <c r="K86" i="108"/>
  <c r="F109" i="108"/>
  <c r="E37" i="108"/>
  <c r="E73" i="108"/>
  <c r="E109" i="108"/>
  <c r="F49" i="108"/>
  <c r="E49" i="108"/>
  <c r="F37" i="108"/>
  <c r="F85" i="108"/>
  <c r="E97" i="108"/>
  <c r="F97" i="108"/>
  <c r="F61" i="108"/>
  <c r="E61" i="108"/>
  <c r="F73" i="108"/>
  <c r="E85" i="108"/>
  <c r="E50" i="112"/>
  <c r="A41" i="68"/>
  <c r="B53" i="78"/>
  <c r="A74" i="71"/>
  <c r="A84" i="82"/>
  <c r="B64" i="77"/>
  <c r="C37" i="106"/>
  <c r="D85" i="106"/>
  <c r="D61" i="106"/>
  <c r="C97" i="106"/>
  <c r="D97" i="106"/>
  <c r="C73" i="106"/>
  <c r="D73" i="106"/>
  <c r="C49" i="106"/>
  <c r="D49" i="106"/>
  <c r="C109" i="106"/>
  <c r="D109" i="106"/>
  <c r="C85" i="106"/>
  <c r="C61" i="106"/>
  <c r="D37" i="106"/>
  <c r="A74" i="73"/>
  <c r="A74" i="74"/>
  <c r="B44" i="75"/>
  <c r="B75" i="70"/>
  <c r="B52" i="69"/>
  <c r="B64" i="78"/>
  <c r="E86" i="107"/>
  <c r="E74" i="112"/>
  <c r="A41" i="71"/>
  <c r="A39" i="80"/>
  <c r="K50" i="108"/>
  <c r="B42" i="70"/>
  <c r="A51" i="82"/>
  <c r="E86" i="106"/>
  <c r="E50" i="106"/>
  <c r="I38" i="108"/>
  <c r="A63" i="72"/>
  <c r="B42" i="77"/>
  <c r="A74" i="72"/>
  <c r="A52" i="71"/>
  <c r="A62" i="82"/>
  <c r="J110" i="108"/>
  <c r="K38" i="108"/>
  <c r="E38" i="107"/>
  <c r="A52" i="73"/>
  <c r="E50" i="15"/>
  <c r="E110" i="15"/>
  <c r="D109" i="15"/>
  <c r="D49" i="15"/>
  <c r="D73" i="15"/>
  <c r="D97" i="15"/>
  <c r="C37" i="15"/>
  <c r="C61" i="15"/>
  <c r="C85" i="15"/>
  <c r="C109" i="15"/>
  <c r="D37" i="15"/>
  <c r="D61" i="15"/>
  <c r="D85" i="15"/>
  <c r="C49" i="15"/>
  <c r="C73" i="15"/>
  <c r="C97" i="15"/>
  <c r="E38" i="15"/>
  <c r="E62" i="15"/>
  <c r="E86" i="15"/>
  <c r="E74" i="15"/>
  <c r="E98" i="15"/>
  <c r="O30" i="125" l="1"/>
  <c r="M30" i="125"/>
  <c r="N30" i="125"/>
  <c r="L30" i="125"/>
  <c r="K30" i="125"/>
  <c r="J30" i="125"/>
  <c r="E49" i="123"/>
  <c r="K109" i="108"/>
  <c r="D36" i="123"/>
  <c r="D70" i="123"/>
  <c r="D48" i="123"/>
  <c r="D81" i="123"/>
  <c r="A72" i="120"/>
  <c r="D114" i="123"/>
  <c r="D92" i="123"/>
  <c r="D59" i="123"/>
  <c r="A39" i="120"/>
  <c r="A61" i="120"/>
  <c r="A50" i="120"/>
  <c r="D103" i="123"/>
  <c r="E49" i="38"/>
  <c r="E97" i="38"/>
  <c r="E61" i="38"/>
  <c r="E85" i="38"/>
  <c r="C108" i="38"/>
  <c r="D108" i="38"/>
  <c r="C96" i="38"/>
  <c r="C36" i="38"/>
  <c r="D96" i="38"/>
  <c r="C84" i="38"/>
  <c r="D84" i="38"/>
  <c r="C72" i="38"/>
  <c r="D72" i="38"/>
  <c r="C60" i="38"/>
  <c r="D60" i="38"/>
  <c r="C48" i="38"/>
  <c r="D48" i="38"/>
  <c r="D36" i="38"/>
  <c r="E109" i="38"/>
  <c r="E37" i="38"/>
  <c r="E73" i="38"/>
  <c r="N44" i="117"/>
  <c r="N55" i="117"/>
  <c r="D29" i="87"/>
  <c r="N33" i="117"/>
  <c r="E93" i="123"/>
  <c r="E71" i="123"/>
  <c r="E37" i="123"/>
  <c r="E104" i="123"/>
  <c r="A58" i="105"/>
  <c r="A69" i="105"/>
  <c r="A47" i="105"/>
  <c r="A87" i="84"/>
  <c r="A54" i="84"/>
  <c r="A76" i="84"/>
  <c r="A65" i="84"/>
  <c r="E82" i="123"/>
  <c r="E115" i="123"/>
  <c r="A36" i="105"/>
  <c r="E60" i="123"/>
  <c r="E97" i="106"/>
  <c r="I97" i="108"/>
  <c r="E85" i="107"/>
  <c r="K97" i="108"/>
  <c r="E37" i="106"/>
  <c r="K85" i="108"/>
  <c r="I73" i="108"/>
  <c r="E61" i="112"/>
  <c r="I37" i="108"/>
  <c r="E49" i="106"/>
  <c r="J49" i="108"/>
  <c r="E109" i="106"/>
  <c r="J109" i="108"/>
  <c r="K73" i="108"/>
  <c r="J97" i="108"/>
  <c r="E73" i="112"/>
  <c r="E61" i="107"/>
  <c r="E73" i="107"/>
  <c r="E73" i="106"/>
  <c r="K37" i="108"/>
  <c r="E97" i="112"/>
  <c r="E109" i="112"/>
  <c r="E97" i="107"/>
  <c r="A40" i="73"/>
  <c r="B85" i="77"/>
  <c r="I49" i="108"/>
  <c r="A73" i="68"/>
  <c r="B85" i="78"/>
  <c r="A62" i="68"/>
  <c r="A61" i="82"/>
  <c r="D36" i="107"/>
  <c r="D48" i="107"/>
  <c r="C84" i="107"/>
  <c r="D96" i="107"/>
  <c r="C36" i="107"/>
  <c r="C48" i="107"/>
  <c r="D108" i="107"/>
  <c r="D72" i="107"/>
  <c r="C60" i="107"/>
  <c r="C108" i="107"/>
  <c r="C72" i="107"/>
  <c r="D60" i="107"/>
  <c r="D84" i="107"/>
  <c r="C96" i="107"/>
  <c r="A51" i="72"/>
  <c r="A62" i="74"/>
  <c r="B43" i="75"/>
  <c r="B74" i="70"/>
  <c r="A73" i="73"/>
  <c r="A73" i="74"/>
  <c r="A40" i="68"/>
  <c r="B52" i="78"/>
  <c r="K61" i="108"/>
  <c r="E37" i="112"/>
  <c r="E109" i="107"/>
  <c r="E37" i="107"/>
  <c r="B51" i="69"/>
  <c r="A49" i="80"/>
  <c r="A39" i="82"/>
  <c r="A60" i="80"/>
  <c r="A51" i="73"/>
  <c r="E49" i="107"/>
  <c r="A51" i="71"/>
  <c r="A40" i="74"/>
  <c r="B73" i="69"/>
  <c r="A71" i="80"/>
  <c r="I109" i="108"/>
  <c r="C60" i="106"/>
  <c r="D96" i="106"/>
  <c r="D60" i="106"/>
  <c r="C108" i="106"/>
  <c r="D48" i="106"/>
  <c r="C96" i="106"/>
  <c r="C72" i="106"/>
  <c r="D84" i="106"/>
  <c r="C84" i="106"/>
  <c r="D72" i="106"/>
  <c r="C36" i="106"/>
  <c r="D36" i="106"/>
  <c r="D108" i="106"/>
  <c r="C48" i="106"/>
  <c r="A62" i="73"/>
  <c r="B41" i="77"/>
  <c r="A73" i="72"/>
  <c r="A84" i="74"/>
  <c r="A62" i="72"/>
  <c r="B40" i="69"/>
  <c r="B52" i="77"/>
  <c r="J85" i="108"/>
  <c r="I85" i="108"/>
  <c r="B65" i="75"/>
  <c r="B41" i="78"/>
  <c r="A84" i="73"/>
  <c r="B76" i="75"/>
  <c r="A40" i="71"/>
  <c r="A38" i="80"/>
  <c r="E85" i="112"/>
  <c r="B32" i="75"/>
  <c r="E96" i="108"/>
  <c r="E36" i="108"/>
  <c r="F36" i="108"/>
  <c r="F72" i="108"/>
  <c r="F84" i="108"/>
  <c r="F108" i="108"/>
  <c r="E108" i="108"/>
  <c r="F60" i="108"/>
  <c r="F96" i="108"/>
  <c r="E84" i="108"/>
  <c r="E48" i="108"/>
  <c r="F48" i="108"/>
  <c r="E72" i="108"/>
  <c r="E60" i="108"/>
  <c r="F48" i="112"/>
  <c r="G48" i="112" s="1"/>
  <c r="F108" i="112"/>
  <c r="G108" i="112" s="1"/>
  <c r="D36" i="112"/>
  <c r="C72" i="112"/>
  <c r="F84" i="112"/>
  <c r="G84" i="112" s="1"/>
  <c r="D108" i="112"/>
  <c r="F96" i="112"/>
  <c r="G96" i="112" s="1"/>
  <c r="C96" i="112"/>
  <c r="D60" i="112"/>
  <c r="F60" i="112"/>
  <c r="G60" i="112" s="1"/>
  <c r="F36" i="112"/>
  <c r="G36" i="112" s="1"/>
  <c r="C36" i="112"/>
  <c r="C84" i="112"/>
  <c r="D96" i="112"/>
  <c r="C108" i="112"/>
  <c r="C48" i="112"/>
  <c r="F72" i="112"/>
  <c r="G72" i="112" s="1"/>
  <c r="D72" i="112"/>
  <c r="C60" i="112"/>
  <c r="D84" i="112"/>
  <c r="D48" i="112"/>
  <c r="B63" i="77"/>
  <c r="B87" i="75"/>
  <c r="B74" i="77"/>
  <c r="B41" i="70"/>
  <c r="A50" i="82"/>
  <c r="K49" i="108"/>
  <c r="J37" i="108"/>
  <c r="H108" i="108"/>
  <c r="H60" i="108"/>
  <c r="G72" i="108"/>
  <c r="G108" i="108"/>
  <c r="G48" i="108"/>
  <c r="G84" i="108"/>
  <c r="G96" i="108"/>
  <c r="H72" i="108"/>
  <c r="H84" i="108"/>
  <c r="H96" i="108"/>
  <c r="H36" i="108"/>
  <c r="H48" i="108"/>
  <c r="G60" i="108"/>
  <c r="G36" i="108"/>
  <c r="A51" i="68"/>
  <c r="B63" i="78"/>
  <c r="B62" i="69"/>
  <c r="B74" i="78"/>
  <c r="A51" i="74"/>
  <c r="E61" i="106"/>
  <c r="A62" i="71"/>
  <c r="A72" i="82"/>
  <c r="A40" i="72"/>
  <c r="E85" i="106"/>
  <c r="J61" i="108"/>
  <c r="I61" i="108"/>
  <c r="B52" i="70"/>
  <c r="A73" i="71"/>
  <c r="A83" i="82"/>
  <c r="B63" i="70"/>
  <c r="B54" i="75"/>
  <c r="J73" i="108"/>
  <c r="E49" i="112"/>
  <c r="E85" i="15"/>
  <c r="E49" i="15"/>
  <c r="E73" i="15"/>
  <c r="D108" i="15"/>
  <c r="C48" i="15"/>
  <c r="C72" i="15"/>
  <c r="C96" i="15"/>
  <c r="D48" i="15"/>
  <c r="D72" i="15"/>
  <c r="D96" i="15"/>
  <c r="C36" i="15"/>
  <c r="C60" i="15"/>
  <c r="C84" i="15"/>
  <c r="C108" i="15"/>
  <c r="D36" i="15"/>
  <c r="D60" i="15"/>
  <c r="D84" i="15"/>
  <c r="E97" i="15"/>
  <c r="E37" i="15"/>
  <c r="E109" i="15"/>
  <c r="E61" i="15"/>
  <c r="O29" i="125" l="1"/>
  <c r="L29" i="125"/>
  <c r="M29" i="125"/>
  <c r="N29" i="125"/>
  <c r="J29" i="125"/>
  <c r="K29" i="125"/>
  <c r="I96" i="108"/>
  <c r="D30" i="87"/>
  <c r="D69" i="123"/>
  <c r="A60" i="120"/>
  <c r="D80" i="123"/>
  <c r="D91" i="123"/>
  <c r="D47" i="123"/>
  <c r="D58" i="123"/>
  <c r="A49" i="120"/>
  <c r="D35" i="123"/>
  <c r="D113" i="123"/>
  <c r="A71" i="120"/>
  <c r="D102" i="123"/>
  <c r="E48" i="123"/>
  <c r="A38" i="120"/>
  <c r="E60" i="38"/>
  <c r="E108" i="38"/>
  <c r="E72" i="38"/>
  <c r="E84" i="38"/>
  <c r="E36" i="38"/>
  <c r="D35" i="38"/>
  <c r="D107" i="38"/>
  <c r="D71" i="38"/>
  <c r="C107" i="38"/>
  <c r="C95" i="38"/>
  <c r="C83" i="38"/>
  <c r="D83" i="38"/>
  <c r="C59" i="38"/>
  <c r="C71" i="38"/>
  <c r="C35" i="38"/>
  <c r="D59" i="38"/>
  <c r="D95" i="38"/>
  <c r="C47" i="38"/>
  <c r="D47" i="38"/>
  <c r="E48" i="38"/>
  <c r="E96" i="38"/>
  <c r="N43" i="117"/>
  <c r="N54" i="117"/>
  <c r="N32" i="117"/>
  <c r="E81" i="123"/>
  <c r="E36" i="123"/>
  <c r="E59" i="123"/>
  <c r="A75" i="84"/>
  <c r="E103" i="123"/>
  <c r="A68" i="105"/>
  <c r="E92" i="123"/>
  <c r="E114" i="123"/>
  <c r="A57" i="105"/>
  <c r="A35" i="105"/>
  <c r="A86" i="84"/>
  <c r="A53" i="84"/>
  <c r="A46" i="105"/>
  <c r="A64" i="84"/>
  <c r="E70" i="123"/>
  <c r="J96" i="108"/>
  <c r="K96" i="108"/>
  <c r="K60" i="108"/>
  <c r="E108" i="112"/>
  <c r="I48" i="108"/>
  <c r="I72" i="108"/>
  <c r="E36" i="106"/>
  <c r="K48" i="108"/>
  <c r="J84" i="108"/>
  <c r="E60" i="112"/>
  <c r="K72" i="108"/>
  <c r="K108" i="108"/>
  <c r="I36" i="108"/>
  <c r="E60" i="106"/>
  <c r="E60" i="107"/>
  <c r="E96" i="107"/>
  <c r="E108" i="106"/>
  <c r="E48" i="106"/>
  <c r="E96" i="112"/>
  <c r="B73" i="77"/>
  <c r="E48" i="112"/>
  <c r="A61" i="68"/>
  <c r="B73" i="78"/>
  <c r="J36" i="108"/>
  <c r="E84" i="112"/>
  <c r="B61" i="69"/>
  <c r="A59" i="80"/>
  <c r="A39" i="68"/>
  <c r="B51" i="77"/>
  <c r="E72" i="112"/>
  <c r="I60" i="108"/>
  <c r="A61" i="73"/>
  <c r="A61" i="71"/>
  <c r="A72" i="68"/>
  <c r="B84" i="78"/>
  <c r="E72" i="107"/>
  <c r="A39" i="71"/>
  <c r="A37" i="80"/>
  <c r="D107" i="112"/>
  <c r="F35" i="112"/>
  <c r="G35" i="112" s="1"/>
  <c r="C35" i="112"/>
  <c r="D83" i="112"/>
  <c r="D35" i="112"/>
  <c r="D59" i="112"/>
  <c r="D95" i="112"/>
  <c r="F95" i="112"/>
  <c r="G95" i="112" s="1"/>
  <c r="D71" i="112"/>
  <c r="F83" i="112"/>
  <c r="G83" i="112" s="1"/>
  <c r="D47" i="112"/>
  <c r="F59" i="112"/>
  <c r="G59" i="112" s="1"/>
  <c r="C95" i="112"/>
  <c r="F107" i="112"/>
  <c r="G107" i="112" s="1"/>
  <c r="F47" i="112"/>
  <c r="G47" i="112" s="1"/>
  <c r="C71" i="112"/>
  <c r="F71" i="112"/>
  <c r="G71" i="112" s="1"/>
  <c r="C59" i="112"/>
  <c r="C47" i="112"/>
  <c r="C83" i="112"/>
  <c r="C107" i="112"/>
  <c r="A39" i="72"/>
  <c r="F107" i="108"/>
  <c r="E47" i="108"/>
  <c r="F71" i="108"/>
  <c r="F35" i="108"/>
  <c r="F95" i="108"/>
  <c r="E107" i="108"/>
  <c r="E95" i="108"/>
  <c r="E83" i="108"/>
  <c r="F47" i="108"/>
  <c r="E59" i="108"/>
  <c r="F83" i="108"/>
  <c r="F59" i="108"/>
  <c r="E71" i="108"/>
  <c r="E35" i="108"/>
  <c r="B51" i="70"/>
  <c r="A60" i="82"/>
  <c r="A38" i="82"/>
  <c r="K36" i="108"/>
  <c r="J72" i="108"/>
  <c r="D107" i="106"/>
  <c r="C83" i="106"/>
  <c r="D95" i="106"/>
  <c r="D71" i="106"/>
  <c r="D35" i="106"/>
  <c r="D83" i="106"/>
  <c r="C71" i="106"/>
  <c r="C47" i="106"/>
  <c r="C59" i="106"/>
  <c r="C35" i="106"/>
  <c r="C95" i="106"/>
  <c r="C107" i="106"/>
  <c r="D59" i="106"/>
  <c r="D47" i="106"/>
  <c r="A50" i="72"/>
  <c r="E84" i="106"/>
  <c r="B42" i="75"/>
  <c r="B75" i="75"/>
  <c r="A72" i="74"/>
  <c r="B72" i="69"/>
  <c r="A70" i="80"/>
  <c r="E108" i="107"/>
  <c r="B40" i="70"/>
  <c r="A49" i="82"/>
  <c r="J108" i="108"/>
  <c r="I108" i="108"/>
  <c r="B62" i="78"/>
  <c r="B40" i="78"/>
  <c r="A72" i="73"/>
  <c r="A72" i="71"/>
  <c r="A82" i="82"/>
  <c r="A50" i="73"/>
  <c r="K84" i="108"/>
  <c r="I84" i="108"/>
  <c r="D71" i="107"/>
  <c r="D47" i="107"/>
  <c r="C59" i="107"/>
  <c r="C107" i="107"/>
  <c r="C71" i="107"/>
  <c r="C47" i="107"/>
  <c r="C35" i="107"/>
  <c r="D59" i="107"/>
  <c r="C83" i="107"/>
  <c r="D83" i="107"/>
  <c r="D35" i="107"/>
  <c r="D95" i="107"/>
  <c r="C95" i="107"/>
  <c r="D107" i="107"/>
  <c r="B50" i="69"/>
  <c r="B62" i="77"/>
  <c r="B40" i="77"/>
  <c r="A61" i="72"/>
  <c r="B73" i="70"/>
  <c r="E84" i="107"/>
  <c r="A50" i="74"/>
  <c r="B31" i="75"/>
  <c r="G47" i="108"/>
  <c r="G83" i="108"/>
  <c r="G95" i="108"/>
  <c r="H95" i="108"/>
  <c r="H71" i="108"/>
  <c r="H107" i="108"/>
  <c r="G35" i="108"/>
  <c r="G71" i="108"/>
  <c r="H59" i="108"/>
  <c r="G107" i="108"/>
  <c r="H47" i="108"/>
  <c r="H83" i="108"/>
  <c r="G59" i="108"/>
  <c r="H35" i="108"/>
  <c r="A50" i="68"/>
  <c r="A48" i="80"/>
  <c r="A83" i="73"/>
  <c r="A83" i="74"/>
  <c r="A39" i="74"/>
  <c r="A72" i="72"/>
  <c r="B53" i="75"/>
  <c r="A50" i="71"/>
  <c r="B86" i="75"/>
  <c r="E48" i="107"/>
  <c r="J60" i="108"/>
  <c r="J48" i="108"/>
  <c r="E36" i="112"/>
  <c r="B64" i="75"/>
  <c r="A61" i="74"/>
  <c r="E72" i="106"/>
  <c r="E96" i="106"/>
  <c r="A39" i="73"/>
  <c r="B62" i="70"/>
  <c r="A71" i="82"/>
  <c r="B84" i="77"/>
  <c r="E36" i="107"/>
  <c r="B39" i="69"/>
  <c r="B51" i="78"/>
  <c r="E36" i="15"/>
  <c r="E96" i="15"/>
  <c r="D107" i="15"/>
  <c r="C47" i="15"/>
  <c r="C71" i="15"/>
  <c r="C95" i="15"/>
  <c r="D35" i="15"/>
  <c r="D59" i="15"/>
  <c r="D83" i="15"/>
  <c r="C35" i="15"/>
  <c r="C59" i="15"/>
  <c r="C83" i="15"/>
  <c r="C107" i="15"/>
  <c r="D47" i="15"/>
  <c r="D71" i="15"/>
  <c r="D95" i="15"/>
  <c r="E60" i="15"/>
  <c r="E48" i="15"/>
  <c r="E84" i="15"/>
  <c r="E72" i="15"/>
  <c r="E108" i="15"/>
  <c r="O28" i="125" l="1"/>
  <c r="K28" i="125"/>
  <c r="L28" i="125"/>
  <c r="N28" i="125"/>
  <c r="J28" i="125"/>
  <c r="M28" i="125"/>
  <c r="E47" i="123"/>
  <c r="D46" i="123"/>
  <c r="D57" i="123"/>
  <c r="D90" i="123"/>
  <c r="A37" i="120"/>
  <c r="D79" i="123"/>
  <c r="A48" i="120"/>
  <c r="D68" i="123"/>
  <c r="A59" i="120"/>
  <c r="D34" i="123"/>
  <c r="D101" i="123"/>
  <c r="E71" i="38"/>
  <c r="E59" i="38"/>
  <c r="E83" i="38"/>
  <c r="E47" i="38"/>
  <c r="E35" i="38"/>
  <c r="E107" i="38"/>
  <c r="E95" i="38"/>
  <c r="D70" i="38"/>
  <c r="D34" i="38"/>
  <c r="D46" i="38"/>
  <c r="C106" i="38"/>
  <c r="C94" i="38"/>
  <c r="C82" i="38"/>
  <c r="C58" i="38"/>
  <c r="C70" i="38"/>
  <c r="C46" i="38"/>
  <c r="D106" i="38"/>
  <c r="C34" i="38"/>
  <c r="D94" i="38"/>
  <c r="D82" i="38"/>
  <c r="D58" i="38"/>
  <c r="N53" i="117"/>
  <c r="N31" i="117"/>
  <c r="N42" i="117"/>
  <c r="E91" i="123"/>
  <c r="E35" i="123"/>
  <c r="A63" i="84"/>
  <c r="E58" i="123"/>
  <c r="E69" i="123"/>
  <c r="E113" i="123"/>
  <c r="A74" i="84"/>
  <c r="E102" i="123"/>
  <c r="E80" i="123"/>
  <c r="A34" i="105"/>
  <c r="A45" i="105"/>
  <c r="A52" i="84"/>
  <c r="B30" i="75"/>
  <c r="A56" i="105"/>
  <c r="J83" i="108"/>
  <c r="J95" i="108"/>
  <c r="I47" i="108"/>
  <c r="I35" i="108"/>
  <c r="E95" i="112"/>
  <c r="K83" i="108"/>
  <c r="K95" i="108"/>
  <c r="J107" i="108"/>
  <c r="E71" i="107"/>
  <c r="J71" i="108"/>
  <c r="E107" i="106"/>
  <c r="K107" i="108"/>
  <c r="E107" i="107"/>
  <c r="E71" i="112"/>
  <c r="E107" i="112"/>
  <c r="J59" i="108"/>
  <c r="E83" i="106"/>
  <c r="E35" i="106"/>
  <c r="K47" i="108"/>
  <c r="I71" i="108"/>
  <c r="E59" i="112"/>
  <c r="I59" i="108"/>
  <c r="I83" i="108"/>
  <c r="B74" i="75"/>
  <c r="A49" i="74"/>
  <c r="I95" i="108"/>
  <c r="A49" i="73"/>
  <c r="D37" i="87"/>
  <c r="D41" i="87"/>
  <c r="D42" i="87"/>
  <c r="B44" i="87" s="1"/>
  <c r="D39" i="87"/>
  <c r="D35" i="87"/>
  <c r="D31" i="87"/>
  <c r="D36" i="87"/>
  <c r="D32" i="87"/>
  <c r="D33" i="87"/>
  <c r="D38" i="87"/>
  <c r="D40" i="87"/>
  <c r="D34" i="87"/>
  <c r="K59" i="108"/>
  <c r="J47" i="108"/>
  <c r="E95" i="107"/>
  <c r="B60" i="69"/>
  <c r="B72" i="78"/>
  <c r="A60" i="73"/>
  <c r="E82" i="108"/>
  <c r="F70" i="108"/>
  <c r="F106" i="108"/>
  <c r="E70" i="108"/>
  <c r="E58" i="108"/>
  <c r="E106" i="108"/>
  <c r="F94" i="108"/>
  <c r="F58" i="108"/>
  <c r="F46" i="108"/>
  <c r="F82" i="108"/>
  <c r="F34" i="108"/>
  <c r="E94" i="108"/>
  <c r="E46" i="108"/>
  <c r="E34" i="108"/>
  <c r="E47" i="106"/>
  <c r="D94" i="106"/>
  <c r="C94" i="106"/>
  <c r="C70" i="106"/>
  <c r="D106" i="106"/>
  <c r="D70" i="106"/>
  <c r="D82" i="106"/>
  <c r="C106" i="106"/>
  <c r="C46" i="106"/>
  <c r="D58" i="106"/>
  <c r="C58" i="106"/>
  <c r="D46" i="106"/>
  <c r="D34" i="106"/>
  <c r="C82" i="106"/>
  <c r="C34" i="106"/>
  <c r="B39" i="77"/>
  <c r="B38" i="69"/>
  <c r="B50" i="78"/>
  <c r="B52" i="75"/>
  <c r="A71" i="73"/>
  <c r="B41" i="75"/>
  <c r="B72" i="77"/>
  <c r="B63" i="75"/>
  <c r="B39" i="78"/>
  <c r="E35" i="107"/>
  <c r="A60" i="68"/>
  <c r="A58" i="80"/>
  <c r="B61" i="77"/>
  <c r="E59" i="106"/>
  <c r="E35" i="112"/>
  <c r="D106" i="107"/>
  <c r="D46" i="107"/>
  <c r="D82" i="107"/>
  <c r="D58" i="107"/>
  <c r="D34" i="107"/>
  <c r="D94" i="107"/>
  <c r="C106" i="107"/>
  <c r="C94" i="107"/>
  <c r="C82" i="107"/>
  <c r="D70" i="107"/>
  <c r="C70" i="107"/>
  <c r="C58" i="107"/>
  <c r="C46" i="107"/>
  <c r="C34" i="107"/>
  <c r="A38" i="68"/>
  <c r="B50" i="77"/>
  <c r="A49" i="72"/>
  <c r="A60" i="74"/>
  <c r="H94" i="108"/>
  <c r="G70" i="108"/>
  <c r="H82" i="108"/>
  <c r="G34" i="108"/>
  <c r="H46" i="108"/>
  <c r="G106" i="108"/>
  <c r="H34" i="108"/>
  <c r="H58" i="108"/>
  <c r="G94" i="108"/>
  <c r="G58" i="108"/>
  <c r="G46" i="108"/>
  <c r="H106" i="108"/>
  <c r="G82" i="108"/>
  <c r="H70" i="108"/>
  <c r="K35" i="108"/>
  <c r="J35" i="108"/>
  <c r="E83" i="107"/>
  <c r="E47" i="107"/>
  <c r="A60" i="71"/>
  <c r="A70" i="82"/>
  <c r="B49" i="69"/>
  <c r="B61" i="78"/>
  <c r="E71" i="106"/>
  <c r="E83" i="112"/>
  <c r="A38" i="74"/>
  <c r="A38" i="71"/>
  <c r="A36" i="80"/>
  <c r="A49" i="71"/>
  <c r="B61" i="70"/>
  <c r="A49" i="68"/>
  <c r="A47" i="80"/>
  <c r="E95" i="106"/>
  <c r="I107" i="108"/>
  <c r="E47" i="112"/>
  <c r="D58" i="112"/>
  <c r="D70" i="112"/>
  <c r="D34" i="112"/>
  <c r="F46" i="112"/>
  <c r="G46" i="112" s="1"/>
  <c r="F106" i="112"/>
  <c r="G106" i="112" s="1"/>
  <c r="C106" i="112"/>
  <c r="C58" i="112"/>
  <c r="F82" i="112"/>
  <c r="G82" i="112" s="1"/>
  <c r="C82" i="112"/>
  <c r="D46" i="112"/>
  <c r="F58" i="112"/>
  <c r="G58" i="112" s="1"/>
  <c r="C94" i="112"/>
  <c r="F94" i="112"/>
  <c r="G94" i="112" s="1"/>
  <c r="F34" i="112"/>
  <c r="G34" i="112" s="1"/>
  <c r="C70" i="112"/>
  <c r="C34" i="112"/>
  <c r="D106" i="112"/>
  <c r="C46" i="112"/>
  <c r="F70" i="112"/>
  <c r="G70" i="112" s="1"/>
  <c r="D82" i="112"/>
  <c r="D94" i="112"/>
  <c r="A37" i="82"/>
  <c r="B39" i="70"/>
  <c r="A48" i="82"/>
  <c r="K71" i="108"/>
  <c r="E59" i="107"/>
  <c r="A60" i="72"/>
  <c r="A71" i="74"/>
  <c r="B50" i="70"/>
  <c r="A59" i="82"/>
  <c r="A38" i="73"/>
  <c r="A38" i="72"/>
  <c r="E107" i="15"/>
  <c r="E95" i="15"/>
  <c r="E59" i="15"/>
  <c r="E47" i="15"/>
  <c r="E71" i="15"/>
  <c r="D106" i="15"/>
  <c r="D34" i="15"/>
  <c r="D58" i="15"/>
  <c r="D82" i="15"/>
  <c r="C46" i="15"/>
  <c r="C70" i="15"/>
  <c r="C94" i="15"/>
  <c r="D46" i="15"/>
  <c r="D70" i="15"/>
  <c r="D94" i="15"/>
  <c r="C34" i="15"/>
  <c r="C58" i="15"/>
  <c r="C82" i="15"/>
  <c r="C106" i="15"/>
  <c r="E83" i="15"/>
  <c r="E35" i="15"/>
  <c r="E46" i="123" l="1"/>
  <c r="D45" i="123"/>
  <c r="A36" i="120"/>
  <c r="D78" i="123"/>
  <c r="D89" i="123"/>
  <c r="D56" i="123"/>
  <c r="D33" i="123"/>
  <c r="A47" i="120"/>
  <c r="D67" i="123"/>
  <c r="E94" i="38"/>
  <c r="E70" i="38"/>
  <c r="D69" i="38"/>
  <c r="D105" i="38"/>
  <c r="C57" i="38"/>
  <c r="D81" i="38"/>
  <c r="D45" i="38"/>
  <c r="D57" i="38"/>
  <c r="C33" i="38"/>
  <c r="D33" i="38"/>
  <c r="C93" i="38"/>
  <c r="C105" i="38"/>
  <c r="C69" i="38"/>
  <c r="D93" i="38"/>
  <c r="C45" i="38"/>
  <c r="C81" i="38"/>
  <c r="E58" i="38"/>
  <c r="E82" i="38"/>
  <c r="E46" i="38"/>
  <c r="E106" i="38"/>
  <c r="E34" i="38"/>
  <c r="N52" i="117"/>
  <c r="N41" i="117"/>
  <c r="N30" i="117"/>
  <c r="E79" i="123"/>
  <c r="E90" i="123"/>
  <c r="E57" i="123"/>
  <c r="E101" i="123"/>
  <c r="A51" i="84"/>
  <c r="A33" i="105"/>
  <c r="E34" i="123"/>
  <c r="B29" i="75"/>
  <c r="A62" i="84"/>
  <c r="E68" i="123"/>
  <c r="A44" i="105"/>
  <c r="E82" i="112"/>
  <c r="E34" i="112"/>
  <c r="E70" i="106"/>
  <c r="E34" i="106"/>
  <c r="K34" i="108"/>
  <c r="E82" i="107"/>
  <c r="E34" i="107"/>
  <c r="E46" i="107"/>
  <c r="K82" i="108"/>
  <c r="E46" i="106"/>
  <c r="E94" i="112"/>
  <c r="E58" i="106"/>
  <c r="E94" i="106"/>
  <c r="E106" i="106"/>
  <c r="I106" i="108"/>
  <c r="A36" i="82"/>
  <c r="E70" i="107"/>
  <c r="B62" i="75"/>
  <c r="J82" i="108"/>
  <c r="I82" i="108"/>
  <c r="J70" i="108"/>
  <c r="I70" i="108"/>
  <c r="A37" i="73"/>
  <c r="G45" i="108"/>
  <c r="H57" i="108"/>
  <c r="H93" i="108"/>
  <c r="G57" i="108"/>
  <c r="G105" i="108"/>
  <c r="G93" i="108"/>
  <c r="H45" i="108"/>
  <c r="H105" i="108"/>
  <c r="G81" i="108"/>
  <c r="G69" i="108"/>
  <c r="H81" i="108"/>
  <c r="G33" i="108"/>
  <c r="H69" i="108"/>
  <c r="H33" i="108"/>
  <c r="D105" i="106"/>
  <c r="C93" i="106"/>
  <c r="D81" i="106"/>
  <c r="D45" i="106"/>
  <c r="D57" i="106"/>
  <c r="C105" i="106"/>
  <c r="C81" i="106"/>
  <c r="C45" i="106"/>
  <c r="D33" i="106"/>
  <c r="C57" i="106"/>
  <c r="D93" i="106"/>
  <c r="D69" i="106"/>
  <c r="C69" i="106"/>
  <c r="C33" i="106"/>
  <c r="A37" i="72"/>
  <c r="K58" i="108"/>
  <c r="E106" i="107"/>
  <c r="A48" i="72"/>
  <c r="J46" i="108"/>
  <c r="I46" i="108"/>
  <c r="B38" i="77"/>
  <c r="A48" i="71"/>
  <c r="J34" i="108"/>
  <c r="I34" i="108"/>
  <c r="D81" i="107"/>
  <c r="C69" i="107"/>
  <c r="D69" i="107"/>
  <c r="C81" i="107"/>
  <c r="D45" i="107"/>
  <c r="C93" i="107"/>
  <c r="C33" i="107"/>
  <c r="C45" i="107"/>
  <c r="C105" i="107"/>
  <c r="D33" i="107"/>
  <c r="D93" i="107"/>
  <c r="D105" i="107"/>
  <c r="D57" i="107"/>
  <c r="C57" i="107"/>
  <c r="E46" i="112"/>
  <c r="E70" i="112"/>
  <c r="A48" i="74"/>
  <c r="K70" i="108"/>
  <c r="J106" i="108"/>
  <c r="A48" i="68"/>
  <c r="B60" i="78"/>
  <c r="J94" i="108"/>
  <c r="I94" i="108"/>
  <c r="E58" i="107"/>
  <c r="A37" i="71"/>
  <c r="A47" i="82"/>
  <c r="A59" i="73"/>
  <c r="A59" i="74"/>
  <c r="A48" i="73"/>
  <c r="K94" i="108"/>
  <c r="B51" i="75"/>
  <c r="B60" i="77"/>
  <c r="E106" i="112"/>
  <c r="E58" i="112"/>
  <c r="B40" i="75"/>
  <c r="C57" i="112"/>
  <c r="D69" i="112"/>
  <c r="C45" i="112"/>
  <c r="C33" i="112"/>
  <c r="C93" i="112"/>
  <c r="D33" i="112"/>
  <c r="F93" i="112"/>
  <c r="G93" i="112" s="1"/>
  <c r="C69" i="112"/>
  <c r="F45" i="112"/>
  <c r="G45" i="112" s="1"/>
  <c r="F105" i="112"/>
  <c r="G105" i="112" s="1"/>
  <c r="F69" i="112"/>
  <c r="G69" i="112" s="1"/>
  <c r="F81" i="112"/>
  <c r="G81" i="112" s="1"/>
  <c r="D93" i="112"/>
  <c r="F57" i="112"/>
  <c r="G57" i="112" s="1"/>
  <c r="D81" i="112"/>
  <c r="C105" i="112"/>
  <c r="F33" i="112"/>
  <c r="G33" i="112" s="1"/>
  <c r="D57" i="112"/>
  <c r="C81" i="112"/>
  <c r="D105" i="112"/>
  <c r="D45" i="112"/>
  <c r="B37" i="69"/>
  <c r="B49" i="78"/>
  <c r="K46" i="108"/>
  <c r="E94" i="107"/>
  <c r="B48" i="69"/>
  <c r="A46" i="80"/>
  <c r="B38" i="70"/>
  <c r="A35" i="80"/>
  <c r="A37" i="74"/>
  <c r="F69" i="108"/>
  <c r="F93" i="108"/>
  <c r="E57" i="108"/>
  <c r="E93" i="108"/>
  <c r="F45" i="108"/>
  <c r="E33" i="108"/>
  <c r="E81" i="108"/>
  <c r="E45" i="108"/>
  <c r="F33" i="108"/>
  <c r="F105" i="108"/>
  <c r="F57" i="108"/>
  <c r="F81" i="108"/>
  <c r="E69" i="108"/>
  <c r="E105" i="108"/>
  <c r="J58" i="108"/>
  <c r="I58" i="108"/>
  <c r="B38" i="78"/>
  <c r="A37" i="68"/>
  <c r="B49" i="77"/>
  <c r="K106" i="108"/>
  <c r="B49" i="70"/>
  <c r="A58" i="82"/>
  <c r="E82" i="106"/>
  <c r="E46" i="15"/>
  <c r="E58" i="15"/>
  <c r="E70" i="15"/>
  <c r="E106" i="15"/>
  <c r="D105" i="15"/>
  <c r="D33" i="15"/>
  <c r="D57" i="15"/>
  <c r="D81" i="15"/>
  <c r="C45" i="15"/>
  <c r="C69" i="15"/>
  <c r="C93" i="15"/>
  <c r="D45" i="15"/>
  <c r="D69" i="15"/>
  <c r="D93" i="15"/>
  <c r="C33" i="15"/>
  <c r="C57" i="15"/>
  <c r="C81" i="15"/>
  <c r="C105" i="15"/>
  <c r="E94" i="15"/>
  <c r="E34" i="15"/>
  <c r="E82" i="15"/>
  <c r="E45" i="123" l="1"/>
  <c r="D32" i="123"/>
  <c r="D55" i="123"/>
  <c r="A35" i="120"/>
  <c r="D66" i="123"/>
  <c r="D77" i="123"/>
  <c r="D44" i="123"/>
  <c r="E93" i="38"/>
  <c r="E81" i="38"/>
  <c r="E33" i="38"/>
  <c r="D68" i="38"/>
  <c r="C68" i="38"/>
  <c r="D92" i="38"/>
  <c r="D56" i="38"/>
  <c r="C56" i="38"/>
  <c r="C44" i="38"/>
  <c r="D44" i="38"/>
  <c r="D32" i="38"/>
  <c r="C104" i="38"/>
  <c r="D104" i="38"/>
  <c r="C92" i="38"/>
  <c r="C80" i="38"/>
  <c r="C32" i="38"/>
  <c r="D80" i="38"/>
  <c r="E57" i="38"/>
  <c r="E45" i="38"/>
  <c r="E105" i="38"/>
  <c r="E69" i="38"/>
  <c r="N29" i="117"/>
  <c r="N40" i="117"/>
  <c r="E93" i="112"/>
  <c r="E67" i="123"/>
  <c r="E78" i="123"/>
  <c r="A50" i="84"/>
  <c r="E33" i="123"/>
  <c r="E56" i="123"/>
  <c r="E89" i="123"/>
  <c r="B28" i="75"/>
  <c r="A32" i="105"/>
  <c r="K33" i="108"/>
  <c r="E105" i="107"/>
  <c r="E33" i="112"/>
  <c r="E57" i="112"/>
  <c r="E81" i="112"/>
  <c r="E33" i="107"/>
  <c r="I45" i="108"/>
  <c r="I33" i="108"/>
  <c r="E45" i="112"/>
  <c r="E69" i="106"/>
  <c r="E45" i="106"/>
  <c r="K57" i="108"/>
  <c r="E81" i="106"/>
  <c r="K105" i="108"/>
  <c r="J57" i="108"/>
  <c r="I57" i="108"/>
  <c r="E105" i="112"/>
  <c r="A35" i="82"/>
  <c r="B50" i="75"/>
  <c r="J105" i="108"/>
  <c r="I105" i="108"/>
  <c r="J93" i="108"/>
  <c r="I93" i="108"/>
  <c r="A36" i="74"/>
  <c r="E93" i="107"/>
  <c r="E69" i="107"/>
  <c r="A47" i="74"/>
  <c r="K69" i="108"/>
  <c r="I69" i="108"/>
  <c r="E69" i="112"/>
  <c r="G92" i="108"/>
  <c r="H56" i="108"/>
  <c r="H44" i="108"/>
  <c r="H32" i="108"/>
  <c r="G104" i="108"/>
  <c r="H92" i="108"/>
  <c r="G32" i="108"/>
  <c r="H104" i="108"/>
  <c r="G56" i="108"/>
  <c r="G44" i="108"/>
  <c r="G68" i="108"/>
  <c r="G80" i="108"/>
  <c r="H80" i="108"/>
  <c r="H68" i="108"/>
  <c r="C80" i="107"/>
  <c r="D104" i="107"/>
  <c r="D92" i="107"/>
  <c r="C56" i="107"/>
  <c r="D80" i="107"/>
  <c r="D68" i="107"/>
  <c r="C92" i="107"/>
  <c r="D56" i="107"/>
  <c r="C44" i="107"/>
  <c r="C32" i="107"/>
  <c r="C68" i="107"/>
  <c r="D32" i="107"/>
  <c r="C104" i="107"/>
  <c r="D44" i="107"/>
  <c r="A47" i="73"/>
  <c r="J33" i="108"/>
  <c r="B39" i="75"/>
  <c r="E44" i="108"/>
  <c r="E104" i="108"/>
  <c r="F92" i="108"/>
  <c r="E32" i="108"/>
  <c r="F56" i="108"/>
  <c r="F68" i="108"/>
  <c r="F44" i="108"/>
  <c r="E68" i="108"/>
  <c r="F32" i="108"/>
  <c r="F104" i="108"/>
  <c r="E92" i="108"/>
  <c r="E56" i="108"/>
  <c r="E80" i="108"/>
  <c r="F80" i="108"/>
  <c r="C56" i="106"/>
  <c r="C44" i="106"/>
  <c r="C80" i="106"/>
  <c r="D104" i="106"/>
  <c r="D32" i="106"/>
  <c r="D44" i="106"/>
  <c r="D68" i="106"/>
  <c r="C104" i="106"/>
  <c r="D56" i="106"/>
  <c r="C92" i="106"/>
  <c r="D92" i="106"/>
  <c r="C68" i="106"/>
  <c r="C32" i="106"/>
  <c r="D80" i="106"/>
  <c r="E81" i="107"/>
  <c r="A36" i="72"/>
  <c r="E57" i="106"/>
  <c r="K81" i="108"/>
  <c r="K93" i="108"/>
  <c r="B37" i="78"/>
  <c r="A36" i="68"/>
  <c r="B48" i="77"/>
  <c r="J69" i="108"/>
  <c r="B37" i="77"/>
  <c r="C56" i="112"/>
  <c r="D32" i="112"/>
  <c r="F56" i="112"/>
  <c r="G56" i="112" s="1"/>
  <c r="C32" i="112"/>
  <c r="D92" i="112"/>
  <c r="F92" i="112"/>
  <c r="G92" i="112" s="1"/>
  <c r="D68" i="112"/>
  <c r="F68" i="112"/>
  <c r="G68" i="112" s="1"/>
  <c r="C80" i="112"/>
  <c r="C44" i="112"/>
  <c r="F104" i="112"/>
  <c r="G104" i="112" s="1"/>
  <c r="F44" i="112"/>
  <c r="G44" i="112" s="1"/>
  <c r="C68" i="112"/>
  <c r="C104" i="112"/>
  <c r="D44" i="112"/>
  <c r="D104" i="112"/>
  <c r="C92" i="112"/>
  <c r="F80" i="112"/>
  <c r="G80" i="112" s="1"/>
  <c r="D80" i="112"/>
  <c r="F32" i="112"/>
  <c r="G32" i="112" s="1"/>
  <c r="D56" i="112"/>
  <c r="B36" i="69"/>
  <c r="B48" i="78"/>
  <c r="E93" i="106"/>
  <c r="J81" i="108"/>
  <c r="J45" i="108"/>
  <c r="B37" i="70"/>
  <c r="A34" i="80"/>
  <c r="I81" i="108"/>
  <c r="A36" i="73"/>
  <c r="E57" i="107"/>
  <c r="E45" i="107"/>
  <c r="A36" i="71"/>
  <c r="A46" i="82"/>
  <c r="E33" i="106"/>
  <c r="E105" i="106"/>
  <c r="K45" i="108"/>
  <c r="E105" i="15"/>
  <c r="E45" i="15"/>
  <c r="E93" i="15"/>
  <c r="E81" i="15"/>
  <c r="E33" i="15"/>
  <c r="E69" i="15"/>
  <c r="E57" i="15"/>
  <c r="D104" i="15"/>
  <c r="C32" i="15"/>
  <c r="C56" i="15"/>
  <c r="C80" i="15"/>
  <c r="C104" i="15"/>
  <c r="D32" i="15"/>
  <c r="D56" i="15"/>
  <c r="D80" i="15"/>
  <c r="C44" i="15"/>
  <c r="C68" i="15"/>
  <c r="C92" i="15"/>
  <c r="D44" i="15"/>
  <c r="D68" i="15"/>
  <c r="D92" i="15"/>
  <c r="E36" i="120" l="1"/>
  <c r="D54" i="123"/>
  <c r="D65" i="123"/>
  <c r="D43" i="123"/>
  <c r="E48" i="120"/>
  <c r="E81" i="120"/>
  <c r="E72" i="120"/>
  <c r="E60" i="120"/>
  <c r="E69" i="120"/>
  <c r="E57" i="120"/>
  <c r="E44" i="123"/>
  <c r="D31" i="123"/>
  <c r="E45" i="120"/>
  <c r="E80" i="38"/>
  <c r="E68" i="38"/>
  <c r="E44" i="38"/>
  <c r="E32" i="38"/>
  <c r="E56" i="38"/>
  <c r="C67" i="38"/>
  <c r="C79" i="38"/>
  <c r="C43" i="38"/>
  <c r="D67" i="38"/>
  <c r="D103" i="38"/>
  <c r="C55" i="38"/>
  <c r="D79" i="38"/>
  <c r="D43" i="38"/>
  <c r="D55" i="38"/>
  <c r="D31" i="38"/>
  <c r="C31" i="38"/>
  <c r="C91" i="38"/>
  <c r="C103" i="38"/>
  <c r="D91" i="38"/>
  <c r="E92" i="38"/>
  <c r="E104" i="38"/>
  <c r="I104" i="108"/>
  <c r="E47" i="82"/>
  <c r="E71" i="80"/>
  <c r="E80" i="80"/>
  <c r="E59" i="80"/>
  <c r="E68" i="80"/>
  <c r="E96" i="84"/>
  <c r="E84" i="84"/>
  <c r="E95" i="84"/>
  <c r="E83" i="84"/>
  <c r="E72" i="84"/>
  <c r="E94" i="84"/>
  <c r="E71" i="84"/>
  <c r="E93" i="84"/>
  <c r="E60" i="84"/>
  <c r="E70" i="84"/>
  <c r="E59" i="84"/>
  <c r="E92" i="84"/>
  <c r="E81" i="84"/>
  <c r="E80" i="84"/>
  <c r="E58" i="84"/>
  <c r="E69" i="84"/>
  <c r="E91" i="84"/>
  <c r="E57" i="84"/>
  <c r="E79" i="84"/>
  <c r="E68" i="84"/>
  <c r="E90" i="84"/>
  <c r="E56" i="84"/>
  <c r="E89" i="84"/>
  <c r="E67" i="84"/>
  <c r="E78" i="84"/>
  <c r="E77" i="84"/>
  <c r="E66" i="84"/>
  <c r="E88" i="84"/>
  <c r="E55" i="84"/>
  <c r="E76" i="84"/>
  <c r="E87" i="84"/>
  <c r="E65" i="84"/>
  <c r="E75" i="84"/>
  <c r="E53" i="84"/>
  <c r="E64" i="84"/>
  <c r="E82" i="84"/>
  <c r="E63" i="84"/>
  <c r="E52" i="84"/>
  <c r="E82" i="68"/>
  <c r="E70" i="68"/>
  <c r="E58" i="68"/>
  <c r="E46" i="68"/>
  <c r="E73" i="68"/>
  <c r="E61" i="68"/>
  <c r="E49" i="68"/>
  <c r="E51" i="84"/>
  <c r="N28" i="117"/>
  <c r="E78" i="105"/>
  <c r="E66" i="105"/>
  <c r="E77" i="105"/>
  <c r="E76" i="105"/>
  <c r="E65" i="105"/>
  <c r="E54" i="105"/>
  <c r="E53" i="105"/>
  <c r="E64" i="105"/>
  <c r="E75" i="105"/>
  <c r="E42" i="105"/>
  <c r="E41" i="105"/>
  <c r="E63" i="105"/>
  <c r="E52" i="105"/>
  <c r="E74" i="105"/>
  <c r="E73" i="105"/>
  <c r="E51" i="105"/>
  <c r="E40" i="105"/>
  <c r="E62" i="105"/>
  <c r="E39" i="105"/>
  <c r="E72" i="105"/>
  <c r="E50" i="105"/>
  <c r="E61" i="105"/>
  <c r="E49" i="105"/>
  <c r="E38" i="105"/>
  <c r="E60" i="105"/>
  <c r="E71" i="105"/>
  <c r="E37" i="105"/>
  <c r="E48" i="105"/>
  <c r="E70" i="105"/>
  <c r="E59" i="105"/>
  <c r="E58" i="105"/>
  <c r="E47" i="105"/>
  <c r="E36" i="105"/>
  <c r="E69" i="105"/>
  <c r="E57" i="105"/>
  <c r="E35" i="105"/>
  <c r="E46" i="105"/>
  <c r="E45" i="105"/>
  <c r="E34" i="105"/>
  <c r="E37" i="68"/>
  <c r="E92" i="82"/>
  <c r="E80" i="82"/>
  <c r="E68" i="82"/>
  <c r="E56" i="82"/>
  <c r="E83" i="82"/>
  <c r="E71" i="82"/>
  <c r="E59" i="82"/>
  <c r="E47" i="80"/>
  <c r="E33" i="105"/>
  <c r="E37" i="71"/>
  <c r="E56" i="80"/>
  <c r="E54" i="84"/>
  <c r="E56" i="106"/>
  <c r="E44" i="80"/>
  <c r="E35" i="80"/>
  <c r="E77" i="123"/>
  <c r="E66" i="123"/>
  <c r="E48" i="74"/>
  <c r="B27" i="75"/>
  <c r="E32" i="123"/>
  <c r="E55" i="123"/>
  <c r="E93" i="74"/>
  <c r="E81" i="74"/>
  <c r="E92" i="74"/>
  <c r="E80" i="74"/>
  <c r="E69" i="74"/>
  <c r="E91" i="74"/>
  <c r="E57" i="74"/>
  <c r="E68" i="74"/>
  <c r="E79" i="74"/>
  <c r="E90" i="74"/>
  <c r="E89" i="74"/>
  <c r="E67" i="74"/>
  <c r="E56" i="74"/>
  <c r="E78" i="74"/>
  <c r="E55" i="74"/>
  <c r="E88" i="74"/>
  <c r="E66" i="74"/>
  <c r="E77" i="74"/>
  <c r="E76" i="74"/>
  <c r="E87" i="74"/>
  <c r="E65" i="74"/>
  <c r="E54" i="74"/>
  <c r="E86" i="74"/>
  <c r="E64" i="74"/>
  <c r="E75" i="74"/>
  <c r="E53" i="74"/>
  <c r="E85" i="74"/>
  <c r="E63" i="74"/>
  <c r="E52" i="74"/>
  <c r="E74" i="74"/>
  <c r="E73" i="74"/>
  <c r="E51" i="74"/>
  <c r="E62" i="74"/>
  <c r="E84" i="74"/>
  <c r="E61" i="74"/>
  <c r="E72" i="74"/>
  <c r="E50" i="74"/>
  <c r="E49" i="74"/>
  <c r="E60" i="74"/>
  <c r="K80" i="108"/>
  <c r="E68" i="112"/>
  <c r="E32" i="107"/>
  <c r="E32" i="112"/>
  <c r="E44" i="107"/>
  <c r="E68" i="107"/>
  <c r="K32" i="108"/>
  <c r="E80" i="107"/>
  <c r="E37" i="72"/>
  <c r="I44" i="108"/>
  <c r="I80" i="108"/>
  <c r="E80" i="106"/>
  <c r="J32" i="108"/>
  <c r="J104" i="108"/>
  <c r="J80" i="108"/>
  <c r="E44" i="112"/>
  <c r="K44" i="108"/>
  <c r="E56" i="112"/>
  <c r="E92" i="112"/>
  <c r="A34" i="82"/>
  <c r="G43" i="108"/>
  <c r="H91" i="108"/>
  <c r="G79" i="108"/>
  <c r="H31" i="108"/>
  <c r="H79" i="108"/>
  <c r="G67" i="108"/>
  <c r="G91" i="108"/>
  <c r="G55" i="108"/>
  <c r="H103" i="108"/>
  <c r="G31" i="108"/>
  <c r="H55" i="108"/>
  <c r="H43" i="108"/>
  <c r="G103" i="108"/>
  <c r="H67" i="108"/>
  <c r="I68" i="108"/>
  <c r="C79" i="107"/>
  <c r="D67" i="107"/>
  <c r="D91" i="107"/>
  <c r="D79" i="107"/>
  <c r="D55" i="107"/>
  <c r="C91" i="107"/>
  <c r="D31" i="107"/>
  <c r="C43" i="107"/>
  <c r="D103" i="107"/>
  <c r="C31" i="107"/>
  <c r="D43" i="107"/>
  <c r="C103" i="107"/>
  <c r="C55" i="107"/>
  <c r="C67" i="107"/>
  <c r="F82" i="70"/>
  <c r="F81" i="70"/>
  <c r="F70" i="70"/>
  <c r="F69" i="70"/>
  <c r="F80" i="70"/>
  <c r="F58" i="70"/>
  <c r="F57" i="70"/>
  <c r="F79" i="70"/>
  <c r="F46" i="70"/>
  <c r="F68" i="70"/>
  <c r="F67" i="70"/>
  <c r="F56" i="70"/>
  <c r="F45" i="70"/>
  <c r="F78" i="70"/>
  <c r="F55" i="70"/>
  <c r="F44" i="70"/>
  <c r="F66" i="70"/>
  <c r="F77" i="70"/>
  <c r="F54" i="70"/>
  <c r="F76" i="70"/>
  <c r="F43" i="70"/>
  <c r="F65" i="70"/>
  <c r="F75" i="70"/>
  <c r="F42" i="70"/>
  <c r="F53" i="70"/>
  <c r="F64" i="70"/>
  <c r="F52" i="70"/>
  <c r="F41" i="70"/>
  <c r="F63" i="70"/>
  <c r="F51" i="70"/>
  <c r="F40" i="70"/>
  <c r="F39" i="70"/>
  <c r="E80" i="112"/>
  <c r="E44" i="106"/>
  <c r="E92" i="107"/>
  <c r="K56" i="108"/>
  <c r="J56" i="108"/>
  <c r="B36" i="77"/>
  <c r="K49" i="77" s="1"/>
  <c r="C79" i="106"/>
  <c r="D43" i="106"/>
  <c r="C91" i="106"/>
  <c r="D79" i="106"/>
  <c r="C43" i="106"/>
  <c r="D55" i="106"/>
  <c r="D91" i="106"/>
  <c r="D31" i="106"/>
  <c r="D67" i="106"/>
  <c r="C31" i="106"/>
  <c r="D103" i="106"/>
  <c r="C103" i="106"/>
  <c r="C67" i="106"/>
  <c r="C55" i="106"/>
  <c r="E91" i="82"/>
  <c r="E79" i="82"/>
  <c r="E90" i="82"/>
  <c r="E78" i="82"/>
  <c r="E67" i="82"/>
  <c r="E89" i="82"/>
  <c r="E66" i="82"/>
  <c r="E88" i="82"/>
  <c r="E55" i="82"/>
  <c r="E77" i="82"/>
  <c r="E54" i="82"/>
  <c r="E76" i="82"/>
  <c r="E87" i="82"/>
  <c r="E65" i="82"/>
  <c r="E75" i="82"/>
  <c r="E86" i="82"/>
  <c r="E64" i="82"/>
  <c r="E53" i="82"/>
  <c r="E52" i="82"/>
  <c r="E85" i="82"/>
  <c r="E74" i="82"/>
  <c r="E63" i="82"/>
  <c r="E84" i="82"/>
  <c r="E51" i="82"/>
  <c r="E73" i="82"/>
  <c r="E62" i="82"/>
  <c r="E72" i="82"/>
  <c r="E50" i="82"/>
  <c r="E61" i="82"/>
  <c r="E49" i="82"/>
  <c r="E60" i="82"/>
  <c r="E48" i="82"/>
  <c r="E32" i="106"/>
  <c r="J92" i="108"/>
  <c r="I92" i="108"/>
  <c r="E92" i="73"/>
  <c r="E91" i="73"/>
  <c r="E80" i="73"/>
  <c r="E68" i="73"/>
  <c r="E79" i="73"/>
  <c r="E90" i="73"/>
  <c r="E56" i="73"/>
  <c r="E89" i="73"/>
  <c r="E78" i="73"/>
  <c r="E67" i="73"/>
  <c r="E88" i="73"/>
  <c r="E55" i="73"/>
  <c r="E66" i="73"/>
  <c r="E77" i="73"/>
  <c r="E76" i="73"/>
  <c r="E54" i="73"/>
  <c r="E87" i="73"/>
  <c r="E65" i="73"/>
  <c r="E53" i="73"/>
  <c r="E64" i="73"/>
  <c r="E86" i="73"/>
  <c r="E75" i="73"/>
  <c r="E52" i="73"/>
  <c r="E85" i="73"/>
  <c r="E74" i="73"/>
  <c r="E63" i="73"/>
  <c r="E62" i="73"/>
  <c r="E51" i="73"/>
  <c r="E73" i="73"/>
  <c r="E50" i="73"/>
  <c r="E61" i="73"/>
  <c r="E49" i="73"/>
  <c r="E104" i="107"/>
  <c r="K104" i="108"/>
  <c r="C79" i="112"/>
  <c r="C43" i="112"/>
  <c r="C55" i="112"/>
  <c r="F103" i="112"/>
  <c r="G103" i="112" s="1"/>
  <c r="C91" i="112"/>
  <c r="C31" i="112"/>
  <c r="F67" i="112"/>
  <c r="G67" i="112" s="1"/>
  <c r="D91" i="112"/>
  <c r="D67" i="112"/>
  <c r="C67" i="112"/>
  <c r="F79" i="112"/>
  <c r="G79" i="112" s="1"/>
  <c r="D103" i="112"/>
  <c r="D43" i="112"/>
  <c r="F55" i="112"/>
  <c r="G55" i="112" s="1"/>
  <c r="D79" i="112"/>
  <c r="F31" i="112"/>
  <c r="G31" i="112" s="1"/>
  <c r="F91" i="112"/>
  <c r="G91" i="112" s="1"/>
  <c r="D55" i="112"/>
  <c r="F43" i="112"/>
  <c r="G43" i="112" s="1"/>
  <c r="C103" i="112"/>
  <c r="D31" i="112"/>
  <c r="F82" i="69"/>
  <c r="F81" i="69"/>
  <c r="F70" i="69"/>
  <c r="F80" i="69"/>
  <c r="F69" i="69"/>
  <c r="F58" i="69"/>
  <c r="F46" i="69"/>
  <c r="F68" i="69"/>
  <c r="F57" i="69"/>
  <c r="F79" i="69"/>
  <c r="F56" i="69"/>
  <c r="F78" i="69"/>
  <c r="F45" i="69"/>
  <c r="F67" i="69"/>
  <c r="F44" i="69"/>
  <c r="F77" i="69"/>
  <c r="F55" i="69"/>
  <c r="F66" i="69"/>
  <c r="F65" i="69"/>
  <c r="F76" i="69"/>
  <c r="F43" i="69"/>
  <c r="F54" i="69"/>
  <c r="F75" i="69"/>
  <c r="F64" i="69"/>
  <c r="F42" i="69"/>
  <c r="F53" i="69"/>
  <c r="F41" i="69"/>
  <c r="F63" i="69"/>
  <c r="F52" i="69"/>
  <c r="F74" i="69"/>
  <c r="F62" i="69"/>
  <c r="F73" i="69"/>
  <c r="F40" i="69"/>
  <c r="F51" i="69"/>
  <c r="F61" i="69"/>
  <c r="F50" i="69"/>
  <c r="F39" i="69"/>
  <c r="F49" i="69"/>
  <c r="F38" i="69"/>
  <c r="E81" i="68"/>
  <c r="E80" i="68"/>
  <c r="E69" i="68"/>
  <c r="E79" i="68"/>
  <c r="E68" i="68"/>
  <c r="E57" i="68"/>
  <c r="E78" i="68"/>
  <c r="E45" i="68"/>
  <c r="E67" i="68"/>
  <c r="E56" i="68"/>
  <c r="E44" i="68"/>
  <c r="E77" i="68"/>
  <c r="E55" i="68"/>
  <c r="E66" i="68"/>
  <c r="E65" i="68"/>
  <c r="E54" i="68"/>
  <c r="E43" i="68"/>
  <c r="E76" i="68"/>
  <c r="E42" i="68"/>
  <c r="E64" i="68"/>
  <c r="E53" i="68"/>
  <c r="E75" i="68"/>
  <c r="E74" i="68"/>
  <c r="E52" i="68"/>
  <c r="E63" i="68"/>
  <c r="E41" i="68"/>
  <c r="E62" i="68"/>
  <c r="E40" i="68"/>
  <c r="E51" i="68"/>
  <c r="E50" i="68"/>
  <c r="E39" i="68"/>
  <c r="E38" i="68"/>
  <c r="E104" i="106"/>
  <c r="A35" i="74"/>
  <c r="E104" i="112"/>
  <c r="E92" i="106"/>
  <c r="I32" i="108"/>
  <c r="E56" i="107"/>
  <c r="K68" i="108"/>
  <c r="K92" i="108"/>
  <c r="A35" i="73"/>
  <c r="E79" i="80"/>
  <c r="E67" i="80"/>
  <c r="E78" i="80"/>
  <c r="E77" i="80"/>
  <c r="E66" i="80"/>
  <c r="E55" i="80"/>
  <c r="E54" i="80"/>
  <c r="E65" i="80"/>
  <c r="E76" i="80"/>
  <c r="E43" i="80"/>
  <c r="E53" i="80"/>
  <c r="E75" i="80"/>
  <c r="E42" i="80"/>
  <c r="E64" i="80"/>
  <c r="E63" i="80"/>
  <c r="E52" i="80"/>
  <c r="E74" i="80"/>
  <c r="E41" i="80"/>
  <c r="E51" i="80"/>
  <c r="E73" i="80"/>
  <c r="E40" i="80"/>
  <c r="E62" i="80"/>
  <c r="E39" i="80"/>
  <c r="E50" i="80"/>
  <c r="E72" i="80"/>
  <c r="E61" i="80"/>
  <c r="E49" i="80"/>
  <c r="E38" i="80"/>
  <c r="E60" i="80"/>
  <c r="E37" i="80"/>
  <c r="E48" i="80"/>
  <c r="E36" i="80"/>
  <c r="E80" i="120"/>
  <c r="E79" i="120"/>
  <c r="E68" i="120"/>
  <c r="E78" i="120"/>
  <c r="E67" i="120"/>
  <c r="E56" i="120"/>
  <c r="E44" i="120"/>
  <c r="E66" i="120"/>
  <c r="E55" i="120"/>
  <c r="E77" i="120"/>
  <c r="E54" i="120"/>
  <c r="E65" i="120"/>
  <c r="E76" i="120"/>
  <c r="E43" i="120"/>
  <c r="E53" i="120"/>
  <c r="E64" i="120"/>
  <c r="E42" i="120"/>
  <c r="E75" i="120"/>
  <c r="E41" i="120"/>
  <c r="E74" i="120"/>
  <c r="E52" i="120"/>
  <c r="E63" i="120"/>
  <c r="E40" i="120"/>
  <c r="E62" i="120"/>
  <c r="E51" i="120"/>
  <c r="E73" i="120"/>
  <c r="E50" i="120"/>
  <c r="E61" i="120"/>
  <c r="E39" i="120"/>
  <c r="E38" i="120"/>
  <c r="E49" i="120"/>
  <c r="E37" i="120"/>
  <c r="E82" i="71"/>
  <c r="E81" i="71"/>
  <c r="E70" i="71"/>
  <c r="E80" i="71"/>
  <c r="E58" i="71"/>
  <c r="E69" i="71"/>
  <c r="E79" i="71"/>
  <c r="E46" i="71"/>
  <c r="E57" i="71"/>
  <c r="E68" i="71"/>
  <c r="E45" i="71"/>
  <c r="E67" i="71"/>
  <c r="E78" i="71"/>
  <c r="E56" i="71"/>
  <c r="E66" i="71"/>
  <c r="E55" i="71"/>
  <c r="E77" i="71"/>
  <c r="E44" i="71"/>
  <c r="E65" i="71"/>
  <c r="E54" i="71"/>
  <c r="E76" i="71"/>
  <c r="E43" i="71"/>
  <c r="E64" i="71"/>
  <c r="E42" i="71"/>
  <c r="E75" i="71"/>
  <c r="E53" i="71"/>
  <c r="E52" i="71"/>
  <c r="E63" i="71"/>
  <c r="E74" i="71"/>
  <c r="E41" i="71"/>
  <c r="E51" i="71"/>
  <c r="E73" i="71"/>
  <c r="E40" i="71"/>
  <c r="E62" i="71"/>
  <c r="E61" i="71"/>
  <c r="E39" i="71"/>
  <c r="E50" i="71"/>
  <c r="E38" i="71"/>
  <c r="E49" i="71"/>
  <c r="E55" i="108"/>
  <c r="E31" i="108"/>
  <c r="F79" i="108"/>
  <c r="E43" i="108"/>
  <c r="F67" i="108"/>
  <c r="E91" i="108"/>
  <c r="F43" i="108"/>
  <c r="E103" i="108"/>
  <c r="F31" i="108"/>
  <c r="F91" i="108"/>
  <c r="E79" i="108"/>
  <c r="F103" i="108"/>
  <c r="F55" i="108"/>
  <c r="E67" i="108"/>
  <c r="E82" i="72"/>
  <c r="E70" i="72"/>
  <c r="E81" i="72"/>
  <c r="E69" i="72"/>
  <c r="E58" i="72"/>
  <c r="E80" i="72"/>
  <c r="E57" i="72"/>
  <c r="E79" i="72"/>
  <c r="E68" i="72"/>
  <c r="E46" i="72"/>
  <c r="E45" i="72"/>
  <c r="E67" i="72"/>
  <c r="E78" i="72"/>
  <c r="E56" i="72"/>
  <c r="E44" i="72"/>
  <c r="E77" i="72"/>
  <c r="E66" i="72"/>
  <c r="E55" i="72"/>
  <c r="E54" i="72"/>
  <c r="E43" i="72"/>
  <c r="E76" i="72"/>
  <c r="E65" i="72"/>
  <c r="E42" i="72"/>
  <c r="E53" i="72"/>
  <c r="E75" i="72"/>
  <c r="E64" i="72"/>
  <c r="E52" i="72"/>
  <c r="E41" i="72"/>
  <c r="E74" i="72"/>
  <c r="E63" i="72"/>
  <c r="E51" i="72"/>
  <c r="E73" i="72"/>
  <c r="E62" i="72"/>
  <c r="E40" i="72"/>
  <c r="E50" i="72"/>
  <c r="E39" i="72"/>
  <c r="E61" i="72"/>
  <c r="E38" i="72"/>
  <c r="E49" i="72"/>
  <c r="F37" i="69"/>
  <c r="J68" i="108"/>
  <c r="B38" i="75"/>
  <c r="E68" i="106"/>
  <c r="I56" i="108"/>
  <c r="J44" i="108"/>
  <c r="B36" i="78"/>
  <c r="F58" i="78" s="1"/>
  <c r="E104" i="15"/>
  <c r="E44" i="15"/>
  <c r="E68" i="15"/>
  <c r="E92" i="15"/>
  <c r="E32" i="15"/>
  <c r="E56" i="15"/>
  <c r="D103" i="15"/>
  <c r="C31" i="15"/>
  <c r="C55" i="15"/>
  <c r="C79" i="15"/>
  <c r="C103" i="15"/>
  <c r="D43" i="15"/>
  <c r="D67" i="15"/>
  <c r="D91" i="15"/>
  <c r="C43" i="15"/>
  <c r="C67" i="15"/>
  <c r="C91" i="15"/>
  <c r="D31" i="15"/>
  <c r="D55" i="15"/>
  <c r="D79" i="15"/>
  <c r="E80" i="15"/>
  <c r="D42" i="123" l="1"/>
  <c r="E43" i="123"/>
  <c r="D30" i="123"/>
  <c r="D53" i="123"/>
  <c r="E91" i="38"/>
  <c r="E103" i="38"/>
  <c r="E67" i="38"/>
  <c r="E43" i="38"/>
  <c r="E31" i="38"/>
  <c r="E79" i="38"/>
  <c r="D78" i="38"/>
  <c r="D66" i="38"/>
  <c r="D54" i="38"/>
  <c r="D42" i="38"/>
  <c r="C30" i="38"/>
  <c r="D90" i="38"/>
  <c r="D30" i="38"/>
  <c r="C90" i="38"/>
  <c r="C102" i="38"/>
  <c r="C66" i="38"/>
  <c r="C78" i="38"/>
  <c r="C42" i="38"/>
  <c r="C54" i="38"/>
  <c r="D102" i="38"/>
  <c r="E55" i="38"/>
  <c r="F49" i="78"/>
  <c r="F94" i="78"/>
  <c r="F85" i="78"/>
  <c r="K85" i="78"/>
  <c r="K94" i="78"/>
  <c r="K73" i="78"/>
  <c r="K82" i="78"/>
  <c r="F82" i="78"/>
  <c r="F73" i="78"/>
  <c r="K61" i="78"/>
  <c r="K70" i="78"/>
  <c r="F61" i="78"/>
  <c r="F70" i="78"/>
  <c r="K58" i="78"/>
  <c r="K49" i="78"/>
  <c r="F46" i="78"/>
  <c r="F37" i="78"/>
  <c r="K37" i="78"/>
  <c r="K46" i="78"/>
  <c r="E35" i="82"/>
  <c r="K58" i="77"/>
  <c r="F94" i="77"/>
  <c r="K94" i="77"/>
  <c r="K85" i="77"/>
  <c r="F85" i="77"/>
  <c r="F73" i="77"/>
  <c r="K73" i="77"/>
  <c r="K82" i="77"/>
  <c r="F82" i="77"/>
  <c r="K61" i="77"/>
  <c r="F61" i="77"/>
  <c r="F70" i="77"/>
  <c r="K70" i="77"/>
  <c r="F49" i="77"/>
  <c r="F58" i="77"/>
  <c r="E44" i="82"/>
  <c r="K46" i="77"/>
  <c r="K37" i="77"/>
  <c r="F37" i="77"/>
  <c r="F46" i="77"/>
  <c r="K67" i="108"/>
  <c r="E65" i="123"/>
  <c r="E31" i="123"/>
  <c r="E54" i="123"/>
  <c r="B26" i="75"/>
  <c r="E45" i="74"/>
  <c r="E44" i="74"/>
  <c r="E43" i="74"/>
  <c r="E42" i="74"/>
  <c r="E41" i="74"/>
  <c r="E40" i="74"/>
  <c r="E39" i="74"/>
  <c r="E38" i="74"/>
  <c r="E37" i="74"/>
  <c r="E36" i="74"/>
  <c r="I79" i="108"/>
  <c r="I55" i="108"/>
  <c r="I31" i="108"/>
  <c r="E31" i="112"/>
  <c r="I103" i="108"/>
  <c r="I43" i="108"/>
  <c r="E43" i="106"/>
  <c r="E103" i="107"/>
  <c r="E79" i="107"/>
  <c r="K55" i="108"/>
  <c r="J79" i="108"/>
  <c r="E67" i="106"/>
  <c r="E43" i="107"/>
  <c r="E91" i="107"/>
  <c r="K91" i="108"/>
  <c r="H102" i="108"/>
  <c r="G54" i="108"/>
  <c r="H78" i="108"/>
  <c r="G102" i="108"/>
  <c r="G30" i="108"/>
  <c r="G90" i="108"/>
  <c r="G78" i="108"/>
  <c r="G42" i="108"/>
  <c r="G66" i="108"/>
  <c r="H90" i="108"/>
  <c r="H66" i="108"/>
  <c r="H42" i="108"/>
  <c r="H54" i="108"/>
  <c r="H30" i="108"/>
  <c r="E55" i="112"/>
  <c r="E43" i="82"/>
  <c r="E42" i="82"/>
  <c r="E41" i="82"/>
  <c r="E40" i="82"/>
  <c r="E39" i="82"/>
  <c r="E38" i="82"/>
  <c r="E37" i="82"/>
  <c r="E36" i="82"/>
  <c r="E31" i="106"/>
  <c r="K93" i="78"/>
  <c r="F93" i="78"/>
  <c r="K81" i="78"/>
  <c r="F81" i="78"/>
  <c r="F92" i="78"/>
  <c r="K92" i="78"/>
  <c r="K80" i="78"/>
  <c r="K69" i="78"/>
  <c r="K91" i="78"/>
  <c r="F69" i="78"/>
  <c r="F91" i="78"/>
  <c r="F80" i="78"/>
  <c r="F90" i="78"/>
  <c r="K57" i="78"/>
  <c r="K79" i="78"/>
  <c r="F79" i="78"/>
  <c r="K90" i="78"/>
  <c r="K68" i="78"/>
  <c r="F57" i="78"/>
  <c r="F68" i="78"/>
  <c r="K67" i="78"/>
  <c r="F56" i="78"/>
  <c r="K78" i="78"/>
  <c r="F78" i="78"/>
  <c r="F45" i="78"/>
  <c r="K89" i="78"/>
  <c r="F89" i="78"/>
  <c r="K45" i="78"/>
  <c r="F67" i="78"/>
  <c r="K56" i="78"/>
  <c r="K55" i="78"/>
  <c r="F66" i="78"/>
  <c r="F55" i="78"/>
  <c r="F44" i="78"/>
  <c r="F77" i="78"/>
  <c r="F88" i="78"/>
  <c r="K77" i="78"/>
  <c r="K66" i="78"/>
  <c r="K44" i="78"/>
  <c r="K88" i="78"/>
  <c r="F87" i="78"/>
  <c r="F54" i="78"/>
  <c r="K76" i="78"/>
  <c r="K54" i="78"/>
  <c r="K65" i="78"/>
  <c r="F76" i="78"/>
  <c r="F65" i="78"/>
  <c r="F43" i="78"/>
  <c r="K87" i="78"/>
  <c r="K43" i="78"/>
  <c r="F86" i="78"/>
  <c r="K64" i="78"/>
  <c r="F75" i="78"/>
  <c r="K75" i="78"/>
  <c r="K42" i="78"/>
  <c r="F42" i="78"/>
  <c r="K86" i="78"/>
  <c r="F64" i="78"/>
  <c r="K53" i="78"/>
  <c r="F53" i="78"/>
  <c r="F41" i="78"/>
  <c r="K41" i="78"/>
  <c r="K52" i="78"/>
  <c r="F52" i="78"/>
  <c r="K74" i="78"/>
  <c r="F63" i="78"/>
  <c r="F74" i="78"/>
  <c r="K63" i="78"/>
  <c r="K51" i="78"/>
  <c r="K40" i="78"/>
  <c r="F62" i="78"/>
  <c r="F51" i="78"/>
  <c r="F40" i="78"/>
  <c r="K62" i="78"/>
  <c r="F39" i="78"/>
  <c r="F50" i="78"/>
  <c r="K50" i="78"/>
  <c r="K39" i="78"/>
  <c r="K38" i="78"/>
  <c r="F38" i="78"/>
  <c r="E79" i="112"/>
  <c r="E55" i="106"/>
  <c r="J91" i="108"/>
  <c r="C54" i="107"/>
  <c r="D102" i="107"/>
  <c r="C30" i="107"/>
  <c r="D90" i="107"/>
  <c r="D42" i="107"/>
  <c r="C90" i="107"/>
  <c r="C102" i="107"/>
  <c r="C66" i="107"/>
  <c r="D54" i="107"/>
  <c r="D66" i="107"/>
  <c r="C78" i="107"/>
  <c r="C42" i="107"/>
  <c r="D78" i="107"/>
  <c r="D30" i="107"/>
  <c r="E44" i="73"/>
  <c r="E43" i="73"/>
  <c r="E42" i="73"/>
  <c r="E41" i="73"/>
  <c r="E40" i="73"/>
  <c r="E39" i="73"/>
  <c r="E38" i="73"/>
  <c r="E37" i="73"/>
  <c r="E67" i="112"/>
  <c r="E31" i="107"/>
  <c r="J67" i="108"/>
  <c r="E43" i="112"/>
  <c r="E79" i="106"/>
  <c r="K93" i="77"/>
  <c r="F93" i="77"/>
  <c r="F92" i="77"/>
  <c r="K92" i="77"/>
  <c r="K81" i="77"/>
  <c r="F81" i="77"/>
  <c r="F80" i="77"/>
  <c r="F69" i="77"/>
  <c r="K91" i="77"/>
  <c r="F91" i="77"/>
  <c r="K69" i="77"/>
  <c r="K80" i="77"/>
  <c r="K57" i="77"/>
  <c r="F57" i="77"/>
  <c r="K68" i="77"/>
  <c r="F68" i="77"/>
  <c r="K79" i="77"/>
  <c r="F90" i="77"/>
  <c r="K90" i="77"/>
  <c r="F79" i="77"/>
  <c r="F45" i="77"/>
  <c r="K45" i="77"/>
  <c r="F89" i="77"/>
  <c r="K89" i="77"/>
  <c r="K67" i="77"/>
  <c r="K56" i="77"/>
  <c r="F67" i="77"/>
  <c r="F78" i="77"/>
  <c r="F56" i="77"/>
  <c r="K78" i="77"/>
  <c r="F55" i="77"/>
  <c r="F77" i="77"/>
  <c r="F88" i="77"/>
  <c r="K77" i="77"/>
  <c r="K44" i="77"/>
  <c r="F66" i="77"/>
  <c r="K55" i="77"/>
  <c r="K88" i="77"/>
  <c r="K66" i="77"/>
  <c r="F44" i="77"/>
  <c r="K43" i="77"/>
  <c r="K87" i="77"/>
  <c r="K54" i="77"/>
  <c r="F54" i="77"/>
  <c r="F76" i="77"/>
  <c r="K76" i="77"/>
  <c r="K65" i="77"/>
  <c r="F87" i="77"/>
  <c r="F43" i="77"/>
  <c r="F65" i="77"/>
  <c r="K53" i="77"/>
  <c r="K42" i="77"/>
  <c r="F53" i="77"/>
  <c r="F42" i="77"/>
  <c r="F75" i="77"/>
  <c r="K75" i="77"/>
  <c r="K64" i="77"/>
  <c r="F64" i="77"/>
  <c r="F86" i="77"/>
  <c r="K86" i="77"/>
  <c r="K41" i="77"/>
  <c r="F52" i="77"/>
  <c r="F63" i="77"/>
  <c r="K52" i="77"/>
  <c r="K63" i="77"/>
  <c r="K74" i="77"/>
  <c r="F74" i="77"/>
  <c r="F41" i="77"/>
  <c r="F51" i="77"/>
  <c r="F62" i="77"/>
  <c r="K51" i="77"/>
  <c r="F40" i="77"/>
  <c r="K62" i="77"/>
  <c r="K40" i="77"/>
  <c r="F39" i="77"/>
  <c r="K50" i="77"/>
  <c r="F50" i="77"/>
  <c r="K39" i="77"/>
  <c r="K38" i="77"/>
  <c r="F38" i="77"/>
  <c r="J103" i="108"/>
  <c r="K79" i="108"/>
  <c r="D66" i="106"/>
  <c r="D30" i="106"/>
  <c r="D42" i="106"/>
  <c r="D78" i="106"/>
  <c r="C78" i="106"/>
  <c r="D54" i="106"/>
  <c r="C42" i="106"/>
  <c r="C54" i="106"/>
  <c r="C30" i="106"/>
  <c r="C90" i="106"/>
  <c r="C102" i="106"/>
  <c r="D102" i="106"/>
  <c r="D90" i="106"/>
  <c r="C66" i="106"/>
  <c r="E90" i="108"/>
  <c r="F102" i="108"/>
  <c r="E66" i="108"/>
  <c r="F78" i="108"/>
  <c r="E78" i="108"/>
  <c r="F30" i="108"/>
  <c r="F90" i="108"/>
  <c r="F42" i="108"/>
  <c r="F54" i="108"/>
  <c r="E30" i="108"/>
  <c r="E54" i="108"/>
  <c r="E42" i="108"/>
  <c r="F66" i="108"/>
  <c r="E102" i="108"/>
  <c r="I67" i="108"/>
  <c r="E103" i="112"/>
  <c r="E103" i="106"/>
  <c r="E55" i="107"/>
  <c r="K43" i="108"/>
  <c r="F30" i="112"/>
  <c r="G30" i="112" s="1"/>
  <c r="D42" i="112"/>
  <c r="C90" i="112"/>
  <c r="F78" i="112"/>
  <c r="G78" i="112" s="1"/>
  <c r="C102" i="112"/>
  <c r="C66" i="112"/>
  <c r="D78" i="112"/>
  <c r="F90" i="112"/>
  <c r="G90" i="112" s="1"/>
  <c r="C78" i="112"/>
  <c r="D54" i="112"/>
  <c r="F66" i="112"/>
  <c r="G66" i="112" s="1"/>
  <c r="C54" i="112"/>
  <c r="F102" i="112"/>
  <c r="G102" i="112" s="1"/>
  <c r="D30" i="112"/>
  <c r="F42" i="112"/>
  <c r="G42" i="112" s="1"/>
  <c r="C30" i="112"/>
  <c r="D90" i="112"/>
  <c r="C42" i="112"/>
  <c r="D66" i="112"/>
  <c r="F54" i="112"/>
  <c r="G54" i="112" s="1"/>
  <c r="D102" i="112"/>
  <c r="K31" i="108"/>
  <c r="J31" i="108"/>
  <c r="E67" i="107"/>
  <c r="K103" i="108"/>
  <c r="J43" i="108"/>
  <c r="I91" i="108"/>
  <c r="E91" i="112"/>
  <c r="E91" i="106"/>
  <c r="J55" i="108"/>
  <c r="E31" i="15"/>
  <c r="D102" i="15"/>
  <c r="D42" i="15"/>
  <c r="D66" i="15"/>
  <c r="D90" i="15"/>
  <c r="C30" i="15"/>
  <c r="C54" i="15"/>
  <c r="C78" i="15"/>
  <c r="C102" i="15"/>
  <c r="D30" i="15"/>
  <c r="D54" i="15"/>
  <c r="D78" i="15"/>
  <c r="C42" i="15"/>
  <c r="C66" i="15"/>
  <c r="C90" i="15"/>
  <c r="E55" i="15"/>
  <c r="E103" i="15"/>
  <c r="E79" i="15"/>
  <c r="E43" i="15"/>
  <c r="E67" i="15"/>
  <c r="E91" i="15"/>
  <c r="F35" i="75" l="1"/>
  <c r="E42" i="123"/>
  <c r="D41" i="123"/>
  <c r="D29" i="123"/>
  <c r="E90" i="38"/>
  <c r="E102" i="38"/>
  <c r="E54" i="38"/>
  <c r="E42" i="38"/>
  <c r="E66" i="38"/>
  <c r="E78" i="38"/>
  <c r="E30" i="38"/>
  <c r="F30" i="75"/>
  <c r="F28" i="75"/>
  <c r="F27" i="75"/>
  <c r="F36" i="75"/>
  <c r="F33" i="75"/>
  <c r="K48" i="75"/>
  <c r="F32" i="75"/>
  <c r="K39" i="75"/>
  <c r="F31" i="75"/>
  <c r="D29" i="112"/>
  <c r="F96" i="75"/>
  <c r="F87" i="75"/>
  <c r="K96" i="75"/>
  <c r="K87" i="75"/>
  <c r="F75" i="75"/>
  <c r="F84" i="75"/>
  <c r="K75" i="75"/>
  <c r="F72" i="75"/>
  <c r="F63" i="75"/>
  <c r="K84" i="75"/>
  <c r="K72" i="75"/>
  <c r="K63" i="75"/>
  <c r="F60" i="75"/>
  <c r="F51" i="75"/>
  <c r="K60" i="75"/>
  <c r="K51" i="75"/>
  <c r="F39" i="75"/>
  <c r="F48" i="75"/>
  <c r="F29" i="75"/>
  <c r="F34" i="75"/>
  <c r="E102" i="112"/>
  <c r="K36" i="75"/>
  <c r="K27" i="75"/>
  <c r="E54" i="107"/>
  <c r="E30" i="123"/>
  <c r="E53" i="123"/>
  <c r="E42" i="107"/>
  <c r="K66" i="108"/>
  <c r="K78" i="108"/>
  <c r="E78" i="107"/>
  <c r="I66" i="108"/>
  <c r="K30" i="108"/>
  <c r="E102" i="106"/>
  <c r="E66" i="107"/>
  <c r="K42" i="108"/>
  <c r="E78" i="106"/>
  <c r="I78" i="108"/>
  <c r="E30" i="106"/>
  <c r="J90" i="108"/>
  <c r="E54" i="112"/>
  <c r="I102" i="108"/>
  <c r="E90" i="112"/>
  <c r="I54" i="108"/>
  <c r="E30" i="107"/>
  <c r="J102" i="108"/>
  <c r="E54" i="106"/>
  <c r="E30" i="112"/>
  <c r="I30" i="108"/>
  <c r="H41" i="108"/>
  <c r="H29" i="108"/>
  <c r="H101" i="108"/>
  <c r="G53" i="108"/>
  <c r="H77" i="108"/>
  <c r="H89" i="108"/>
  <c r="G77" i="108"/>
  <c r="G65" i="108"/>
  <c r="H65" i="108"/>
  <c r="G41" i="108"/>
  <c r="H53" i="108"/>
  <c r="G29" i="108"/>
  <c r="G101" i="108"/>
  <c r="G89" i="108"/>
  <c r="J42" i="108"/>
  <c r="I42" i="108"/>
  <c r="E42" i="106"/>
  <c r="F77" i="108"/>
  <c r="E89" i="108"/>
  <c r="E53" i="108"/>
  <c r="F41" i="108"/>
  <c r="F29" i="108"/>
  <c r="E77" i="108"/>
  <c r="F101" i="108"/>
  <c r="E29" i="108"/>
  <c r="E65" i="108"/>
  <c r="F65" i="108"/>
  <c r="E41" i="108"/>
  <c r="E101" i="108"/>
  <c r="F89" i="108"/>
  <c r="F53" i="108"/>
  <c r="E102" i="107"/>
  <c r="J78" i="108"/>
  <c r="K95" i="75"/>
  <c r="F95" i="75"/>
  <c r="K83" i="75"/>
  <c r="F94" i="75"/>
  <c r="F83" i="75"/>
  <c r="K94" i="75"/>
  <c r="F93" i="75"/>
  <c r="F82" i="75"/>
  <c r="K93" i="75"/>
  <c r="K82" i="75"/>
  <c r="K71" i="75"/>
  <c r="F71" i="75"/>
  <c r="K92" i="75"/>
  <c r="F92" i="75"/>
  <c r="K70" i="75"/>
  <c r="F81" i="75"/>
  <c r="F70" i="75"/>
  <c r="K81" i="75"/>
  <c r="K59" i="75"/>
  <c r="F59" i="75"/>
  <c r="K47" i="75"/>
  <c r="F58" i="75"/>
  <c r="K91" i="75"/>
  <c r="K69" i="75"/>
  <c r="K80" i="75"/>
  <c r="F69" i="75"/>
  <c r="F80" i="75"/>
  <c r="K58" i="75"/>
  <c r="F47" i="75"/>
  <c r="F91" i="75"/>
  <c r="F90" i="75"/>
  <c r="F46" i="75"/>
  <c r="F68" i="75"/>
  <c r="K57" i="75"/>
  <c r="K68" i="75"/>
  <c r="F57" i="75"/>
  <c r="K79" i="75"/>
  <c r="K35" i="75"/>
  <c r="F79" i="75"/>
  <c r="K90" i="75"/>
  <c r="K46" i="75"/>
  <c r="K45" i="75"/>
  <c r="F78" i="75"/>
  <c r="K34" i="75"/>
  <c r="F67" i="75"/>
  <c r="K67" i="75"/>
  <c r="F89" i="75"/>
  <c r="F56" i="75"/>
  <c r="F45" i="75"/>
  <c r="K89" i="75"/>
  <c r="K56" i="75"/>
  <c r="K78" i="75"/>
  <c r="K88" i="75"/>
  <c r="F77" i="75"/>
  <c r="K44" i="75"/>
  <c r="F44" i="75"/>
  <c r="K66" i="75"/>
  <c r="K33" i="75"/>
  <c r="F55" i="75"/>
  <c r="F66" i="75"/>
  <c r="K55" i="75"/>
  <c r="F88" i="75"/>
  <c r="K77" i="75"/>
  <c r="F76" i="75"/>
  <c r="F54" i="75"/>
  <c r="K43" i="75"/>
  <c r="K76" i="75"/>
  <c r="F43" i="75"/>
  <c r="F65" i="75"/>
  <c r="K65" i="75"/>
  <c r="K32" i="75"/>
  <c r="K54" i="75"/>
  <c r="K53" i="75"/>
  <c r="F64" i="75"/>
  <c r="F53" i="75"/>
  <c r="K64" i="75"/>
  <c r="K42" i="75"/>
  <c r="F42" i="75"/>
  <c r="K31" i="75"/>
  <c r="F41" i="75"/>
  <c r="K41" i="75"/>
  <c r="K30" i="75"/>
  <c r="F52" i="75"/>
  <c r="K52" i="75"/>
  <c r="K40" i="75"/>
  <c r="K29" i="75"/>
  <c r="F40" i="75"/>
  <c r="K28" i="75"/>
  <c r="E66" i="112"/>
  <c r="E66" i="106"/>
  <c r="K54" i="108"/>
  <c r="J30" i="108"/>
  <c r="E42" i="112"/>
  <c r="K90" i="108"/>
  <c r="J54" i="108"/>
  <c r="E78" i="112"/>
  <c r="I90" i="108"/>
  <c r="E90" i="106"/>
  <c r="E90" i="107"/>
  <c r="J66" i="108"/>
  <c r="K102" i="108"/>
  <c r="E78" i="15"/>
  <c r="E90" i="15"/>
  <c r="E66" i="15"/>
  <c r="E30" i="15"/>
  <c r="E102" i="15"/>
  <c r="E54" i="15"/>
  <c r="E42" i="15"/>
  <c r="E41" i="123" l="1"/>
  <c r="C29" i="38"/>
  <c r="D53" i="38"/>
  <c r="D89" i="38"/>
  <c r="C41" i="38"/>
  <c r="D65" i="38"/>
  <c r="C101" i="38"/>
  <c r="D41" i="38"/>
  <c r="C77" i="38"/>
  <c r="D101" i="38"/>
  <c r="C53" i="38"/>
  <c r="C89" i="38"/>
  <c r="D77" i="38"/>
  <c r="C65" i="38"/>
  <c r="D29" i="38"/>
  <c r="C41" i="112"/>
  <c r="F89" i="112"/>
  <c r="G89" i="112" s="1"/>
  <c r="D89" i="112"/>
  <c r="F41" i="112"/>
  <c r="G41" i="112" s="1"/>
  <c r="C29" i="112"/>
  <c r="E29" i="112" s="1"/>
  <c r="F29" i="112"/>
  <c r="G29" i="112" s="1"/>
  <c r="F77" i="112"/>
  <c r="G77" i="112" s="1"/>
  <c r="F101" i="112"/>
  <c r="G101" i="112" s="1"/>
  <c r="C53" i="112"/>
  <c r="D65" i="112"/>
  <c r="C89" i="112"/>
  <c r="C65" i="112"/>
  <c r="D77" i="112"/>
  <c r="C101" i="112"/>
  <c r="D101" i="112"/>
  <c r="C77" i="112"/>
  <c r="F65" i="112"/>
  <c r="G65" i="112" s="1"/>
  <c r="D53" i="112"/>
  <c r="F53" i="112"/>
  <c r="G53" i="112" s="1"/>
  <c r="D41" i="112"/>
  <c r="E29" i="123"/>
  <c r="I101" i="108"/>
  <c r="I89" i="108"/>
  <c r="K77" i="108"/>
  <c r="K53" i="108"/>
  <c r="I29" i="108"/>
  <c r="K101" i="108"/>
  <c r="I77" i="108"/>
  <c r="K65" i="108"/>
  <c r="K41" i="108"/>
  <c r="G52" i="108"/>
  <c r="H40" i="108"/>
  <c r="H64" i="108"/>
  <c r="G76" i="108"/>
  <c r="G100" i="108"/>
  <c r="G28" i="108"/>
  <c r="G64" i="108"/>
  <c r="H52" i="108"/>
  <c r="H76" i="108"/>
  <c r="H88" i="108"/>
  <c r="G88" i="108"/>
  <c r="H28" i="108"/>
  <c r="G40" i="108"/>
  <c r="H100" i="108"/>
  <c r="J65" i="108"/>
  <c r="E64" i="108"/>
  <c r="E88" i="108"/>
  <c r="F64" i="108"/>
  <c r="E52" i="108"/>
  <c r="E100" i="108"/>
  <c r="E76" i="108"/>
  <c r="F76" i="108"/>
  <c r="E40" i="108"/>
  <c r="E28" i="108"/>
  <c r="F40" i="108"/>
  <c r="F28" i="108"/>
  <c r="F100" i="108"/>
  <c r="F52" i="108"/>
  <c r="F88" i="108"/>
  <c r="J77" i="108"/>
  <c r="I53" i="108"/>
  <c r="J89" i="108"/>
  <c r="K89" i="108"/>
  <c r="C53" i="107"/>
  <c r="D77" i="107"/>
  <c r="D29" i="107"/>
  <c r="C65" i="107"/>
  <c r="D89" i="107"/>
  <c r="C41" i="107"/>
  <c r="D65" i="107"/>
  <c r="C101" i="107"/>
  <c r="D41" i="107"/>
  <c r="C77" i="107"/>
  <c r="D101" i="107"/>
  <c r="D53" i="107"/>
  <c r="C89" i="107"/>
  <c r="C29" i="107"/>
  <c r="J101" i="108"/>
  <c r="C89" i="106"/>
  <c r="D89" i="106"/>
  <c r="D65" i="106"/>
  <c r="C29" i="106"/>
  <c r="C101" i="106"/>
  <c r="D101" i="106"/>
  <c r="C53" i="106"/>
  <c r="D53" i="106"/>
  <c r="D77" i="106"/>
  <c r="C65" i="106"/>
  <c r="C41" i="106"/>
  <c r="C77" i="106"/>
  <c r="D41" i="106"/>
  <c r="D29" i="106"/>
  <c r="I41" i="108"/>
  <c r="J29" i="108"/>
  <c r="J53" i="108"/>
  <c r="I65" i="108"/>
  <c r="J41" i="108"/>
  <c r="K29" i="108"/>
  <c r="D101" i="15"/>
  <c r="D41" i="15"/>
  <c r="D65" i="15"/>
  <c r="D89" i="15"/>
  <c r="C29" i="15"/>
  <c r="C53" i="15"/>
  <c r="C77" i="15"/>
  <c r="C101" i="15"/>
  <c r="D29" i="15"/>
  <c r="D53" i="15"/>
  <c r="D77" i="15"/>
  <c r="C41" i="15"/>
  <c r="C65" i="15"/>
  <c r="C89" i="15"/>
  <c r="E41" i="38" l="1"/>
  <c r="E101" i="38"/>
  <c r="E53" i="38"/>
  <c r="E29" i="38"/>
  <c r="E65" i="38"/>
  <c r="E77" i="38"/>
  <c r="E89" i="38"/>
  <c r="E89" i="112"/>
  <c r="E77" i="112"/>
  <c r="E41" i="112"/>
  <c r="E53" i="112"/>
  <c r="E65" i="112"/>
  <c r="E101" i="112"/>
  <c r="E101" i="106"/>
  <c r="I76" i="108"/>
  <c r="K100" i="108"/>
  <c r="J28" i="108"/>
  <c r="J64" i="108"/>
  <c r="E65" i="107"/>
  <c r="K52" i="108"/>
  <c r="E53" i="106"/>
  <c r="K28" i="108"/>
  <c r="I88" i="108"/>
  <c r="J40" i="108"/>
  <c r="E101" i="107"/>
  <c r="E29" i="107"/>
  <c r="J76" i="108"/>
  <c r="E65" i="106"/>
  <c r="J88" i="108"/>
  <c r="E89" i="106"/>
  <c r="K40" i="108"/>
  <c r="E29" i="106"/>
  <c r="E89" i="107"/>
  <c r="E41" i="106"/>
  <c r="E53" i="107"/>
  <c r="J100" i="108"/>
  <c r="E77" i="107"/>
  <c r="I100" i="108"/>
  <c r="K64" i="108"/>
  <c r="J52" i="108"/>
  <c r="I52" i="108"/>
  <c r="E41" i="107"/>
  <c r="I28" i="108"/>
  <c r="I64" i="108"/>
  <c r="K88" i="108"/>
  <c r="E77" i="106"/>
  <c r="I40" i="108"/>
  <c r="K76" i="108"/>
  <c r="E29" i="15"/>
  <c r="E101" i="15"/>
  <c r="E53" i="15"/>
  <c r="E89" i="15"/>
  <c r="E41" i="15"/>
  <c r="E77" i="15"/>
  <c r="E65" i="15"/>
  <c r="L32" i="68" l="1"/>
  <c r="J29" i="68"/>
  <c r="J27" i="68"/>
  <c r="I26" i="68"/>
  <c r="I30" i="68"/>
  <c r="K32" i="68"/>
  <c r="K26" i="68"/>
  <c r="K29" i="68"/>
  <c r="J32" i="68"/>
  <c r="J26" i="68"/>
  <c r="J30" i="68"/>
  <c r="K27" i="68"/>
  <c r="I29" i="68"/>
  <c r="L26" i="68"/>
  <c r="L30" i="68"/>
  <c r="L29" i="68"/>
  <c r="K30" i="68"/>
  <c r="L27" i="68"/>
  <c r="I27" i="68"/>
  <c r="I28" i="68" l="1"/>
  <c r="I31" i="68" s="1"/>
  <c r="L28" i="68"/>
  <c r="L31" i="68" s="1"/>
  <c r="J28" i="68"/>
  <c r="J31" i="68" s="1"/>
  <c r="K28" i="68"/>
  <c r="K31" i="68" s="1"/>
</calcChain>
</file>

<file path=xl/sharedStrings.xml><?xml version="1.0" encoding="utf-8"?>
<sst xmlns="http://schemas.openxmlformats.org/spreadsheetml/2006/main" count="1208" uniqueCount="597">
  <si>
    <t>Forecast</t>
  </si>
  <si>
    <t>Month</t>
  </si>
  <si>
    <t>Gasoline</t>
  </si>
  <si>
    <t>Price</t>
  </si>
  <si>
    <t>Annual Growth</t>
  </si>
  <si>
    <t>Total</t>
  </si>
  <si>
    <t>Other</t>
  </si>
  <si>
    <t>Total Percent Change</t>
  </si>
  <si>
    <t>Low</t>
  </si>
  <si>
    <t>High</t>
  </si>
  <si>
    <t>Growth</t>
  </si>
  <si>
    <t>Average</t>
  </si>
  <si>
    <t>Year</t>
  </si>
  <si>
    <t>Range</t>
  </si>
  <si>
    <t>China</t>
  </si>
  <si>
    <t>Quarter</t>
  </si>
  <si>
    <t>Return to Contents</t>
  </si>
  <si>
    <t>Region / Country</t>
  </si>
  <si>
    <t>OPEC Countries</t>
  </si>
  <si>
    <t>North America</t>
  </si>
  <si>
    <t xml:space="preserve">   Canada</t>
  </si>
  <si>
    <t xml:space="preserve">   Mexico</t>
  </si>
  <si>
    <t xml:space="preserve">   United States</t>
  </si>
  <si>
    <t xml:space="preserve">   Azerbaijan</t>
  </si>
  <si>
    <t xml:space="preserve">   Kazakhstan</t>
  </si>
  <si>
    <t xml:space="preserve">   Russia</t>
  </si>
  <si>
    <t>Latin America</t>
  </si>
  <si>
    <t xml:space="preserve">   Argentina</t>
  </si>
  <si>
    <t xml:space="preserve">   Brazil</t>
  </si>
  <si>
    <t xml:space="preserve">   Colombia</t>
  </si>
  <si>
    <t xml:space="preserve">   Other Latin America</t>
  </si>
  <si>
    <t>Other Non-OPEC</t>
  </si>
  <si>
    <t>World Total</t>
  </si>
  <si>
    <t xml:space="preserve">   Turkmenistan</t>
  </si>
  <si>
    <t>Coal</t>
  </si>
  <si>
    <t>Petroleum</t>
  </si>
  <si>
    <t>(Million bbls per day)</t>
  </si>
  <si>
    <t>Upper</t>
  </si>
  <si>
    <t>Stock</t>
  </si>
  <si>
    <t>Level</t>
  </si>
  <si>
    <t>Normal Range for Chart</t>
  </si>
  <si>
    <t>Distillate</t>
  </si>
  <si>
    <t>Annual Consumption (Million barrels per day)</t>
  </si>
  <si>
    <t>Consumption Growth (Million barrels per day)</t>
  </si>
  <si>
    <t>Inventories (Million barrels)</t>
  </si>
  <si>
    <t>Storage</t>
  </si>
  <si>
    <t>Deviation*</t>
  </si>
  <si>
    <t xml:space="preserve">  </t>
  </si>
  <si>
    <t>Prices (dollars per gallon)</t>
  </si>
  <si>
    <t>Historical</t>
  </si>
  <si>
    <t>STEO</t>
  </si>
  <si>
    <t>Settle</t>
  </si>
  <si>
    <t>Confidence Interval</t>
  </si>
  <si>
    <t>Lower</t>
  </si>
  <si>
    <t>Where:</t>
  </si>
  <si>
    <t>Production (million barrels per day)</t>
  </si>
  <si>
    <t>Electric Power Sector Coal Stocks</t>
  </si>
  <si>
    <t>Nuclear</t>
  </si>
  <si>
    <t>Independent Statistics &amp; Analysis</t>
  </si>
  <si>
    <t>U.S. Energy Information Administration</t>
  </si>
  <si>
    <t>Natural</t>
  </si>
  <si>
    <t>Gas</t>
  </si>
  <si>
    <t>Hydro</t>
  </si>
  <si>
    <t>Generation</t>
  </si>
  <si>
    <t>Sources</t>
  </si>
  <si>
    <t>Power</t>
  </si>
  <si>
    <t>Share of Total Generation</t>
  </si>
  <si>
    <t>Date</t>
  </si>
  <si>
    <t>Consumption (billion cubic feet per day)</t>
  </si>
  <si>
    <t>Consumption Growth (bcf per day)</t>
  </si>
  <si>
    <t>Consumption Growth (million short tons)</t>
  </si>
  <si>
    <t>Production (million short tons)</t>
  </si>
  <si>
    <t>Production Growth (million short tons)</t>
  </si>
  <si>
    <t>Western region</t>
  </si>
  <si>
    <t>Appalachian region</t>
  </si>
  <si>
    <t>Interior region</t>
  </si>
  <si>
    <t>Total production</t>
  </si>
  <si>
    <r>
      <t>Annual CO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 xml:space="preserve"> Emissions (Million metric tons)</t>
    </r>
  </si>
  <si>
    <t>Note: Labels show percentage share of total generation provided by coal and natural gas.</t>
  </si>
  <si>
    <t>Federal Gulf of Mexico</t>
  </si>
  <si>
    <t>U.S. excluding Gulf of Mexico</t>
  </si>
  <si>
    <t>Geothermal</t>
  </si>
  <si>
    <t>Solar</t>
  </si>
  <si>
    <t>Energy Source</t>
  </si>
  <si>
    <t>U.S. Renewable Energy Supply (Quadrillion Btu)</t>
  </si>
  <si>
    <t>Note: Hydropower excludes pumped storage generation.  Liquid biofuels include ethanol and biodiesel.  Other biomass includes municipal waste from biogenic sources, landfill gas, and other non-wood waste.</t>
  </si>
  <si>
    <t>Natural gas</t>
  </si>
  <si>
    <t xml:space="preserve"> </t>
  </si>
  <si>
    <t>Annual Growth (million barrels per day)</t>
  </si>
  <si>
    <t>Middle</t>
  </si>
  <si>
    <t>Hydropower</t>
  </si>
  <si>
    <t>Wood biomass</t>
  </si>
  <si>
    <t>Liquid biofuels</t>
  </si>
  <si>
    <t>Wind power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</si>
  <si>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</si>
  <si>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</si>
  <si>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</si>
  <si>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</si>
  <si>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</si>
  <si>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</si>
  <si>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</si>
  <si>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</si>
  <si>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</si>
  <si>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</t>
  </si>
  <si>
    <t>February</t>
  </si>
  <si>
    <t>March</t>
  </si>
  <si>
    <t>United States</t>
  </si>
  <si>
    <t>Canada</t>
  </si>
  <si>
    <t>India</t>
  </si>
  <si>
    <t>State</t>
  </si>
  <si>
    <t>Region</t>
  </si>
  <si>
    <t>Census Division</t>
  </si>
  <si>
    <t>AK</t>
  </si>
  <si>
    <t>West</t>
  </si>
  <si>
    <t>Pacific</t>
  </si>
  <si>
    <t>AL</t>
  </si>
  <si>
    <t>South</t>
  </si>
  <si>
    <t>East South Central</t>
  </si>
  <si>
    <t>AR</t>
  </si>
  <si>
    <t>West South Central</t>
  </si>
  <si>
    <t>AZ</t>
  </si>
  <si>
    <t>Mountain</t>
  </si>
  <si>
    <t>CA</t>
  </si>
  <si>
    <t>CO</t>
  </si>
  <si>
    <t>CT</t>
  </si>
  <si>
    <t>Northeast</t>
  </si>
  <si>
    <t>New England</t>
  </si>
  <si>
    <t>DC</t>
  </si>
  <si>
    <t>South Atlantic</t>
  </si>
  <si>
    <t>DE</t>
  </si>
  <si>
    <t>FL</t>
  </si>
  <si>
    <t>GA</t>
  </si>
  <si>
    <t>HI</t>
  </si>
  <si>
    <t>IA</t>
  </si>
  <si>
    <t>Midwest</t>
  </si>
  <si>
    <t>West North Central</t>
  </si>
  <si>
    <t>ID</t>
  </si>
  <si>
    <t>IL</t>
  </si>
  <si>
    <t>East North Central</t>
  </si>
  <si>
    <t>IN</t>
  </si>
  <si>
    <t>KS</t>
  </si>
  <si>
    <t>KY</t>
  </si>
  <si>
    <t>LA</t>
  </si>
  <si>
    <t>MA</t>
  </si>
  <si>
    <t>MD</t>
  </si>
  <si>
    <t>ME</t>
  </si>
  <si>
    <t>MI</t>
  </si>
  <si>
    <t>MN</t>
  </si>
  <si>
    <t>MO</t>
  </si>
  <si>
    <t>MS</t>
  </si>
  <si>
    <t>MT</t>
  </si>
  <si>
    <t>NC</t>
  </si>
  <si>
    <t>ND</t>
  </si>
  <si>
    <t>NE</t>
  </si>
  <si>
    <t>NH</t>
  </si>
  <si>
    <t>NJ</t>
  </si>
  <si>
    <t>Middle Atlantic</t>
  </si>
  <si>
    <t>NM</t>
  </si>
  <si>
    <t>NV</t>
  </si>
  <si>
    <t>NY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</si>
  <si>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</si>
  <si>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</si>
  <si>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</si>
  <si>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</si>
  <si>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</si>
  <si>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</si>
  <si>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</si>
  <si>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</si>
  <si>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</si>
  <si>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</si>
  <si>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VA</t>
  </si>
  <si>
    <t>VT</t>
  </si>
  <si>
    <t>WA</t>
  </si>
  <si>
    <t>WI</t>
  </si>
  <si>
    <t>WV</t>
  </si>
  <si>
    <t>WY</t>
  </si>
  <si>
    <t>Iran</t>
  </si>
  <si>
    <t>Libya</t>
  </si>
  <si>
    <t>Nigeria</t>
  </si>
  <si>
    <t>Iraq</t>
  </si>
  <si>
    <t>See</t>
  </si>
  <si>
    <t>http://www.eia.gov/forecasts/steo/special/pdf/2012_sp_04.pdf</t>
  </si>
  <si>
    <t>for more information</t>
  </si>
  <si>
    <t>(Cents/kWh)</t>
  </si>
  <si>
    <t>Degree days calculated by applying contemporaneous population weights to state-level data from NOAA.</t>
  </si>
  <si>
    <t>Kuwait</t>
  </si>
  <si>
    <t>OECD Commercial Stocks of Crude Oil and Other Liquids</t>
  </si>
  <si>
    <t>Nonhydro</t>
  </si>
  <si>
    <t>Renewables</t>
  </si>
  <si>
    <t>U.S. gasoline and crude oil prices</t>
  </si>
  <si>
    <t>U.S. diesel fuel and crude oil prices</t>
  </si>
  <si>
    <t>U.S. natural gas prices</t>
  </si>
  <si>
    <t>World liquid fuels</t>
  </si>
  <si>
    <t>World liquid fuels production and consumption balance</t>
  </si>
  <si>
    <t>World liquid fuels consumption</t>
  </si>
  <si>
    <t>World liquid fuels consumption growth</t>
  </si>
  <si>
    <t>OPEC surplus crude oil production capacity</t>
  </si>
  <si>
    <t>U.S. commercial crude oil stocks</t>
  </si>
  <si>
    <t>U.S. liquid fuels product supplied growth</t>
  </si>
  <si>
    <t>U.S. gasoline and distillate inventories</t>
  </si>
  <si>
    <t>U.S. natural gas consumption</t>
  </si>
  <si>
    <t>U.S. working natural gas in storage</t>
  </si>
  <si>
    <t>U.S. coal consumption</t>
  </si>
  <si>
    <t>U.S. coal production</t>
  </si>
  <si>
    <t>U.S. electricity consumption</t>
  </si>
  <si>
    <t>U.S. residential electricity price</t>
  </si>
  <si>
    <t>U.S. electricity generation by fuel, all sectors</t>
  </si>
  <si>
    <t>U.S. renewable energy supply</t>
  </si>
  <si>
    <t>U.S. carbon dioxide emissions growth</t>
  </si>
  <si>
    <t>U.S. annual energy expenditures share of gross domestic product</t>
  </si>
  <si>
    <t>U.S. summer cooling degree days</t>
  </si>
  <si>
    <t>U.S. winter heating degree days</t>
  </si>
  <si>
    <t>U.S. renewables and environment</t>
  </si>
  <si>
    <t>U.S. electricity</t>
  </si>
  <si>
    <t>U.S. coal</t>
  </si>
  <si>
    <t>U.S. natural gas</t>
  </si>
  <si>
    <t>U.S. liquid fuels</t>
  </si>
  <si>
    <t>U.S. prices</t>
  </si>
  <si>
    <t>West Texas Intermediate (WTI) crude oil price</t>
  </si>
  <si>
    <t>Henry Hub natural gas price</t>
  </si>
  <si>
    <t>Total energy</t>
  </si>
  <si>
    <t xml:space="preserve">build </t>
  </si>
  <si>
    <t>draw</t>
  </si>
  <si>
    <t>total</t>
  </si>
  <si>
    <t>crude oil</t>
  </si>
  <si>
    <t>ethanol</t>
  </si>
  <si>
    <t>natural gas plant liquids</t>
  </si>
  <si>
    <t>biodiesel</t>
  </si>
  <si>
    <t>WTIPUUS</t>
  </si>
  <si>
    <t>annual average</t>
  </si>
  <si>
    <t xml:space="preserve"> forecast</t>
  </si>
  <si>
    <t>coprpus</t>
  </si>
  <si>
    <t>nlprpus</t>
  </si>
  <si>
    <t>eoprpus</t>
  </si>
  <si>
    <t>bdprpus</t>
  </si>
  <si>
    <t>ethanol and biodiesel</t>
  </si>
  <si>
    <t>etfppus</t>
  </si>
  <si>
    <t>prfppus</t>
  </si>
  <si>
    <t>c4fppus</t>
  </si>
  <si>
    <t>ppfppus</t>
  </si>
  <si>
    <t>propane</t>
  </si>
  <si>
    <t>butanes</t>
  </si>
  <si>
    <t>natural gasoline</t>
  </si>
  <si>
    <t>ethane</t>
  </si>
  <si>
    <t>PATCPUSX</t>
  </si>
  <si>
    <t>MGTCPUSX</t>
  </si>
  <si>
    <t>motor gasoline</t>
  </si>
  <si>
    <t>JFTCPUS</t>
  </si>
  <si>
    <t>jet fuel</t>
  </si>
  <si>
    <t>DFTCPUS</t>
  </si>
  <si>
    <t>distillate fuel</t>
  </si>
  <si>
    <t>other</t>
  </si>
  <si>
    <t>hydrocarbon gas liquids</t>
  </si>
  <si>
    <t>NLTCPUS</t>
  </si>
  <si>
    <t>total monthly production</t>
  </si>
  <si>
    <t>ettcpus</t>
  </si>
  <si>
    <t>prtcpus</t>
  </si>
  <si>
    <t>c4tcpus</t>
  </si>
  <si>
    <t>pptcpus</t>
  </si>
  <si>
    <t>monthly product supplied (consumption)</t>
  </si>
  <si>
    <t>electric power</t>
  </si>
  <si>
    <t>industrial</t>
  </si>
  <si>
    <t>residential and commercial</t>
  </si>
  <si>
    <t>total monthly consumption</t>
  </si>
  <si>
    <t>NGTCPUS</t>
  </si>
  <si>
    <t>NGEPCON</t>
  </si>
  <si>
    <t>NGINX</t>
  </si>
  <si>
    <t>NGRCPUS</t>
  </si>
  <si>
    <t>coke plants</t>
  </si>
  <si>
    <t>CLTCPUS_TON</t>
  </si>
  <si>
    <t>CLEPCON_TON</t>
  </si>
  <si>
    <t>CLZCPUS_TON</t>
  </si>
  <si>
    <t>CLKCPUS_TON</t>
  </si>
  <si>
    <t>monthly consumption</t>
  </si>
  <si>
    <t>residential sales</t>
  </si>
  <si>
    <t>industrial sales</t>
  </si>
  <si>
    <t>commercial and transportation</t>
  </si>
  <si>
    <t>direct use of electricity</t>
  </si>
  <si>
    <t>Product supplied (million barrels per day)</t>
  </si>
  <si>
    <t>total product supplied (consumption)</t>
  </si>
  <si>
    <t>NGHHUUS</t>
  </si>
  <si>
    <t>NGRCUUS</t>
  </si>
  <si>
    <t>residential price</t>
  </si>
  <si>
    <t xml:space="preserve"> residential forecast</t>
  </si>
  <si>
    <t>MGRARUS</t>
  </si>
  <si>
    <t>retail regular gasoline</t>
  </si>
  <si>
    <t>BREPUUS</t>
  </si>
  <si>
    <t>Brent crude oil</t>
  </si>
  <si>
    <t>wholesale gasoline</t>
  </si>
  <si>
    <t>MGWHUUS</t>
  </si>
  <si>
    <t>wholesale margin</t>
  </si>
  <si>
    <t>retail margin</t>
  </si>
  <si>
    <t>Annual Growth (dollars per gallon)</t>
  </si>
  <si>
    <t>DSRTUUS</t>
  </si>
  <si>
    <t>DSWHUUS</t>
  </si>
  <si>
    <t>NGMPPGLF</t>
  </si>
  <si>
    <t>NGMP48NGOM</t>
  </si>
  <si>
    <t>NGMPPUS</t>
  </si>
  <si>
    <t>monthly marketed natural gas production</t>
  </si>
  <si>
    <t>total production</t>
  </si>
  <si>
    <t>PAPR_WORLD</t>
  </si>
  <si>
    <t>PATC_WORLD</t>
  </si>
  <si>
    <t>T3_STCHANGE_WORLD</t>
  </si>
  <si>
    <t>CLPRPUS_TON</t>
  </si>
  <si>
    <t>CLPRPWR_TON</t>
  </si>
  <si>
    <t>CLPRPAR_TON</t>
  </si>
  <si>
    <t>CLPRPIR_TON</t>
  </si>
  <si>
    <t>monthly production</t>
  </si>
  <si>
    <t>ESRCUUS</t>
  </si>
  <si>
    <t>annual average price</t>
  </si>
  <si>
    <t>Eurasia</t>
  </si>
  <si>
    <t>PAPR_OPEC</t>
  </si>
  <si>
    <t>PAPR_CA</t>
  </si>
  <si>
    <t>PAPR_MX</t>
  </si>
  <si>
    <t>PAPR_US</t>
  </si>
  <si>
    <t>PAPR_RS</t>
  </si>
  <si>
    <t>PAPR_AJ</t>
  </si>
  <si>
    <t>PAPR_KZ</t>
  </si>
  <si>
    <t>PAPR_TX</t>
  </si>
  <si>
    <t>PAPR_AR</t>
  </si>
  <si>
    <t>PAPR_BR</t>
  </si>
  <si>
    <t>PAPR_CO</t>
  </si>
  <si>
    <t>PAPR_OLA</t>
  </si>
  <si>
    <t>PATC_CH</t>
  </si>
  <si>
    <t>PATC_US</t>
  </si>
  <si>
    <t>PATC_IN</t>
  </si>
  <si>
    <t>Middle East</t>
  </si>
  <si>
    <t>PATC_OECD</t>
  </si>
  <si>
    <t>OECD</t>
  </si>
  <si>
    <t>PATC_NON_OECD</t>
  </si>
  <si>
    <t>Non-OECD</t>
  </si>
  <si>
    <t>Other OECD</t>
  </si>
  <si>
    <t>Other non-OECD</t>
  </si>
  <si>
    <t>PATC_R05</t>
  </si>
  <si>
    <t>PAPR_NONOPEC</t>
  </si>
  <si>
    <t>NGIMPUS_LNG</t>
  </si>
  <si>
    <t>NGEXPUS_LNG</t>
  </si>
  <si>
    <t>NGIMPUS_PIPE</t>
  </si>
  <si>
    <t>NGEXPUS_PIPE</t>
  </si>
  <si>
    <t>NGPRPUS</t>
  </si>
  <si>
    <t>NGNWPUS</t>
  </si>
  <si>
    <t>BALIT</t>
  </si>
  <si>
    <t>NGWGPUS</t>
  </si>
  <si>
    <t>LNG imports</t>
  </si>
  <si>
    <t>LNG exports</t>
  </si>
  <si>
    <t>pipeline imports</t>
  </si>
  <si>
    <t>pipeline exports</t>
  </si>
  <si>
    <t>net imports</t>
  </si>
  <si>
    <t>NGIMPUS</t>
  </si>
  <si>
    <t>NGEXPUS</t>
  </si>
  <si>
    <t>forecast</t>
  </si>
  <si>
    <t>Series names for chart</t>
  </si>
  <si>
    <t>prnipus</t>
  </si>
  <si>
    <t xml:space="preserve">propane </t>
  </si>
  <si>
    <t>etnipus</t>
  </si>
  <si>
    <t>c4nipus</t>
  </si>
  <si>
    <t>ppnipus</t>
  </si>
  <si>
    <t>net trade</t>
  </si>
  <si>
    <t xml:space="preserve">World Total </t>
  </si>
  <si>
    <t>COPS_OPEC</t>
  </si>
  <si>
    <t>OECD commercial stocks in days of supply</t>
  </si>
  <si>
    <t>PASCD_OECD_T3</t>
  </si>
  <si>
    <t>COSXPUS</t>
  </si>
  <si>
    <t>U.S. distillate fuel inventories</t>
  </si>
  <si>
    <t>DFPSPUS</t>
  </si>
  <si>
    <t>WTI spot price</t>
  </si>
  <si>
    <t>Coal generation</t>
  </si>
  <si>
    <t>Nonhydropower renewables</t>
  </si>
  <si>
    <t>Total generation</t>
  </si>
  <si>
    <t>Other sources</t>
  </si>
  <si>
    <t>CLPS_EP</t>
  </si>
  <si>
    <t>HVTCBUS</t>
  </si>
  <si>
    <t>WWTCBUS</t>
  </si>
  <si>
    <t>BFPRBUS</t>
  </si>
  <si>
    <t>WNTCBUS</t>
  </si>
  <si>
    <t>OWTCBUS</t>
  </si>
  <si>
    <t>GETCBUS</t>
  </si>
  <si>
    <t>SOTCBUS</t>
  </si>
  <si>
    <t>Petroleum (included in other)</t>
  </si>
  <si>
    <t>U.S. Renewable Energy Supply Growth (Quadrillion Btu)</t>
  </si>
  <si>
    <t>TETCCO2</t>
  </si>
  <si>
    <t>CXTCCO2</t>
  </si>
  <si>
    <t>PATCCO2</t>
  </si>
  <si>
    <t>NGTCCO2</t>
  </si>
  <si>
    <t>Energy expenditures as a share of GDP</t>
  </si>
  <si>
    <t>TETC_EXP_SHR</t>
  </si>
  <si>
    <t>total winter</t>
  </si>
  <si>
    <t>STEO HDDs</t>
  </si>
  <si>
    <t>10-year average</t>
  </si>
  <si>
    <t>ZWHDPUS</t>
  </si>
  <si>
    <t>ZWHD_US_10YR</t>
  </si>
  <si>
    <t>STEO CDDs</t>
  </si>
  <si>
    <t>ZWCDPUS</t>
  </si>
  <si>
    <t>ZWCD_US_10YR</t>
  </si>
  <si>
    <t>Saudi Arabia</t>
  </si>
  <si>
    <t>residential natural gas price</t>
  </si>
  <si>
    <t>Henry Hub price</t>
  </si>
  <si>
    <t>U.S. hydrocarbon gas liquids</t>
  </si>
  <si>
    <t>U.S. natural gas balance</t>
  </si>
  <si>
    <t>U.S. natural gas plant liquids production</t>
  </si>
  <si>
    <t>U.S. hydrocarbon gas liquids consumption</t>
  </si>
  <si>
    <t>U.S. natural gas trade</t>
  </si>
  <si>
    <t>residential electricity price</t>
  </si>
  <si>
    <t>other non-OPEC</t>
  </si>
  <si>
    <t>PADI_IR</t>
  </si>
  <si>
    <t>PADI_LY</t>
  </si>
  <si>
    <t>PADI_NI</t>
  </si>
  <si>
    <t>PADI_IZ</t>
  </si>
  <si>
    <t>PADI_KU</t>
  </si>
  <si>
    <t>PADI_SA</t>
  </si>
  <si>
    <t>OPEC</t>
  </si>
  <si>
    <t>PADI_OPEC</t>
  </si>
  <si>
    <t>PADI_NONOPEC</t>
  </si>
  <si>
    <t>PADI_CA</t>
  </si>
  <si>
    <t>non-OPEC</t>
  </si>
  <si>
    <t>non-OPEC Countries</t>
  </si>
  <si>
    <t>Estimated OPEC and non-OPEC production</t>
  </si>
  <si>
    <t>Estimated OECD and non-OECD consumption</t>
  </si>
  <si>
    <t>non-OECD</t>
  </si>
  <si>
    <t xml:space="preserve">World liquid fuels production and consumption </t>
  </si>
  <si>
    <t xml:space="preserve">World crude oil and liquid fuels production </t>
  </si>
  <si>
    <t>COPRPUS</t>
  </si>
  <si>
    <t>PAPRPAK</t>
  </si>
  <si>
    <t xml:space="preserve">         Alaska</t>
  </si>
  <si>
    <t>PAPRPGLF</t>
  </si>
  <si>
    <t>PAPR48NGOM</t>
  </si>
  <si>
    <t xml:space="preserve">         Lower 48 States (excl GOM)</t>
  </si>
  <si>
    <t>total U.S. production</t>
  </si>
  <si>
    <t>U.S. crude oil production (million barrels/day)</t>
  </si>
  <si>
    <t>Consumption Growth (million barrels/day)</t>
  </si>
  <si>
    <t>net change</t>
  </si>
  <si>
    <t>retail regular diesel</t>
  </si>
  <si>
    <t>liquid fuels</t>
  </si>
  <si>
    <t>paprpus</t>
  </si>
  <si>
    <t>total natural gas plant liquids production</t>
  </si>
  <si>
    <t>total hydrocarbon gas liquids product supplied</t>
  </si>
  <si>
    <t>nltcpus</t>
  </si>
  <si>
    <t>U.S. dry natural gas production</t>
  </si>
  <si>
    <t>U.S.  natural gas consumption</t>
  </si>
  <si>
    <t>U.S.  natural gas gross exports</t>
  </si>
  <si>
    <t>U.S.  natural gas gross imports</t>
  </si>
  <si>
    <t>net storage withdrawals</t>
  </si>
  <si>
    <t>balancing item</t>
  </si>
  <si>
    <t>History</t>
  </si>
  <si>
    <t>total summer</t>
  </si>
  <si>
    <t>wholesale diesel</t>
  </si>
  <si>
    <t>crude oil net imports</t>
  </si>
  <si>
    <t>PANIPUS</t>
  </si>
  <si>
    <t>product net imports</t>
  </si>
  <si>
    <t>CONIPUS</t>
  </si>
  <si>
    <t xml:space="preserve">total net imports </t>
  </si>
  <si>
    <t>MGTSPUS</t>
  </si>
  <si>
    <t>U.S. total gasoline inventories</t>
  </si>
  <si>
    <t>commercial</t>
  </si>
  <si>
    <t>residential</t>
  </si>
  <si>
    <t>NGCCPUS</t>
  </si>
  <si>
    <t>transportation</t>
  </si>
  <si>
    <t xml:space="preserve"> diesel forecast</t>
  </si>
  <si>
    <t>crude oil  forecast</t>
  </si>
  <si>
    <t>annual average gasoline</t>
  </si>
  <si>
    <t>monthly history</t>
  </si>
  <si>
    <t>monthly forecast</t>
  </si>
  <si>
    <t>U.S. liquid fuels production growth</t>
  </si>
  <si>
    <t>U.S. crude oil production</t>
  </si>
  <si>
    <t>U.S. commercial propane inventories</t>
  </si>
  <si>
    <t>U.S. marketed natural gas production</t>
  </si>
  <si>
    <t xml:space="preserve">U.S. net trade of hydrocarbon gas liquids </t>
  </si>
  <si>
    <t>Waste biomass</t>
  </si>
  <si>
    <t>monthly crude oil production</t>
  </si>
  <si>
    <t>all months</t>
  </si>
  <si>
    <t>Production (billion cubic feet per day)</t>
  </si>
  <si>
    <t>Production Growth (bcf per day)</t>
  </si>
  <si>
    <t xml:space="preserve"> dry gas production</t>
  </si>
  <si>
    <t>consumption</t>
  </si>
  <si>
    <t>product net exports</t>
  </si>
  <si>
    <t>U.S. total production</t>
  </si>
  <si>
    <t>stock change</t>
  </si>
  <si>
    <t>world consumption</t>
  </si>
  <si>
    <t>world production</t>
  </si>
  <si>
    <t>date</t>
  </si>
  <si>
    <t>quarter</t>
  </si>
  <si>
    <t xml:space="preserve">         Federal Gulf of Mexico </t>
  </si>
  <si>
    <t xml:space="preserve"> (million barrels/day)</t>
  </si>
  <si>
    <t>surplus capacity</t>
  </si>
  <si>
    <t>days of</t>
  </si>
  <si>
    <t>supply</t>
  </si>
  <si>
    <t>production Growth (million barrels per day)</t>
  </si>
  <si>
    <t>annual production (million barrels per day)</t>
  </si>
  <si>
    <t>total monthly product supplied</t>
  </si>
  <si>
    <t>gross exports</t>
  </si>
  <si>
    <t>gross imports</t>
  </si>
  <si>
    <t>net storage builds only</t>
  </si>
  <si>
    <t>net storage draws only</t>
  </si>
  <si>
    <t>U.S. working natural gas in storage
(billion cubic feet)</t>
  </si>
  <si>
    <t>Short Tons</t>
  </si>
  <si>
    <t>total consumption</t>
  </si>
  <si>
    <t>Population-weighted cooling degree-days</t>
  </si>
  <si>
    <t xml:space="preserve">Population-weighted heating degree days </t>
  </si>
  <si>
    <t>U.S. coal consumption (million short tons)</t>
  </si>
  <si>
    <t>retail and other industry</t>
  </si>
  <si>
    <t>PADI_US</t>
  </si>
  <si>
    <t xml:space="preserve">Estimated unplanned crude oil production outages among OPEC and non-OPEC producers </t>
  </si>
  <si>
    <t>monthly retail regular gasoline</t>
  </si>
  <si>
    <t>monthly Brent crude oil</t>
  </si>
  <si>
    <t>annual average Brent</t>
  </si>
  <si>
    <t>Brent  forecast</t>
  </si>
  <si>
    <t>gasoline forecast</t>
  </si>
  <si>
    <t>monthly retail diesel</t>
  </si>
  <si>
    <t>annual average diesel</t>
  </si>
  <si>
    <t>monthly Henry Hub spot price</t>
  </si>
  <si>
    <t>annual average Henry Hub</t>
  </si>
  <si>
    <t>monthly residential price</t>
  </si>
  <si>
    <t>annual average residential</t>
  </si>
  <si>
    <t>Estimated OPEC Unplanned Crude Oil Production Outages (million b/d)</t>
  </si>
  <si>
    <t>Estimated non-OPEC Unplanned Crude Oil Production Outages (million b/d)</t>
  </si>
  <si>
    <t>Venezuela</t>
  </si>
  <si>
    <t>PADI_VE</t>
  </si>
  <si>
    <t>ELRCTWH</t>
  </si>
  <si>
    <t>ELICTWH</t>
  </si>
  <si>
    <t>ELCCTWH</t>
  </si>
  <si>
    <t>ELACTWH</t>
  </si>
  <si>
    <t>ELDUTWH</t>
  </si>
  <si>
    <t>ELCOTWH</t>
  </si>
  <si>
    <t>Consumption (billion kilowatthours)</t>
  </si>
  <si>
    <t>Consumption Growth (billion kWh)</t>
  </si>
  <si>
    <t>toepgen_us</t>
  </si>
  <si>
    <t>clepgen_us</t>
  </si>
  <si>
    <t>ngepgen_us</t>
  </si>
  <si>
    <t>nuepgen_us</t>
  </si>
  <si>
    <t>rnepgen_us</t>
  </si>
  <si>
    <t>ogepgen_us</t>
  </si>
  <si>
    <t>otepgen_us</t>
  </si>
  <si>
    <t>hvepgen_us</t>
  </si>
  <si>
    <t>paepgen_us</t>
  </si>
  <si>
    <t>Other gases</t>
  </si>
  <si>
    <t>Electricity Generation, All Sectors (billion kilowatthours)</t>
  </si>
  <si>
    <t>NGW_East</t>
  </si>
  <si>
    <t>NGW_MW</t>
  </si>
  <si>
    <t>NGW_SC</t>
  </si>
  <si>
    <t>NGW_MTN</t>
  </si>
  <si>
    <t>NGW_PAC</t>
  </si>
  <si>
    <t>OECD commercial inventories of crude oil and other liquids (days of supply)</t>
  </si>
  <si>
    <t>U.S. commercial crude oil inventories</t>
  </si>
  <si>
    <t>U.S. net imports of crude oil and liquid fuels</t>
  </si>
  <si>
    <t>U.S. electric power sector coal inventories</t>
  </si>
  <si>
    <t>U.S. Census regions and divisions</t>
  </si>
  <si>
    <t>C3PSPUS</t>
  </si>
  <si>
    <t xml:space="preserve">U.S. commercial propane stocks </t>
  </si>
  <si>
    <t>NGHHMCF</t>
  </si>
  <si>
    <t>previous 10-winter average</t>
  </si>
  <si>
    <t>Note: Confidence interval derived from options market information for the five trading days ending Mar 4, 2021. Intervals not calculated for months with sparse trading in near-the-money options contracts.</t>
  </si>
  <si>
    <t>U.S. Energy Information Administration, Short-Term Energy Outlook, March 2021</t>
  </si>
  <si>
    <t>Sources: U.S. Energy Information Administration, Short-Term Energy Outlook, March 2021, CME Group, and Bloomberg, L.P.</t>
  </si>
  <si>
    <t>Source: U.S. Energy Information Administration, Short-Term Energy Outlook, March 2021</t>
  </si>
  <si>
    <t>Sources: U.S. Energy Information Administration, Short-Term Energy Outlook, March 2021, and CME Group</t>
  </si>
  <si>
    <t>Sources: U.S. Energy Information Administration, Short-Term Energy Outlook, March 2021, and Refinitiv</t>
  </si>
  <si>
    <t>2016-Q1</t>
  </si>
  <si>
    <t>2016-Q2</t>
  </si>
  <si>
    <t>2016-Q3</t>
  </si>
  <si>
    <t>2016-Q4</t>
  </si>
  <si>
    <t>2017-Q1</t>
  </si>
  <si>
    <t>2017-Q2</t>
  </si>
  <si>
    <t>2017-Q3</t>
  </si>
  <si>
    <t>2017-Q4</t>
  </si>
  <si>
    <t>2018-Q1</t>
  </si>
  <si>
    <t>2018-Q2</t>
  </si>
  <si>
    <t>2018-Q3</t>
  </si>
  <si>
    <t>2018-Q4</t>
  </si>
  <si>
    <t>2019-Q1</t>
  </si>
  <si>
    <t>2019-Q2</t>
  </si>
  <si>
    <t>2019-Q3</t>
  </si>
  <si>
    <t>2019-Q4</t>
  </si>
  <si>
    <t>2020-Q1</t>
  </si>
  <si>
    <t>2020-Q2</t>
  </si>
  <si>
    <t>2020-Q3</t>
  </si>
  <si>
    <t>2020-Q4</t>
  </si>
  <si>
    <t>2021-Q1</t>
  </si>
  <si>
    <t>2021-Q2</t>
  </si>
  <si>
    <t>2021-Q3</t>
  </si>
  <si>
    <t>2021-Q4</t>
  </si>
  <si>
    <t>2022-Q1</t>
  </si>
  <si>
    <t>2022-Q2</t>
  </si>
  <si>
    <t>2022-Q3</t>
  </si>
  <si>
    <t>2022-Q4</t>
  </si>
  <si>
    <t>2011-2020 average</t>
  </si>
  <si>
    <t>2016 - 2020</t>
  </si>
  <si>
    <t>Note:  Colored band around days of supply of crude oil and other liquids stocks represents the range between the minimum and maximum from Jan. 2016 - Dec. 2020.</t>
  </si>
  <si>
    <t>monthly range from January 2016 - December 2020</t>
  </si>
  <si>
    <t>Note:  Colored band around crude oil  stocks represents the range between the minimum and maximum from Jan. 2016 - Dec. 2020.</t>
  </si>
  <si>
    <t>Note:  Colored bands around storage levels represent the range between the minimum and maximum from Jan. 2016 - Dec. 2020.</t>
  </si>
  <si>
    <t>Note: Excludes propylene. Colored band around days of stocks represents the range between the minimum and maximum from Jan. 2016 - Dec. 2020.</t>
  </si>
  <si>
    <t>Note:  Colored band around storage levels represents the range between the minimum and maximum from Jan. 2016 - Dec. 2020.</t>
  </si>
  <si>
    <t>Percent deviation from 2016 - 2020 average</t>
  </si>
  <si>
    <t>2018/19</t>
  </si>
  <si>
    <t>2019/20</t>
  </si>
  <si>
    <t>2020/21</t>
  </si>
  <si>
    <t>2021/22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</si>
</sst>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(* #,##0.00_);_(* \(#,##0.00\);_(* &quot;-&quot;??_);_(@_)"/>
    <numFmt numFmtId="164" formatCode="mmm\ yyyy"/>
    <numFmt numFmtId="165" formatCode="mmmm\ yyyy"/>
    <numFmt numFmtId="166" formatCode="0.0%"/>
    <numFmt numFmtId="167" formatCode="0.0"/>
    <numFmt numFmtId="168" formatCode="0.000"/>
    <numFmt numFmtId="169" formatCode="mm/dd/yy"/>
    <numFmt numFmtId="170" formatCode="[$-409]d\-mmm\-yy;@"/>
    <numFmt numFmtId="171" formatCode="#,##0.000"/>
    <numFmt numFmtId="173" formatCode="@&quot; .&quot;*."/>
    <numFmt numFmtId="174" formatCode="_(* #,##0_);_(* \(#,##0\);_(* &quot;-&quot;??_);_(@_)"/>
  </numFmts>
  <fonts count="5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sz val="18"/>
      <name val="Times New Roman"/>
      <family val="1"/>
    </font>
    <font>
      <b/>
      <sz val="9"/>
      <name val="Arial"/>
      <family val="2"/>
    </font>
    <font>
      <b/>
      <vertAlign val="subscript"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u/>
      <sz val="10"/>
      <color rgb="FF3333FF"/>
      <name val="Arial"/>
      <family val="2"/>
    </font>
    <font>
      <sz val="10"/>
      <color rgb="FFFF0000"/>
      <name val="Arial"/>
      <family val="2"/>
    </font>
    <font>
      <b/>
      <sz val="10"/>
      <color theme="4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8"/>
      <name val="Courier"/>
      <family val="3"/>
    </font>
    <font>
      <b/>
      <sz val="8"/>
      <color indexed="8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Arial"/>
      <family val="2"/>
    </font>
    <font>
      <sz val="12"/>
      <name val="Arial"/>
      <family val="2"/>
    </font>
    <font>
      <b/>
      <sz val="18"/>
      <color rgb="FF000000"/>
      <name val="Arial"/>
      <family val="2"/>
    </font>
    <font>
      <b/>
      <sz val="10"/>
      <color rgb="FFFF0000"/>
      <name val="Arial"/>
      <family val="2"/>
    </font>
    <font>
      <b/>
      <sz val="9"/>
      <color theme="2" tint="0.59999389629810485"/>
      <name val="Arial"/>
      <family val="2"/>
    </font>
    <font>
      <sz val="10"/>
      <color theme="4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22" fillId="0" borderId="0" applyFont="0" applyFill="0" applyBorder="0" applyAlignment="0" applyProtection="0"/>
    <xf numFmtId="0" fontId="22" fillId="0" borderId="0"/>
    <xf numFmtId="0" fontId="21" fillId="0" borderId="0"/>
    <xf numFmtId="0" fontId="20" fillId="0" borderId="0"/>
    <xf numFmtId="0" fontId="19" fillId="0" borderId="0"/>
    <xf numFmtId="0" fontId="38" fillId="0" borderId="0"/>
    <xf numFmtId="0" fontId="16" fillId="0" borderId="0"/>
    <xf numFmtId="0" fontId="22" fillId="0" borderId="0"/>
    <xf numFmtId="0" fontId="15" fillId="0" borderId="0"/>
    <xf numFmtId="0" fontId="42" fillId="0" borderId="0"/>
    <xf numFmtId="0" fontId="14" fillId="0" borderId="0"/>
    <xf numFmtId="0" fontId="13" fillId="0" borderId="0"/>
    <xf numFmtId="0" fontId="9" fillId="0" borderId="0"/>
    <xf numFmtId="43" fontId="22" fillId="0" borderId="0" applyFont="0" applyFill="0" applyBorder="0" applyAlignment="0" applyProtection="0"/>
    <xf numFmtId="0" fontId="7" fillId="0" borderId="0"/>
    <xf numFmtId="0" fontId="42" fillId="0" borderId="0"/>
  </cellStyleXfs>
  <cellXfs count="592">
    <xf numFmtId="0" fontId="0" fillId="0" borderId="0" xfId="0"/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0" fontId="0" fillId="0" borderId="0" xfId="0" quotePrefix="1"/>
    <xf numFmtId="0" fontId="0" fillId="0" borderId="1" xfId="0" applyBorder="1"/>
    <xf numFmtId="0" fontId="0" fillId="0" borderId="0" xfId="0" applyNumberFormat="1" applyAlignment="1">
      <alignment horizontal="right"/>
    </xf>
    <xf numFmtId="3" fontId="0" fillId="0" borderId="0" xfId="0" applyNumberFormat="1"/>
    <xf numFmtId="167" fontId="0" fillId="0" borderId="0" xfId="0" applyNumberFormat="1"/>
    <xf numFmtId="166" fontId="0" fillId="0" borderId="0" xfId="0" applyNumberFormat="1"/>
    <xf numFmtId="167" fontId="0" fillId="0" borderId="0" xfId="0" quotePrefix="1" applyNumberFormat="1"/>
    <xf numFmtId="0" fontId="0" fillId="0" borderId="0" xfId="0" applyBorder="1"/>
    <xf numFmtId="0" fontId="0" fillId="0" borderId="0" xfId="0" applyBorder="1" applyAlignment="1">
      <alignment horizontal="right"/>
    </xf>
    <xf numFmtId="1" fontId="0" fillId="0" borderId="0" xfId="0" applyNumberFormat="1"/>
    <xf numFmtId="0" fontId="0" fillId="0" borderId="1" xfId="0" applyFill="1" applyBorder="1"/>
    <xf numFmtId="0" fontId="0" fillId="0" borderId="0" xfId="0" applyFill="1"/>
    <xf numFmtId="168" fontId="0" fillId="0" borderId="0" xfId="0" applyNumberFormat="1"/>
    <xf numFmtId="0" fontId="0" fillId="0" borderId="3" xfId="0" applyBorder="1"/>
    <xf numFmtId="0" fontId="23" fillId="0" borderId="0" xfId="1" applyAlignment="1" applyProtection="1"/>
    <xf numFmtId="0" fontId="0" fillId="0" borderId="0" xfId="0" applyAlignment="1"/>
    <xf numFmtId="0" fontId="0" fillId="0" borderId="0" xfId="0" applyAlignment="1">
      <alignment horizontal="left"/>
    </xf>
    <xf numFmtId="1" fontId="0" fillId="0" borderId="0" xfId="0" applyNumberFormat="1" applyFill="1"/>
    <xf numFmtId="169" fontId="0" fillId="0" borderId="0" xfId="0" applyNumberFormat="1"/>
    <xf numFmtId="166" fontId="0" fillId="0" borderId="0" xfId="0" applyNumberFormat="1" applyAlignment="1">
      <alignment horizontal="right"/>
    </xf>
    <xf numFmtId="166" fontId="0" fillId="0" borderId="0" xfId="0" applyNumberFormat="1" applyBorder="1" applyAlignment="1">
      <alignment horizontal="right"/>
    </xf>
    <xf numFmtId="2" fontId="22" fillId="0" borderId="0" xfId="0" applyNumberFormat="1" applyFont="1"/>
    <xf numFmtId="0" fontId="22" fillId="0" borderId="0" xfId="0" applyFont="1"/>
    <xf numFmtId="166" fontId="22" fillId="0" borderId="0" xfId="0" applyNumberFormat="1" applyFont="1"/>
    <xf numFmtId="0" fontId="27" fillId="0" borderId="0" xfId="0" applyFont="1"/>
    <xf numFmtId="0" fontId="27" fillId="0" borderId="1" xfId="0" applyFont="1" applyFill="1" applyBorder="1" applyAlignment="1">
      <alignment horizontal="right"/>
    </xf>
    <xf numFmtId="0" fontId="27" fillId="0" borderId="1" xfId="0" applyFont="1" applyBorder="1"/>
    <xf numFmtId="0" fontId="27" fillId="0" borderId="1" xfId="0" applyNumberFormat="1" applyFont="1" applyBorder="1"/>
    <xf numFmtId="0" fontId="27" fillId="0" borderId="0" xfId="0" applyFont="1" applyAlignment="1"/>
    <xf numFmtId="0" fontId="27" fillId="0" borderId="0" xfId="0" applyFont="1" applyAlignment="1">
      <alignment horizontal="right"/>
    </xf>
    <xf numFmtId="0" fontId="27" fillId="0" borderId="1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167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" fontId="22" fillId="0" borderId="0" xfId="2" quotePrefix="1" applyNumberFormat="1" applyFont="1"/>
    <xf numFmtId="165" fontId="24" fillId="0" borderId="0" xfId="0" applyNumberFormat="1" applyFont="1"/>
    <xf numFmtId="0" fontId="25" fillId="0" borderId="0" xfId="0" applyFont="1" applyAlignment="1">
      <alignment horizontal="center"/>
    </xf>
    <xf numFmtId="0" fontId="25" fillId="0" borderId="1" xfId="0" applyFont="1" applyBorder="1" applyAlignment="1">
      <alignment horizontal="center"/>
    </xf>
    <xf numFmtId="0" fontId="25" fillId="0" borderId="1" xfId="0" applyFont="1" applyBorder="1"/>
    <xf numFmtId="0" fontId="25" fillId="0" borderId="1" xfId="0" applyFont="1" applyFill="1" applyBorder="1" applyAlignment="1">
      <alignment horizontal="center"/>
    </xf>
    <xf numFmtId="2" fontId="28" fillId="0" borderId="0" xfId="0" applyNumberFormat="1" applyFont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2" fontId="28" fillId="0" borderId="1" xfId="0" applyNumberFormat="1" applyFont="1" applyBorder="1" applyAlignment="1">
      <alignment horizontal="center"/>
    </xf>
    <xf numFmtId="0" fontId="24" fillId="0" borderId="0" xfId="0" applyFont="1"/>
    <xf numFmtId="164" fontId="28" fillId="0" borderId="0" xfId="0" applyNumberFormat="1" applyFont="1" applyBorder="1" applyAlignment="1">
      <alignment horizontal="right"/>
    </xf>
    <xf numFmtId="164" fontId="28" fillId="0" borderId="1" xfId="0" applyNumberFormat="1" applyFont="1" applyBorder="1" applyAlignment="1">
      <alignment horizontal="right"/>
    </xf>
    <xf numFmtId="170" fontId="0" fillId="0" borderId="0" xfId="0" applyNumberFormat="1" applyAlignment="1">
      <alignment horizontal="left"/>
    </xf>
    <xf numFmtId="0" fontId="0" fillId="0" borderId="0" xfId="0" applyNumberFormat="1" applyBorder="1"/>
    <xf numFmtId="2" fontId="28" fillId="0" borderId="2" xfId="0" applyNumberFormat="1" applyFont="1" applyBorder="1" applyAlignment="1">
      <alignment horizontal="center"/>
    </xf>
    <xf numFmtId="166" fontId="28" fillId="0" borderId="0" xfId="0" applyNumberFormat="1" applyFont="1" applyBorder="1" applyAlignment="1">
      <alignment horizontal="center"/>
    </xf>
    <xf numFmtId="164" fontId="0" fillId="0" borderId="1" xfId="0" applyNumberFormat="1" applyBorder="1"/>
    <xf numFmtId="2" fontId="0" fillId="0" borderId="1" xfId="0" applyNumberFormat="1" applyBorder="1"/>
    <xf numFmtId="2" fontId="22" fillId="0" borderId="1" xfId="0" applyNumberFormat="1" applyFont="1" applyBorder="1"/>
    <xf numFmtId="168" fontId="0" fillId="0" borderId="1" xfId="0" applyNumberFormat="1" applyBorder="1"/>
    <xf numFmtId="1" fontId="0" fillId="0" borderId="1" xfId="0" applyNumberFormat="1" applyBorder="1"/>
    <xf numFmtId="1" fontId="22" fillId="0" borderId="1" xfId="2" quotePrefix="1" applyNumberFormat="1" applyFont="1" applyBorder="1"/>
    <xf numFmtId="167" fontId="0" fillId="0" borderId="1" xfId="0" applyNumberFormat="1" applyBorder="1"/>
    <xf numFmtId="3" fontId="0" fillId="0" borderId="1" xfId="0" applyNumberFormat="1" applyBorder="1"/>
    <xf numFmtId="167" fontId="0" fillId="0" borderId="1" xfId="0" applyNumberFormat="1" applyBorder="1" applyAlignment="1">
      <alignment horizontal="center"/>
    </xf>
    <xf numFmtId="0" fontId="22" fillId="0" borderId="0" xfId="0" applyFont="1" applyAlignment="1">
      <alignment horizontal="right"/>
    </xf>
    <xf numFmtId="0" fontId="22" fillId="0" borderId="1" xfId="0" applyFont="1" applyBorder="1" applyAlignment="1">
      <alignment horizontal="right"/>
    </xf>
    <xf numFmtId="0" fontId="22" fillId="0" borderId="1" xfId="0" applyFont="1" applyFill="1" applyBorder="1" applyAlignment="1">
      <alignment horizontal="center"/>
    </xf>
    <xf numFmtId="0" fontId="22" fillId="0" borderId="1" xfId="0" applyFont="1" applyBorder="1"/>
    <xf numFmtId="3" fontId="0" fillId="0" borderId="0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14" fontId="0" fillId="0" borderId="0" xfId="0" applyNumberFormat="1" applyBorder="1" applyAlignment="1">
      <alignment horizontal="right"/>
    </xf>
    <xf numFmtId="14" fontId="0" fillId="0" borderId="1" xfId="0" applyNumberFormat="1" applyBorder="1" applyAlignment="1">
      <alignment horizontal="right"/>
    </xf>
    <xf numFmtId="0" fontId="31" fillId="0" borderId="1" xfId="0" applyNumberFormat="1" applyFont="1" applyBorder="1"/>
    <xf numFmtId="171" fontId="0" fillId="0" borderId="0" xfId="0" applyNumberFormat="1"/>
    <xf numFmtId="171" fontId="0" fillId="0" borderId="1" xfId="0" applyNumberFormat="1" applyBorder="1"/>
    <xf numFmtId="0" fontId="25" fillId="0" borderId="1" xfId="0" applyFont="1" applyBorder="1" applyAlignment="1"/>
    <xf numFmtId="4" fontId="0" fillId="0" borderId="0" xfId="0" applyNumberFormat="1" applyBorder="1"/>
    <xf numFmtId="0" fontId="25" fillId="0" borderId="1" xfId="0" applyFont="1" applyFill="1" applyBorder="1"/>
    <xf numFmtId="164" fontId="0" fillId="0" borderId="0" xfId="0" applyNumberFormat="1" applyBorder="1"/>
    <xf numFmtId="0" fontId="25" fillId="0" borderId="1" xfId="0" applyFont="1" applyBorder="1" applyAlignment="1">
      <alignment horizontal="right"/>
    </xf>
    <xf numFmtId="0" fontId="28" fillId="0" borderId="1" xfId="0" applyFont="1" applyBorder="1" applyAlignment="1">
      <alignment horizontal="right"/>
    </xf>
    <xf numFmtId="0" fontId="33" fillId="0" borderId="0" xfId="0" applyFont="1" applyAlignment="1">
      <alignment horizontal="right"/>
    </xf>
    <xf numFmtId="9" fontId="0" fillId="0" borderId="0" xfId="0" applyNumberFormat="1"/>
    <xf numFmtId="0" fontId="23" fillId="0" borderId="3" xfId="1" applyBorder="1" applyAlignment="1" applyProtection="1"/>
    <xf numFmtId="0" fontId="23" fillId="0" borderId="3" xfId="1" applyFont="1" applyBorder="1" applyAlignment="1" applyProtection="1"/>
    <xf numFmtId="0" fontId="25" fillId="0" borderId="3" xfId="0" applyFont="1" applyBorder="1"/>
    <xf numFmtId="0" fontId="23" fillId="0" borderId="3" xfId="1" applyFont="1" applyBorder="1" applyAlignment="1" applyProtection="1">
      <alignment wrapText="1"/>
    </xf>
    <xf numFmtId="0" fontId="22" fillId="0" borderId="0" xfId="3"/>
    <xf numFmtId="0" fontId="22" fillId="0" borderId="0" xfId="3" applyAlignment="1">
      <alignment horizontal="right"/>
    </xf>
    <xf numFmtId="2" fontId="22" fillId="0" borderId="2" xfId="0" applyNumberFormat="1" applyFont="1" applyBorder="1" applyAlignment="1">
      <alignment horizontal="center"/>
    </xf>
    <xf numFmtId="164" fontId="22" fillId="0" borderId="0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center"/>
    </xf>
    <xf numFmtId="164" fontId="22" fillId="0" borderId="1" xfId="0" applyNumberFormat="1" applyFont="1" applyBorder="1" applyAlignment="1">
      <alignment horizontal="right"/>
    </xf>
    <xf numFmtId="2" fontId="22" fillId="0" borderId="1" xfId="0" applyNumberFormat="1" applyFont="1" applyBorder="1" applyAlignment="1">
      <alignment horizontal="center"/>
    </xf>
    <xf numFmtId="0" fontId="0" fillId="0" borderId="7" xfId="0" applyBorder="1"/>
    <xf numFmtId="0" fontId="0" fillId="0" borderId="9" xfId="0" applyBorder="1"/>
    <xf numFmtId="0" fontId="0" fillId="0" borderId="8" xfId="0" applyBorder="1"/>
    <xf numFmtId="0" fontId="35" fillId="0" borderId="0" xfId="0" applyFont="1" applyAlignment="1">
      <alignment horizontal="left" readingOrder="1"/>
    </xf>
    <xf numFmtId="168" fontId="0" fillId="0" borderId="0" xfId="0" applyNumberFormat="1" applyBorder="1" applyAlignment="1">
      <alignment horizontal="right"/>
    </xf>
    <xf numFmtId="168" fontId="0" fillId="0" borderId="1" xfId="0" applyNumberFormat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36" fillId="0" borderId="0" xfId="0" applyFont="1"/>
    <xf numFmtId="0" fontId="37" fillId="0" borderId="0" xfId="0" applyFont="1"/>
    <xf numFmtId="0" fontId="22" fillId="0" borderId="0" xfId="3" applyFont="1"/>
    <xf numFmtId="0" fontId="36" fillId="0" borderId="0" xfId="3" applyFont="1"/>
    <xf numFmtId="0" fontId="26" fillId="0" borderId="0" xfId="3" applyFont="1" applyAlignment="1">
      <alignment horizontal="center"/>
    </xf>
    <xf numFmtId="0" fontId="26" fillId="0" borderId="0" xfId="3" applyFont="1" applyAlignment="1">
      <alignment horizontal="left"/>
    </xf>
    <xf numFmtId="0" fontId="22" fillId="0" borderId="1" xfId="3" applyBorder="1" applyAlignment="1">
      <alignment horizontal="right"/>
    </xf>
    <xf numFmtId="1" fontId="22" fillId="0" borderId="0" xfId="3" applyNumberFormat="1"/>
    <xf numFmtId="0" fontId="0" fillId="0" borderId="7" xfId="0" applyBorder="1" applyAlignment="1"/>
    <xf numFmtId="0" fontId="0" fillId="0" borderId="0" xfId="0" applyNumberFormat="1" applyFont="1" applyFill="1" applyBorder="1" applyAlignment="1">
      <alignment horizontal="right"/>
    </xf>
    <xf numFmtId="0" fontId="25" fillId="0" borderId="11" xfId="0" applyFont="1" applyBorder="1"/>
    <xf numFmtId="0" fontId="0" fillId="0" borderId="6" xfId="0" applyBorder="1"/>
    <xf numFmtId="164" fontId="22" fillId="0" borderId="0" xfId="0" quotePrefix="1" applyNumberFormat="1" applyFont="1" applyBorder="1" applyAlignment="1">
      <alignment horizontal="right"/>
    </xf>
    <xf numFmtId="2" fontId="22" fillId="0" borderId="2" xfId="0" quotePrefix="1" applyNumberFormat="1" applyFont="1" applyBorder="1" applyAlignment="1">
      <alignment horizontal="center"/>
    </xf>
    <xf numFmtId="0" fontId="19" fillId="0" borderId="0" xfId="6"/>
    <xf numFmtId="0" fontId="19" fillId="0" borderId="0" xfId="6" applyFont="1"/>
    <xf numFmtId="0" fontId="38" fillId="0" borderId="0" xfId="7"/>
    <xf numFmtId="164" fontId="19" fillId="0" borderId="0" xfId="6" applyNumberFormat="1"/>
    <xf numFmtId="168" fontId="40" fillId="0" borderId="2" xfId="7" quotePrefix="1" applyNumberFormat="1" applyFont="1" applyBorder="1" applyAlignment="1">
      <alignment horizontal="center"/>
    </xf>
    <xf numFmtId="2" fontId="22" fillId="0" borderId="2" xfId="7" applyNumberFormat="1" applyFont="1" applyBorder="1" applyAlignment="1">
      <alignment horizontal="center"/>
    </xf>
    <xf numFmtId="0" fontId="19" fillId="0" borderId="0" xfId="6" quotePrefix="1" applyFont="1"/>
    <xf numFmtId="0" fontId="19" fillId="0" borderId="0" xfId="6" applyAlignment="1">
      <alignment horizontal="right"/>
    </xf>
    <xf numFmtId="0" fontId="19" fillId="0" borderId="0" xfId="6" quotePrefix="1"/>
    <xf numFmtId="168" fontId="19" fillId="0" borderId="0" xfId="6" applyNumberFormat="1"/>
    <xf numFmtId="168" fontId="22" fillId="0" borderId="2" xfId="7" applyNumberFormat="1" applyFont="1" applyBorder="1" applyAlignment="1">
      <alignment horizontal="center"/>
    </xf>
    <xf numFmtId="0" fontId="22" fillId="0" borderId="0" xfId="0" applyNumberFormat="1" applyFont="1" applyAlignment="1"/>
    <xf numFmtId="0" fontId="22" fillId="0" borderId="1" xfId="0" applyNumberFormat="1" applyFont="1" applyBorder="1" applyAlignment="1"/>
    <xf numFmtId="0" fontId="19" fillId="5" borderId="0" xfId="6" applyFill="1"/>
    <xf numFmtId="0" fontId="19" fillId="6" borderId="0" xfId="6" applyFont="1" applyFill="1"/>
    <xf numFmtId="171" fontId="19" fillId="0" borderId="0" xfId="6" applyNumberFormat="1"/>
    <xf numFmtId="0" fontId="39" fillId="0" borderId="0" xfId="6" applyFont="1"/>
    <xf numFmtId="0" fontId="41" fillId="0" borderId="0" xfId="6" applyFont="1"/>
    <xf numFmtId="168" fontId="18" fillId="0" borderId="0" xfId="6" quotePrefix="1" applyNumberFormat="1" applyFont="1"/>
    <xf numFmtId="168" fontId="17" fillId="0" borderId="0" xfId="6" quotePrefix="1" applyNumberFormat="1" applyFont="1"/>
    <xf numFmtId="0" fontId="22" fillId="0" borderId="12" xfId="0" applyNumberFormat="1" applyFont="1" applyBorder="1" applyAlignment="1"/>
    <xf numFmtId="171" fontId="22" fillId="0" borderId="0" xfId="0" quotePrefix="1" applyNumberFormat="1" applyFont="1"/>
    <xf numFmtId="0" fontId="16" fillId="0" borderId="0" xfId="6" applyFont="1"/>
    <xf numFmtId="0" fontId="0" fillId="0" borderId="0" xfId="0" applyNumberFormat="1" applyAlignment="1"/>
    <xf numFmtId="0" fontId="22" fillId="0" borderId="0" xfId="0" applyNumberFormat="1" applyFont="1" applyFill="1" applyBorder="1" applyAlignment="1">
      <alignment horizontal="right"/>
    </xf>
    <xf numFmtId="0" fontId="27" fillId="0" borderId="0" xfId="3" applyFont="1"/>
    <xf numFmtId="0" fontId="27" fillId="0" borderId="0" xfId="3" applyFont="1" applyAlignment="1"/>
    <xf numFmtId="0" fontId="27" fillId="0" borderId="0" xfId="3" applyFont="1" applyBorder="1" applyAlignment="1">
      <alignment horizontal="center"/>
    </xf>
    <xf numFmtId="0" fontId="27" fillId="0" borderId="1" xfId="3" applyFont="1" applyBorder="1" applyAlignment="1">
      <alignment horizontal="left"/>
    </xf>
    <xf numFmtId="0" fontId="27" fillId="0" borderId="1" xfId="3" applyFont="1" applyBorder="1"/>
    <xf numFmtId="0" fontId="27" fillId="0" borderId="1" xfId="3" applyFont="1" applyBorder="1" applyAlignment="1"/>
    <xf numFmtId="0" fontId="22" fillId="0" borderId="0" xfId="3" applyAlignment="1">
      <alignment horizontal="left"/>
    </xf>
    <xf numFmtId="168" fontId="22" fillId="0" borderId="0" xfId="3" applyNumberFormat="1"/>
    <xf numFmtId="168" fontId="22" fillId="0" borderId="0" xfId="3" applyNumberFormat="1" applyAlignment="1"/>
    <xf numFmtId="2" fontId="22" fillId="0" borderId="0" xfId="3" applyNumberFormat="1"/>
    <xf numFmtId="0" fontId="22" fillId="0" borderId="1" xfId="3" applyBorder="1" applyAlignment="1">
      <alignment horizontal="left"/>
    </xf>
    <xf numFmtId="168" fontId="22" fillId="0" borderId="1" xfId="3" applyNumberFormat="1" applyBorder="1" applyAlignment="1"/>
    <xf numFmtId="171" fontId="22" fillId="0" borderId="1" xfId="0" quotePrefix="1" applyNumberFormat="1" applyFont="1" applyBorder="1"/>
    <xf numFmtId="0" fontId="15" fillId="0" borderId="0" xfId="10"/>
    <xf numFmtId="2" fontId="15" fillId="0" borderId="0" xfId="10" applyNumberFormat="1"/>
    <xf numFmtId="0" fontId="43" fillId="0" borderId="0" xfId="11" applyFont="1" applyFill="1" applyBorder="1" applyAlignment="1" applyProtection="1"/>
    <xf numFmtId="173" fontId="26" fillId="0" borderId="0" xfId="11" applyNumberFormat="1" applyFont="1" applyAlignment="1" applyProtection="1">
      <alignment horizontal="left"/>
    </xf>
    <xf numFmtId="0" fontId="43" fillId="0" borderId="0" xfId="11" applyFont="1" applyFill="1" applyAlignment="1" applyProtection="1"/>
    <xf numFmtId="173" fontId="26" fillId="0" borderId="0" xfId="11" applyNumberFormat="1" applyFont="1" applyBorder="1" applyAlignment="1" applyProtection="1">
      <alignment horizontal="left"/>
    </xf>
    <xf numFmtId="0" fontId="44" fillId="0" borderId="0" xfId="11" applyFont="1" applyAlignment="1" applyProtection="1">
      <alignment horizontal="left"/>
    </xf>
    <xf numFmtId="0" fontId="22" fillId="2" borderId="0" xfId="3" applyFill="1"/>
    <xf numFmtId="0" fontId="22" fillId="0" borderId="0" xfId="3" applyBorder="1" applyAlignment="1">
      <alignment horizontal="right"/>
    </xf>
    <xf numFmtId="0" fontId="25" fillId="0" borderId="13" xfId="3" applyFont="1" applyBorder="1"/>
    <xf numFmtId="0" fontId="22" fillId="0" borderId="14" xfId="3" applyBorder="1"/>
    <xf numFmtId="0" fontId="22" fillId="0" borderId="16" xfId="3" applyBorder="1"/>
    <xf numFmtId="0" fontId="22" fillId="0" borderId="18" xfId="3" applyBorder="1"/>
    <xf numFmtId="0" fontId="22" fillId="5" borderId="0" xfId="3" applyFill="1"/>
    <xf numFmtId="0" fontId="41" fillId="5" borderId="0" xfId="6" applyFont="1" applyFill="1"/>
    <xf numFmtId="0" fontId="14" fillId="5" borderId="0" xfId="6" applyFont="1" applyFill="1"/>
    <xf numFmtId="0" fontId="12" fillId="0" borderId="0" xfId="6" applyFont="1"/>
    <xf numFmtId="0" fontId="15" fillId="5" borderId="0" xfId="10" applyFill="1"/>
    <xf numFmtId="0" fontId="46" fillId="0" borderId="0" xfId="6" applyFont="1"/>
    <xf numFmtId="168" fontId="45" fillId="0" borderId="0" xfId="6" applyNumberFormat="1" applyFont="1"/>
    <xf numFmtId="0" fontId="11" fillId="0" borderId="0" xfId="10" applyFont="1"/>
    <xf numFmtId="0" fontId="22" fillId="0" borderId="0" xfId="7" applyFont="1"/>
    <xf numFmtId="0" fontId="10" fillId="0" borderId="0" xfId="10" applyFont="1"/>
    <xf numFmtId="0" fontId="0" fillId="0" borderId="4" xfId="0" applyBorder="1" applyAlignment="1">
      <alignment horizontal="center"/>
    </xf>
    <xf numFmtId="0" fontId="22" fillId="0" borderId="0" xfId="3" applyBorder="1" applyAlignment="1">
      <alignment horizontal="left"/>
    </xf>
    <xf numFmtId="168" fontId="22" fillId="0" borderId="0" xfId="3" applyNumberFormat="1" applyBorder="1" applyAlignment="1"/>
    <xf numFmtId="2" fontId="22" fillId="0" borderId="0" xfId="3" applyNumberFormat="1" applyAlignment="1"/>
    <xf numFmtId="2" fontId="22" fillId="0" borderId="1" xfId="3" applyNumberFormat="1" applyBorder="1" applyAlignment="1"/>
    <xf numFmtId="0" fontId="47" fillId="0" borderId="0" xfId="0" applyFont="1" applyAlignment="1">
      <alignment horizontal="left" vertical="center" readingOrder="1"/>
    </xf>
    <xf numFmtId="0" fontId="22" fillId="0" borderId="0" xfId="3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22" fillId="0" borderId="15" xfId="3" applyFont="1" applyBorder="1"/>
    <xf numFmtId="0" fontId="22" fillId="0" borderId="16" xfId="3" applyFont="1" applyBorder="1"/>
    <xf numFmtId="0" fontId="22" fillId="3" borderId="0" xfId="3" applyFill="1"/>
    <xf numFmtId="0" fontId="26" fillId="3" borderId="0" xfId="3" applyFont="1" applyFill="1"/>
    <xf numFmtId="0" fontId="15" fillId="0" borderId="14" xfId="10" applyBorder="1"/>
    <xf numFmtId="0" fontId="22" fillId="0" borderId="19" xfId="3" applyBorder="1" applyAlignment="1">
      <alignment horizontal="left"/>
    </xf>
    <xf numFmtId="0" fontId="22" fillId="0" borderId="20" xfId="3" applyBorder="1"/>
    <xf numFmtId="0" fontId="22" fillId="0" borderId="15" xfId="3" applyBorder="1" applyAlignment="1">
      <alignment horizontal="left"/>
    </xf>
    <xf numFmtId="2" fontId="22" fillId="0" borderId="15" xfId="3" applyNumberFormat="1" applyBorder="1"/>
    <xf numFmtId="0" fontId="22" fillId="0" borderId="17" xfId="3" applyBorder="1" applyAlignment="1">
      <alignment horizontal="left"/>
    </xf>
    <xf numFmtId="0" fontId="0" fillId="0" borderId="20" xfId="0" applyBorder="1"/>
    <xf numFmtId="0" fontId="0" fillId="0" borderId="16" xfId="0" applyBorder="1"/>
    <xf numFmtId="0" fontId="25" fillId="0" borderId="17" xfId="0" applyFont="1" applyBorder="1" applyAlignment="1">
      <alignment vertical="center" readingOrder="1"/>
    </xf>
    <xf numFmtId="0" fontId="0" fillId="0" borderId="18" xfId="0" applyBorder="1"/>
    <xf numFmtId="0" fontId="25" fillId="0" borderId="19" xfId="0" applyFont="1" applyBorder="1" applyAlignment="1">
      <alignment vertical="center" readingOrder="1"/>
    </xf>
    <xf numFmtId="0" fontId="22" fillId="0" borderId="19" xfId="0" applyFont="1" applyBorder="1"/>
    <xf numFmtId="0" fontId="22" fillId="0" borderId="15" xfId="0" applyFont="1" applyBorder="1" applyAlignment="1"/>
    <xf numFmtId="0" fontId="0" fillId="0" borderId="15" xfId="0" applyBorder="1" applyAlignment="1"/>
    <xf numFmtId="0" fontId="22" fillId="0" borderId="15" xfId="0" applyFont="1" applyFill="1" applyBorder="1" applyAlignment="1"/>
    <xf numFmtId="0" fontId="22" fillId="0" borderId="17" xfId="0" applyFont="1" applyFill="1" applyBorder="1" applyAlignment="1"/>
    <xf numFmtId="0" fontId="22" fillId="0" borderId="13" xfId="0" applyFont="1" applyBorder="1" applyAlignment="1"/>
    <xf numFmtId="0" fontId="22" fillId="0" borderId="14" xfId="0" applyFont="1" applyBorder="1" applyAlignment="1"/>
    <xf numFmtId="2" fontId="0" fillId="0" borderId="19" xfId="0" applyNumberFormat="1" applyBorder="1" applyAlignment="1"/>
    <xf numFmtId="0" fontId="0" fillId="0" borderId="17" xfId="0" applyBorder="1" applyAlignment="1"/>
    <xf numFmtId="0" fontId="22" fillId="0" borderId="0" xfId="3" applyBorder="1" applyAlignment="1">
      <alignment horizontal="center"/>
    </xf>
    <xf numFmtId="3" fontId="0" fillId="0" borderId="0" xfId="0" quotePrefix="1" applyNumberFormat="1" applyBorder="1" applyAlignment="1">
      <alignment horizontal="center"/>
    </xf>
    <xf numFmtId="0" fontId="0" fillId="0" borderId="2" xfId="0" applyBorder="1"/>
    <xf numFmtId="3" fontId="0" fillId="0" borderId="1" xfId="0" quotePrefix="1" applyNumberFormat="1" applyBorder="1" applyAlignment="1">
      <alignment horizontal="center"/>
    </xf>
    <xf numFmtId="0" fontId="25" fillId="0" borderId="4" xfId="0" applyFont="1" applyBorder="1"/>
    <xf numFmtId="0" fontId="22" fillId="0" borderId="19" xfId="0" applyNumberFormat="1" applyFont="1" applyBorder="1" applyAlignment="1"/>
    <xf numFmtId="0" fontId="22" fillId="0" borderId="15" xfId="0" applyNumberFormat="1" applyFont="1" applyBorder="1" applyAlignment="1"/>
    <xf numFmtId="0" fontId="22" fillId="2" borderId="20" xfId="0" applyFont="1" applyFill="1" applyBorder="1"/>
    <xf numFmtId="0" fontId="22" fillId="2" borderId="16" xfId="0" applyFont="1" applyFill="1" applyBorder="1"/>
    <xf numFmtId="0" fontId="0" fillId="0" borderId="17" xfId="0" applyNumberFormat="1" applyFont="1" applyFill="1" applyBorder="1" applyAlignment="1"/>
    <xf numFmtId="0" fontId="0" fillId="0" borderId="4" xfId="0" applyBorder="1"/>
    <xf numFmtId="0" fontId="0" fillId="0" borderId="2" xfId="0" applyBorder="1" applyAlignment="1"/>
    <xf numFmtId="0" fontId="0" fillId="0" borderId="0" xfId="0" applyBorder="1" applyAlignment="1"/>
    <xf numFmtId="168" fontId="0" fillId="0" borderId="0" xfId="0" applyNumberFormat="1" applyAlignment="1">
      <alignment horizontal="left" vertical="top" wrapText="1"/>
    </xf>
    <xf numFmtId="2" fontId="22" fillId="0" borderId="1" xfId="0" applyNumberFormat="1" applyFon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4" xfId="3" applyBorder="1"/>
    <xf numFmtId="0" fontId="25" fillId="0" borderId="13" xfId="0" applyFont="1" applyBorder="1" applyAlignment="1">
      <alignment vertical="center" readingOrder="1"/>
    </xf>
    <xf numFmtId="0" fontId="22" fillId="0" borderId="14" xfId="0" applyFont="1" applyBorder="1"/>
    <xf numFmtId="0" fontId="22" fillId="0" borderId="17" xfId="3" applyFont="1" applyBorder="1"/>
    <xf numFmtId="0" fontId="22" fillId="0" borderId="18" xfId="3" applyFont="1" applyBorder="1"/>
    <xf numFmtId="0" fontId="22" fillId="0" borderId="0" xfId="3" applyFill="1"/>
    <xf numFmtId="0" fontId="25" fillId="0" borderId="0" xfId="3" applyFont="1" applyFill="1" applyAlignment="1"/>
    <xf numFmtId="0" fontId="22" fillId="0" borderId="1" xfId="3" applyFill="1" applyBorder="1"/>
    <xf numFmtId="0" fontId="49" fillId="0" borderId="0" xfId="3" applyFont="1" applyAlignment="1">
      <alignment horizontal="left" vertical="center" readingOrder="1"/>
    </xf>
    <xf numFmtId="2" fontId="22" fillId="0" borderId="15" xfId="0" applyNumberFormat="1" applyFont="1" applyFill="1" applyBorder="1" applyAlignment="1" applyProtection="1">
      <alignment horizontal="left"/>
    </xf>
    <xf numFmtId="2" fontId="22" fillId="0" borderId="0" xfId="0" applyNumberFormat="1" applyFont="1" applyFill="1" applyBorder="1" applyAlignment="1" applyProtection="1">
      <alignment horizontal="left"/>
    </xf>
    <xf numFmtId="0" fontId="22" fillId="0" borderId="0" xfId="3" applyBorder="1"/>
    <xf numFmtId="0" fontId="22" fillId="0" borderId="0" xfId="3" quotePrefix="1" applyBorder="1"/>
    <xf numFmtId="0" fontId="22" fillId="0" borderId="0" xfId="3" applyFill="1" applyBorder="1" applyAlignment="1">
      <alignment horizontal="center"/>
    </xf>
    <xf numFmtId="167" fontId="22" fillId="0" borderId="0" xfId="3" applyNumberFormat="1" applyBorder="1"/>
    <xf numFmtId="0" fontId="9" fillId="0" borderId="0" xfId="14" applyBorder="1"/>
    <xf numFmtId="168" fontId="9" fillId="0" borderId="0" xfId="14" applyNumberFormat="1" applyBorder="1"/>
    <xf numFmtId="0" fontId="50" fillId="0" borderId="0" xfId="0" applyFont="1" applyFill="1"/>
    <xf numFmtId="168" fontId="9" fillId="0" borderId="0" xfId="14" applyNumberFormat="1"/>
    <xf numFmtId="0" fontId="22" fillId="0" borderId="0" xfId="3" applyFill="1" applyBorder="1" applyAlignment="1">
      <alignment horizontal="center" wrapText="1"/>
    </xf>
    <xf numFmtId="164" fontId="25" fillId="0" borderId="0" xfId="0" applyNumberFormat="1" applyFont="1" applyFill="1" applyAlignment="1">
      <alignment horizontal="left"/>
    </xf>
    <xf numFmtId="164" fontId="22" fillId="0" borderId="0" xfId="3" applyNumberFormat="1"/>
    <xf numFmtId="0" fontId="22" fillId="0" borderId="20" xfId="3" applyFont="1" applyBorder="1" applyAlignment="1">
      <alignment horizontal="center" wrapText="1"/>
    </xf>
    <xf numFmtId="0" fontId="40" fillId="0" borderId="18" xfId="3" applyFont="1" applyBorder="1"/>
    <xf numFmtId="0" fontId="25" fillId="0" borderId="17" xfId="3" applyFont="1" applyBorder="1" applyAlignment="1">
      <alignment vertical="center" wrapText="1"/>
    </xf>
    <xf numFmtId="1" fontId="25" fillId="0" borderId="0" xfId="3" applyNumberFormat="1" applyFont="1" applyFill="1" applyAlignment="1"/>
    <xf numFmtId="0" fontId="0" fillId="0" borderId="0" xfId="0" applyAlignment="1">
      <alignment wrapText="1"/>
    </xf>
    <xf numFmtId="0" fontId="23" fillId="0" borderId="0" xfId="1" applyFill="1" applyAlignment="1" applyProtection="1">
      <alignment horizontal="left"/>
    </xf>
    <xf numFmtId="0" fontId="23" fillId="0" borderId="0" xfId="1" applyFill="1" applyAlignment="1" applyProtection="1"/>
    <xf numFmtId="2" fontId="23" fillId="0" borderId="0" xfId="1" applyNumberFormat="1" applyFill="1" applyAlignment="1" applyProtection="1"/>
    <xf numFmtId="0" fontId="9" fillId="0" borderId="0" xfId="14" applyFill="1"/>
    <xf numFmtId="167" fontId="22" fillId="0" borderId="0" xfId="3" applyNumberFormat="1" applyFill="1"/>
    <xf numFmtId="174" fontId="22" fillId="0" borderId="0" xfId="15" applyNumberFormat="1" applyFont="1" applyFill="1" applyAlignment="1">
      <alignment horizontal="center"/>
    </xf>
    <xf numFmtId="167" fontId="22" fillId="0" borderId="0" xfId="3" applyNumberFormat="1" applyFill="1" applyAlignment="1">
      <alignment horizontal="center"/>
    </xf>
    <xf numFmtId="166" fontId="22" fillId="0" borderId="0" xfId="3" applyNumberFormat="1" applyFont="1" applyFill="1" applyBorder="1"/>
    <xf numFmtId="0" fontId="50" fillId="0" borderId="0" xfId="3" applyFont="1" applyFill="1" applyAlignment="1">
      <alignment horizontal="center" wrapText="1"/>
    </xf>
    <xf numFmtId="166" fontId="22" fillId="0" borderId="0" xfId="3" applyNumberFormat="1" applyFill="1" applyBorder="1"/>
    <xf numFmtId="166" fontId="22" fillId="0" borderId="0" xfId="3" applyNumberFormat="1" applyFill="1"/>
    <xf numFmtId="0" fontId="50" fillId="0" borderId="0" xfId="3" applyFont="1" applyFill="1" applyAlignment="1">
      <alignment horizontal="center"/>
    </xf>
    <xf numFmtId="1" fontId="50" fillId="0" borderId="0" xfId="3" applyNumberFormat="1" applyFont="1" applyFill="1" applyAlignment="1">
      <alignment horizontal="center"/>
    </xf>
    <xf numFmtId="164" fontId="22" fillId="0" borderId="0" xfId="3" applyNumberFormat="1" applyFill="1"/>
    <xf numFmtId="3" fontId="22" fillId="0" borderId="1" xfId="3" applyNumberFormat="1" applyFill="1" applyBorder="1"/>
    <xf numFmtId="3" fontId="22" fillId="0" borderId="18" xfId="3" applyNumberFormat="1" applyFill="1" applyBorder="1"/>
    <xf numFmtId="0" fontId="25" fillId="0" borderId="4" xfId="3" applyFont="1" applyFill="1" applyBorder="1" applyAlignment="1">
      <alignment horizontal="right"/>
    </xf>
    <xf numFmtId="0" fontId="25" fillId="0" borderId="14" xfId="3" quotePrefix="1" applyFont="1" applyFill="1" applyBorder="1" applyAlignment="1">
      <alignment horizontal="left"/>
    </xf>
    <xf numFmtId="0" fontId="25" fillId="0" borderId="1" xfId="0" applyFont="1" applyFill="1" applyBorder="1" applyAlignment="1">
      <alignment horizontal="left"/>
    </xf>
    <xf numFmtId="1" fontId="25" fillId="0" borderId="0" xfId="0" applyNumberFormat="1" applyFont="1" applyFill="1"/>
    <xf numFmtId="3" fontId="25" fillId="0" borderId="1" xfId="0" applyNumberFormat="1" applyFont="1" applyBorder="1"/>
    <xf numFmtId="0" fontId="0" fillId="0" borderId="14" xfId="0" applyBorder="1" applyAlignment="1"/>
    <xf numFmtId="0" fontId="0" fillId="0" borderId="1" xfId="0" applyBorder="1" applyAlignment="1"/>
    <xf numFmtId="0" fontId="22" fillId="0" borderId="3" xfId="0" applyFont="1" applyBorder="1"/>
    <xf numFmtId="0" fontId="19" fillId="2" borderId="20" xfId="6" applyFill="1" applyBorder="1"/>
    <xf numFmtId="0" fontId="19" fillId="2" borderId="18" xfId="6" applyFill="1" applyBorder="1"/>
    <xf numFmtId="0" fontId="22" fillId="2" borderId="19" xfId="0" applyNumberFormat="1" applyFont="1" applyFill="1" applyBorder="1" applyAlignment="1"/>
    <xf numFmtId="0" fontId="22" fillId="2" borderId="15" xfId="0" applyNumberFormat="1" applyFont="1" applyFill="1" applyBorder="1" applyAlignment="1"/>
    <xf numFmtId="0" fontId="0" fillId="2" borderId="16" xfId="0" applyFill="1" applyBorder="1"/>
    <xf numFmtId="0" fontId="22" fillId="2" borderId="17" xfId="0" applyNumberFormat="1" applyFont="1" applyFill="1" applyBorder="1" applyAlignment="1"/>
    <xf numFmtId="0" fontId="10" fillId="0" borderId="19" xfId="10" applyFont="1" applyBorder="1"/>
    <xf numFmtId="0" fontId="10" fillId="0" borderId="20" xfId="10" applyFont="1" applyBorder="1"/>
    <xf numFmtId="0" fontId="10" fillId="0" borderId="15" xfId="10" applyFont="1" applyBorder="1"/>
    <xf numFmtId="0" fontId="10" fillId="0" borderId="16" xfId="10" applyFont="1" applyBorder="1"/>
    <xf numFmtId="0" fontId="10" fillId="0" borderId="17" xfId="10" applyFont="1" applyBorder="1"/>
    <xf numFmtId="0" fontId="10" fillId="0" borderId="18" xfId="10" applyFont="1" applyBorder="1"/>
    <xf numFmtId="0" fontId="0" fillId="0" borderId="19" xfId="0" applyBorder="1" applyAlignment="1">
      <alignment horizontal="left"/>
    </xf>
    <xf numFmtId="0" fontId="0" fillId="0" borderId="15" xfId="0" applyBorder="1" applyAlignment="1">
      <alignment horizontal="left"/>
    </xf>
    <xf numFmtId="0" fontId="22" fillId="0" borderId="16" xfId="0" applyFont="1" applyBorder="1"/>
    <xf numFmtId="0" fontId="0" fillId="0" borderId="0" xfId="0" applyAlignment="1">
      <alignment horizontal="center"/>
    </xf>
    <xf numFmtId="0" fontId="0" fillId="3" borderId="0" xfId="0" applyFill="1"/>
    <xf numFmtId="0" fontId="0" fillId="0" borderId="19" xfId="0" applyBorder="1" applyAlignment="1"/>
    <xf numFmtId="0" fontId="22" fillId="0" borderId="18" xfId="0" applyFont="1" applyBorder="1"/>
    <xf numFmtId="0" fontId="40" fillId="0" borderId="16" xfId="3" applyFont="1" applyBorder="1"/>
    <xf numFmtId="0" fontId="22" fillId="0" borderId="20" xfId="3" applyFont="1" applyBorder="1" applyAlignment="1">
      <alignment wrapText="1"/>
    </xf>
    <xf numFmtId="0" fontId="0" fillId="0" borderId="15" xfId="0" applyFont="1" applyFill="1" applyBorder="1" applyAlignment="1"/>
    <xf numFmtId="0" fontId="0" fillId="0" borderId="17" xfId="0" applyFont="1" applyFill="1" applyBorder="1" applyAlignment="1"/>
    <xf numFmtId="0" fontId="0" fillId="0" borderId="1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0" fillId="0" borderId="17" xfId="0" applyBorder="1" applyAlignment="1">
      <alignment horizontal="left"/>
    </xf>
    <xf numFmtId="2" fontId="22" fillId="0" borderId="0" xfId="0" quotePrefix="1" applyNumberFormat="1" applyFont="1"/>
    <xf numFmtId="0" fontId="0" fillId="7" borderId="0" xfId="0" applyFill="1"/>
    <xf numFmtId="0" fontId="22" fillId="7" borderId="0" xfId="3" applyFill="1"/>
    <xf numFmtId="0" fontId="22" fillId="0" borderId="1" xfId="3" applyBorder="1"/>
    <xf numFmtId="165" fontId="23" fillId="0" borderId="0" xfId="1" applyNumberFormat="1" applyAlignment="1" applyProtection="1"/>
    <xf numFmtId="0" fontId="19" fillId="7" borderId="0" xfId="6" quotePrefix="1" applyFont="1" applyFill="1"/>
    <xf numFmtId="0" fontId="19" fillId="7" borderId="0" xfId="6" applyFill="1"/>
    <xf numFmtId="0" fontId="19" fillId="7" borderId="0" xfId="6" quotePrefix="1" applyFill="1"/>
    <xf numFmtId="0" fontId="22" fillId="0" borderId="13" xfId="0" applyFont="1" applyBorder="1" applyAlignment="1">
      <alignment vertical="center" readingOrder="1"/>
    </xf>
    <xf numFmtId="0" fontId="19" fillId="0" borderId="0" xfId="6" applyAlignment="1"/>
    <xf numFmtId="0" fontId="0" fillId="0" borderId="19" xfId="0" applyNumberFormat="1" applyBorder="1" applyAlignment="1"/>
    <xf numFmtId="0" fontId="0" fillId="0" borderId="20" xfId="0" applyBorder="1" applyAlignment="1"/>
    <xf numFmtId="0" fontId="0" fillId="0" borderId="15" xfId="0" applyNumberFormat="1" applyBorder="1" applyAlignment="1"/>
    <xf numFmtId="0" fontId="0" fillId="0" borderId="16" xfId="0" applyBorder="1" applyAlignment="1"/>
    <xf numFmtId="0" fontId="0" fillId="0" borderId="17" xfId="0" applyNumberFormat="1" applyBorder="1" applyAlignment="1"/>
    <xf numFmtId="0" fontId="0" fillId="0" borderId="18" xfId="0" applyBorder="1" applyAlignment="1"/>
    <xf numFmtId="0" fontId="22" fillId="0" borderId="17" xfId="3" applyFont="1" applyBorder="1" applyAlignment="1">
      <alignment vertical="center" wrapText="1"/>
    </xf>
    <xf numFmtId="0" fontId="45" fillId="2" borderId="19" xfId="0" applyNumberFormat="1" applyFont="1" applyFill="1" applyBorder="1" applyAlignment="1"/>
    <xf numFmtId="0" fontId="45" fillId="2" borderId="15" xfId="0" applyNumberFormat="1" applyFont="1" applyFill="1" applyBorder="1" applyAlignment="1"/>
    <xf numFmtId="0" fontId="6" fillId="2" borderId="17" xfId="6" applyFont="1" applyFill="1" applyBorder="1"/>
    <xf numFmtId="0" fontId="22" fillId="0" borderId="17" xfId="0" applyFont="1" applyBorder="1"/>
    <xf numFmtId="0" fontId="25" fillId="0" borderId="13" xfId="0" applyFont="1" applyBorder="1"/>
    <xf numFmtId="0" fontId="6" fillId="0" borderId="17" xfId="6" applyFont="1" applyBorder="1"/>
    <xf numFmtId="0" fontId="6" fillId="2" borderId="18" xfId="6" applyFont="1" applyFill="1" applyBorder="1"/>
    <xf numFmtId="9" fontId="38" fillId="0" borderId="0" xfId="7" applyNumberFormat="1"/>
    <xf numFmtId="0" fontId="10" fillId="0" borderId="2" xfId="10" applyFont="1" applyBorder="1"/>
    <xf numFmtId="2" fontId="15" fillId="0" borderId="2" xfId="10" applyNumberFormat="1" applyBorder="1"/>
    <xf numFmtId="0" fontId="10" fillId="0" borderId="4" xfId="10" applyFont="1" applyBorder="1"/>
    <xf numFmtId="2" fontId="15" fillId="0" borderId="4" xfId="10" applyNumberFormat="1" applyBorder="1"/>
    <xf numFmtId="0" fontId="22" fillId="2" borderId="20" xfId="0" applyFont="1" applyFill="1" applyBorder="1" applyAlignment="1"/>
    <xf numFmtId="0" fontId="22" fillId="2" borderId="16" xfId="0" applyFont="1" applyFill="1" applyBorder="1" applyAlignment="1"/>
    <xf numFmtId="0" fontId="8" fillId="0" borderId="17" xfId="6" applyFont="1" applyBorder="1"/>
    <xf numFmtId="0" fontId="45" fillId="0" borderId="19" xfId="0" applyNumberFormat="1" applyFont="1" applyBorder="1" applyAlignment="1"/>
    <xf numFmtId="0" fontId="45" fillId="0" borderId="15" xfId="0" applyNumberFormat="1" applyFont="1" applyBorder="1" applyAlignment="1"/>
    <xf numFmtId="0" fontId="22" fillId="0" borderId="19" xfId="3" applyBorder="1"/>
    <xf numFmtId="0" fontId="26" fillId="2" borderId="20" xfId="11" applyFont="1" applyFill="1" applyBorder="1" applyAlignment="1" applyProtection="1"/>
    <xf numFmtId="0" fontId="22" fillId="0" borderId="15" xfId="3" applyBorder="1"/>
    <xf numFmtId="0" fontId="26" fillId="2" borderId="16" xfId="11" applyFont="1" applyFill="1" applyBorder="1" applyAlignment="1" applyProtection="1"/>
    <xf numFmtId="0" fontId="22" fillId="0" borderId="17" xfId="3" applyBorder="1"/>
    <xf numFmtId="0" fontId="26" fillId="2" borderId="18" xfId="11" applyFont="1" applyFill="1" applyBorder="1" applyAlignment="1" applyProtection="1"/>
    <xf numFmtId="0" fontId="0" fillId="0" borderId="4" xfId="0" applyNumberFormat="1" applyBorder="1" applyAlignment="1">
      <alignment horizontal="right"/>
    </xf>
    <xf numFmtId="171" fontId="0" fillId="0" borderId="4" xfId="0" applyNumberFormat="1" applyBorder="1"/>
    <xf numFmtId="167" fontId="0" fillId="0" borderId="4" xfId="0" applyNumberFormat="1" applyBorder="1"/>
    <xf numFmtId="0" fontId="27" fillId="0" borderId="0" xfId="0" applyNumberFormat="1" applyFont="1" applyBorder="1"/>
    <xf numFmtId="0" fontId="0" fillId="0" borderId="1" xfId="0" applyNumberFormat="1" applyFont="1" applyFill="1" applyBorder="1" applyAlignment="1">
      <alignment horizontal="right"/>
    </xf>
    <xf numFmtId="0" fontId="0" fillId="2" borderId="16" xfId="0" applyFill="1" applyBorder="1" applyAlignment="1"/>
    <xf numFmtId="0" fontId="27" fillId="0" borderId="0" xfId="0" quotePrefix="1" applyFont="1"/>
    <xf numFmtId="0" fontId="0" fillId="0" borderId="4" xfId="0" applyBorder="1" applyAlignment="1">
      <alignment horizontal="right"/>
    </xf>
    <xf numFmtId="9" fontId="0" fillId="0" borderId="0" xfId="2" applyNumberFormat="1" applyFont="1" applyBorder="1" applyAlignment="1">
      <alignment horizontal="center"/>
    </xf>
    <xf numFmtId="9" fontId="0" fillId="0" borderId="0" xfId="2" applyNumberFormat="1" applyFont="1" applyFill="1" applyBorder="1" applyAlignment="1">
      <alignment horizontal="center"/>
    </xf>
    <xf numFmtId="9" fontId="0" fillId="0" borderId="1" xfId="2" applyNumberFormat="1" applyFont="1" applyBorder="1" applyAlignment="1">
      <alignment horizontal="center"/>
    </xf>
    <xf numFmtId="9" fontId="0" fillId="0" borderId="1" xfId="2" applyNumberFormat="1" applyFont="1" applyFill="1" applyBorder="1" applyAlignment="1">
      <alignment horizontal="center"/>
    </xf>
    <xf numFmtId="0" fontId="27" fillId="0" borderId="0" xfId="0" applyFont="1" applyAlignment="1">
      <alignment wrapText="1"/>
    </xf>
    <xf numFmtId="0" fontId="27" fillId="0" borderId="0" xfId="0" applyFont="1" applyAlignment="1">
      <alignment horizontal="center"/>
    </xf>
    <xf numFmtId="0" fontId="26" fillId="0" borderId="18" xfId="17" applyFont="1" applyFill="1" applyBorder="1" applyAlignment="1" applyProtection="1">
      <alignment horizontal="left"/>
    </xf>
    <xf numFmtId="0" fontId="22" fillId="0" borderId="0" xfId="0" quotePrefix="1" applyFont="1"/>
    <xf numFmtId="0" fontId="26" fillId="0" borderId="14" xfId="17" applyFont="1" applyFill="1" applyBorder="1" applyAlignment="1" applyProtection="1">
      <alignment horizontal="left"/>
    </xf>
    <xf numFmtId="2" fontId="22" fillId="0" borderId="13" xfId="0" applyNumberFormat="1" applyFont="1" applyBorder="1" applyAlignment="1"/>
    <xf numFmtId="2" fontId="22" fillId="0" borderId="0" xfId="2" quotePrefix="1" applyNumberFormat="1" applyFont="1"/>
    <xf numFmtId="0" fontId="51" fillId="0" borderId="0" xfId="0" applyFont="1"/>
    <xf numFmtId="0" fontId="0" fillId="5" borderId="0" xfId="0" applyFill="1"/>
    <xf numFmtId="0" fontId="5" fillId="0" borderId="0" xfId="10" applyFont="1"/>
    <xf numFmtId="2" fontId="0" fillId="0" borderId="0" xfId="0" applyNumberFormat="1" applyAlignment="1"/>
    <xf numFmtId="2" fontId="22" fillId="0" borderId="1" xfId="0" quotePrefix="1" applyNumberFormat="1" applyFont="1" applyBorder="1"/>
    <xf numFmtId="167" fontId="22" fillId="0" borderId="0" xfId="3" applyNumberFormat="1" applyAlignment="1"/>
    <xf numFmtId="167" fontId="22" fillId="0" borderId="1" xfId="3" applyNumberFormat="1" applyBorder="1" applyAlignment="1"/>
    <xf numFmtId="0" fontId="22" fillId="0" borderId="20" xfId="0" applyFont="1" applyBorder="1"/>
    <xf numFmtId="0" fontId="0" fillId="0" borderId="7" xfId="0" applyBorder="1" applyAlignment="1"/>
    <xf numFmtId="164" fontId="34" fillId="0" borderId="6" xfId="0" applyNumberFormat="1" applyFont="1" applyBorder="1" applyAlignment="1"/>
    <xf numFmtId="1" fontId="22" fillId="0" borderId="0" xfId="0" quotePrefix="1" applyNumberFormat="1" applyFont="1"/>
    <xf numFmtId="1" fontId="22" fillId="0" borderId="2" xfId="7" applyNumberFormat="1" applyFont="1" applyBorder="1" applyAlignment="1">
      <alignment horizontal="center"/>
    </xf>
    <xf numFmtId="0" fontId="52" fillId="0" borderId="3" xfId="0" applyFont="1" applyBorder="1"/>
    <xf numFmtId="0" fontId="19" fillId="0" borderId="0" xfId="6" applyFill="1"/>
    <xf numFmtId="2" fontId="22" fillId="0" borderId="0" xfId="0" quotePrefix="1" applyNumberFormat="1" applyFont="1" applyBorder="1" applyAlignment="1">
      <alignment horizontal="center"/>
    </xf>
    <xf numFmtId="0" fontId="4" fillId="0" borderId="0" xfId="6" applyFont="1" applyFill="1"/>
    <xf numFmtId="0" fontId="22" fillId="0" borderId="4" xfId="3" applyBorder="1" applyAlignment="1">
      <alignment horizontal="left"/>
    </xf>
    <xf numFmtId="0" fontId="22" fillId="0" borderId="4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quotePrefix="1" applyNumberFormat="1"/>
    <xf numFmtId="1" fontId="0" fillId="0" borderId="0" xfId="0" quotePrefix="1" applyNumberFormat="1"/>
    <xf numFmtId="0" fontId="22" fillId="0" borderId="0" xfId="0" quotePrefix="1" applyNumberFormat="1" applyFont="1"/>
    <xf numFmtId="0" fontId="23" fillId="0" borderId="0" xfId="1" applyAlignment="1" applyProtection="1">
      <alignment horizontal="left" readingOrder="1"/>
    </xf>
    <xf numFmtId="165" fontId="24" fillId="0" borderId="0" xfId="0" applyNumberFormat="1" applyFont="1" applyFill="1"/>
    <xf numFmtId="0" fontId="23" fillId="0" borderId="3" xfId="1" applyBorder="1" applyAlignment="1" applyProtection="1">
      <alignment wrapText="1"/>
    </xf>
    <xf numFmtId="0" fontId="15" fillId="0" borderId="0" xfId="10" applyFill="1"/>
    <xf numFmtId="164" fontId="0" fillId="7" borderId="0" xfId="0" applyNumberFormat="1" applyFill="1"/>
    <xf numFmtId="165" fontId="24" fillId="5" borderId="0" xfId="0" applyNumberFormat="1" applyFont="1" applyFill="1"/>
    <xf numFmtId="2" fontId="0" fillId="5" borderId="0" xfId="0" applyNumberFormat="1" applyFill="1"/>
    <xf numFmtId="0" fontId="36" fillId="5" borderId="0" xfId="0" applyFont="1" applyFill="1"/>
    <xf numFmtId="164" fontId="25" fillId="0" borderId="0" xfId="0" applyNumberFormat="1" applyFont="1"/>
    <xf numFmtId="2" fontId="22" fillId="0" borderId="4" xfId="0" quotePrefix="1" applyNumberFormat="1" applyFont="1" applyBorder="1" applyAlignment="1">
      <alignment horizontal="center"/>
    </xf>
    <xf numFmtId="2" fontId="28" fillId="0" borderId="4" xfId="0" applyNumberFormat="1" applyFont="1" applyBorder="1" applyAlignment="1">
      <alignment horizontal="center"/>
    </xf>
    <xf numFmtId="0" fontId="3" fillId="4" borderId="0" xfId="6" applyFont="1" applyFill="1"/>
    <xf numFmtId="2" fontId="22" fillId="0" borderId="1" xfId="0" applyNumberFormat="1" applyFont="1" applyBorder="1" applyAlignment="1"/>
    <xf numFmtId="0" fontId="22" fillId="0" borderId="1" xfId="0" applyFont="1" applyBorder="1" applyAlignment="1"/>
    <xf numFmtId="168" fontId="19" fillId="0" borderId="0" xfId="6" applyNumberFormat="1" applyAlignment="1">
      <alignment horizontal="right"/>
    </xf>
    <xf numFmtId="2" fontId="22" fillId="0" borderId="0" xfId="0" applyNumberFormat="1" applyFont="1" applyAlignment="1"/>
    <xf numFmtId="2" fontId="19" fillId="0" borderId="0" xfId="6" applyNumberFormat="1"/>
    <xf numFmtId="2" fontId="22" fillId="0" borderId="0" xfId="0" applyNumberFormat="1" applyFont="1" applyFill="1" applyBorder="1" applyAlignment="1"/>
    <xf numFmtId="2" fontId="26" fillId="0" borderId="0" xfId="17" applyNumberFormat="1" applyFont="1" applyAlignment="1" applyProtection="1">
      <alignment horizontal="left"/>
    </xf>
    <xf numFmtId="2" fontId="19" fillId="0" borderId="0" xfId="6" applyNumberFormat="1" applyAlignment="1">
      <alignment horizontal="right"/>
    </xf>
    <xf numFmtId="2" fontId="0" fillId="0" borderId="1" xfId="0" applyNumberFormat="1" applyBorder="1" applyAlignment="1">
      <alignment horizontal="right"/>
    </xf>
    <xf numFmtId="2" fontId="38" fillId="0" borderId="0" xfId="7" applyNumberFormat="1"/>
    <xf numFmtId="4" fontId="19" fillId="0" borderId="0" xfId="6" applyNumberFormat="1"/>
    <xf numFmtId="4" fontId="22" fillId="0" borderId="0" xfId="0" applyNumberFormat="1" applyFont="1" applyAlignment="1"/>
    <xf numFmtId="4" fontId="0" fillId="0" borderId="0" xfId="0" applyNumberFormat="1"/>
    <xf numFmtId="4" fontId="22" fillId="0" borderId="1" xfId="0" applyNumberFormat="1" applyFont="1" applyBorder="1" applyAlignment="1"/>
    <xf numFmtId="4" fontId="0" fillId="0" borderId="1" xfId="0" applyNumberFormat="1" applyBorder="1"/>
    <xf numFmtId="0" fontId="22" fillId="0" borderId="1" xfId="0" applyFont="1" applyBorder="1" applyAlignment="1">
      <alignment horizontal="center"/>
    </xf>
    <xf numFmtId="171" fontId="22" fillId="0" borderId="0" xfId="0" applyNumberFormat="1" applyFont="1"/>
    <xf numFmtId="3" fontId="22" fillId="0" borderId="0" xfId="0" applyNumberFormat="1" applyFont="1"/>
    <xf numFmtId="171" fontId="22" fillId="0" borderId="12" xfId="0" applyNumberFormat="1" applyFont="1" applyBorder="1"/>
    <xf numFmtId="3" fontId="22" fillId="0" borderId="12" xfId="0" applyNumberFormat="1" applyFont="1" applyBorder="1"/>
    <xf numFmtId="2" fontId="22" fillId="0" borderId="12" xfId="0" applyNumberFormat="1" applyFont="1" applyBorder="1"/>
    <xf numFmtId="0" fontId="39" fillId="0" borderId="12" xfId="6" applyFont="1" applyBorder="1"/>
    <xf numFmtId="3" fontId="22" fillId="0" borderId="1" xfId="0" applyNumberFormat="1" applyFont="1" applyBorder="1"/>
    <xf numFmtId="0" fontId="39" fillId="0" borderId="0" xfId="6" applyFont="1" applyFill="1"/>
    <xf numFmtId="2" fontId="22" fillId="0" borderId="1" xfId="0" applyNumberFormat="1" applyFont="1" applyFill="1" applyBorder="1" applyAlignment="1">
      <alignment horizontal="right"/>
    </xf>
    <xf numFmtId="0" fontId="22" fillId="0" borderId="0" xfId="7" applyFont="1" applyFill="1"/>
    <xf numFmtId="0" fontId="53" fillId="0" borderId="0" xfId="6" applyFont="1"/>
    <xf numFmtId="168" fontId="53" fillId="0" borderId="0" xfId="6" applyNumberFormat="1" applyFont="1"/>
    <xf numFmtId="0" fontId="53" fillId="0" borderId="0" xfId="6" applyFont="1" applyAlignment="1">
      <alignment horizontal="right"/>
    </xf>
    <xf numFmtId="164" fontId="39" fillId="0" borderId="0" xfId="6" applyNumberFormat="1" applyFont="1"/>
    <xf numFmtId="168" fontId="22" fillId="0" borderId="2" xfId="7" quotePrefix="1" applyNumberFormat="1" applyFont="1" applyBorder="1" applyAlignment="1">
      <alignment horizontal="center"/>
    </xf>
    <xf numFmtId="168" fontId="39" fillId="0" borderId="0" xfId="6" applyNumberFormat="1" applyFont="1"/>
    <xf numFmtId="0" fontId="39" fillId="0" borderId="0" xfId="6" applyFont="1" applyAlignment="1">
      <alignment horizontal="right"/>
    </xf>
    <xf numFmtId="168" fontId="39" fillId="0" borderId="0" xfId="6" quotePrefix="1" applyNumberFormat="1" applyFont="1"/>
    <xf numFmtId="0" fontId="22" fillId="0" borderId="19" xfId="0" applyNumberFormat="1" applyFont="1" applyFill="1" applyBorder="1" applyAlignment="1"/>
    <xf numFmtId="0" fontId="39" fillId="0" borderId="20" xfId="6" applyFont="1" applyFill="1" applyBorder="1"/>
    <xf numFmtId="0" fontId="22" fillId="0" borderId="15" xfId="0" applyNumberFormat="1" applyFont="1" applyFill="1" applyBorder="1" applyAlignment="1"/>
    <xf numFmtId="0" fontId="22" fillId="0" borderId="16" xfId="0" applyFont="1" applyFill="1" applyBorder="1"/>
    <xf numFmtId="0" fontId="39" fillId="0" borderId="17" xfId="6" applyFont="1" applyFill="1" applyBorder="1"/>
    <xf numFmtId="0" fontId="39" fillId="0" borderId="18" xfId="6" applyFont="1" applyFill="1" applyBorder="1"/>
    <xf numFmtId="0" fontId="22" fillId="0" borderId="0" xfId="0" applyNumberFormat="1" applyFont="1" applyAlignment="1">
      <alignment horizontal="right"/>
    </xf>
    <xf numFmtId="166" fontId="22" fillId="0" borderId="0" xfId="0" applyNumberFormat="1" applyFont="1" applyAlignment="1">
      <alignment horizontal="right"/>
    </xf>
    <xf numFmtId="0" fontId="38" fillId="0" borderId="0" xfId="7" applyFill="1"/>
    <xf numFmtId="0" fontId="39" fillId="2" borderId="19" xfId="6" applyFont="1" applyFill="1" applyBorder="1" applyAlignment="1"/>
    <xf numFmtId="0" fontId="39" fillId="2" borderId="20" xfId="6" applyFont="1" applyFill="1" applyBorder="1"/>
    <xf numFmtId="2" fontId="22" fillId="2" borderId="17" xfId="0" applyNumberFormat="1" applyFont="1" applyFill="1" applyBorder="1" applyAlignment="1"/>
    <xf numFmtId="0" fontId="39" fillId="2" borderId="18" xfId="6" applyFont="1" applyFill="1" applyBorder="1"/>
    <xf numFmtId="0" fontId="22" fillId="0" borderId="0" xfId="3" applyFont="1" applyAlignment="1">
      <alignment horizontal="right"/>
    </xf>
    <xf numFmtId="0" fontId="22" fillId="0" borderId="0" xfId="3" applyFont="1" applyAlignment="1">
      <alignment horizontal="center"/>
    </xf>
    <xf numFmtId="0" fontId="22" fillId="0" borderId="0" xfId="3" applyFont="1" applyAlignment="1">
      <alignment horizontal="left"/>
    </xf>
    <xf numFmtId="0" fontId="22" fillId="0" borderId="1" xfId="3" applyFont="1" applyBorder="1" applyAlignment="1">
      <alignment horizontal="left"/>
    </xf>
    <xf numFmtId="0" fontId="22" fillId="0" borderId="1" xfId="3" applyFont="1" applyBorder="1"/>
    <xf numFmtId="0" fontId="22" fillId="0" borderId="0" xfId="3" applyFont="1" applyBorder="1" applyAlignment="1"/>
    <xf numFmtId="0" fontId="39" fillId="0" borderId="1" xfId="6" applyFont="1" applyFill="1" applyBorder="1"/>
    <xf numFmtId="168" fontId="22" fillId="0" borderId="2" xfId="0" quotePrefix="1" applyNumberFormat="1" applyFont="1" applyBorder="1" applyAlignment="1">
      <alignment horizontal="center"/>
    </xf>
    <xf numFmtId="168" fontId="28" fillId="0" borderId="2" xfId="0" applyNumberFormat="1" applyFont="1" applyBorder="1" applyAlignment="1">
      <alignment horizontal="center"/>
    </xf>
    <xf numFmtId="0" fontId="22" fillId="0" borderId="20" xfId="17" applyFont="1" applyFill="1" applyBorder="1" applyAlignment="1" applyProtection="1">
      <alignment horizontal="left"/>
    </xf>
    <xf numFmtId="0" fontId="22" fillId="0" borderId="16" xfId="17" applyFont="1" applyFill="1" applyBorder="1" applyAlignment="1" applyProtection="1">
      <alignment horizontal="left"/>
    </xf>
    <xf numFmtId="0" fontId="22" fillId="0" borderId="18" xfId="17" applyFont="1" applyFill="1" applyBorder="1" applyAlignment="1" applyProtection="1">
      <alignment horizontal="left"/>
    </xf>
    <xf numFmtId="2" fontId="22" fillId="0" borderId="0" xfId="17" applyNumberFormat="1" applyFont="1" applyAlignment="1" applyProtection="1"/>
    <xf numFmtId="2" fontId="22" fillId="0" borderId="19" xfId="0" applyNumberFormat="1" applyFont="1" applyFill="1" applyBorder="1" applyAlignment="1">
      <alignment horizontal="left"/>
    </xf>
    <xf numFmtId="2" fontId="22" fillId="0" borderId="15" xfId="17" applyNumberFormat="1" applyFont="1" applyBorder="1" applyAlignment="1" applyProtection="1"/>
    <xf numFmtId="2" fontId="22" fillId="0" borderId="17" xfId="17" applyNumberFormat="1" applyFont="1" applyBorder="1" applyAlignment="1" applyProtection="1"/>
    <xf numFmtId="2" fontId="22" fillId="0" borderId="0" xfId="0" applyNumberFormat="1" applyFont="1" applyFill="1" applyBorder="1" applyAlignment="1">
      <alignment horizontal="right"/>
    </xf>
    <xf numFmtId="2" fontId="22" fillId="0" borderId="0" xfId="7" applyNumberFormat="1" applyFont="1" applyBorder="1" applyAlignment="1">
      <alignment horizontal="center"/>
    </xf>
    <xf numFmtId="1" fontId="39" fillId="0" borderId="0" xfId="6" applyNumberFormat="1" applyFont="1"/>
    <xf numFmtId="2" fontId="22" fillId="0" borderId="0" xfId="7" quotePrefix="1" applyNumberFormat="1" applyFont="1" applyBorder="1" applyAlignment="1">
      <alignment horizontal="center"/>
    </xf>
    <xf numFmtId="2" fontId="39" fillId="0" borderId="0" xfId="6" applyNumberFormat="1" applyFont="1"/>
    <xf numFmtId="2" fontId="22" fillId="0" borderId="2" xfId="7" quotePrefix="1" applyNumberFormat="1" applyFont="1" applyBorder="1" applyAlignment="1">
      <alignment horizontal="center"/>
    </xf>
    <xf numFmtId="2" fontId="54" fillId="0" borderId="1" xfId="6" applyNumberFormat="1" applyFont="1" applyFill="1" applyBorder="1" applyAlignment="1">
      <alignment wrapText="1"/>
    </xf>
    <xf numFmtId="0" fontId="39" fillId="0" borderId="0" xfId="6" applyFont="1" applyFill="1" applyAlignment="1">
      <alignment wrapText="1"/>
    </xf>
    <xf numFmtId="0" fontId="36" fillId="0" borderId="0" xfId="7" applyFont="1"/>
    <xf numFmtId="0" fontId="22" fillId="2" borderId="18" xfId="0" applyFont="1" applyFill="1" applyBorder="1"/>
    <xf numFmtId="0" fontId="39" fillId="0" borderId="17" xfId="6" applyFont="1" applyBorder="1"/>
    <xf numFmtId="2" fontId="22" fillId="0" borderId="1" xfId="0" applyNumberFormat="1" applyFont="1" applyBorder="1" applyAlignment="1">
      <alignment wrapText="1"/>
    </xf>
    <xf numFmtId="0" fontId="22" fillId="0" borderId="1" xfId="0" applyFont="1" applyBorder="1" applyAlignment="1">
      <alignment wrapText="1"/>
    </xf>
    <xf numFmtId="0" fontId="0" fillId="0" borderId="0" xfId="0" applyNumberFormat="1" applyAlignment="1">
      <alignment horizontal="left" wrapText="1"/>
    </xf>
    <xf numFmtId="0" fontId="22" fillId="0" borderId="0" xfId="0" applyNumberFormat="1" applyFont="1" applyFill="1" applyBorder="1" applyAlignment="1">
      <alignment horizontal="left" wrapText="1"/>
    </xf>
    <xf numFmtId="0" fontId="0" fillId="0" borderId="1" xfId="0" applyNumberFormat="1" applyBorder="1" applyAlignment="1">
      <alignment horizontal="left" wrapText="1"/>
    </xf>
    <xf numFmtId="0" fontId="22" fillId="0" borderId="1" xfId="3" applyFont="1" applyBorder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3" applyFont="1" applyBorder="1" applyAlignment="1">
      <alignment horizontal="right"/>
    </xf>
    <xf numFmtId="14" fontId="22" fillId="0" borderId="0" xfId="0" applyNumberFormat="1" applyFont="1" applyBorder="1" applyAlignment="1">
      <alignment horizontal="right"/>
    </xf>
    <xf numFmtId="2" fontId="22" fillId="0" borderId="0" xfId="3" applyNumberFormat="1" applyFont="1"/>
    <xf numFmtId="14" fontId="22" fillId="0" borderId="1" xfId="0" applyNumberFormat="1" applyFont="1" applyBorder="1" applyAlignment="1">
      <alignment horizontal="right"/>
    </xf>
    <xf numFmtId="2" fontId="22" fillId="0" borderId="1" xfId="3" applyNumberFormat="1" applyFont="1" applyBorder="1"/>
    <xf numFmtId="1" fontId="22" fillId="0" borderId="0" xfId="0" applyNumberFormat="1" applyFont="1"/>
    <xf numFmtId="1" fontId="22" fillId="0" borderId="0" xfId="3" applyNumberFormat="1" applyFont="1"/>
    <xf numFmtId="0" fontId="27" fillId="0" borderId="1" xfId="3" applyFont="1" applyBorder="1" applyAlignment="1">
      <alignment horizontal="right"/>
    </xf>
    <xf numFmtId="0" fontId="27" fillId="0" borderId="1" xfId="3" applyFont="1" applyBorder="1" applyAlignment="1">
      <alignment horizontal="center" wrapText="1"/>
    </xf>
    <xf numFmtId="0" fontId="27" fillId="0" borderId="1" xfId="3" applyFont="1" applyBorder="1" applyAlignment="1">
      <alignment wrapText="1"/>
    </xf>
    <xf numFmtId="0" fontId="39" fillId="0" borderId="0" xfId="10" applyFont="1"/>
    <xf numFmtId="0" fontId="39" fillId="0" borderId="2" xfId="10" applyFont="1" applyBorder="1"/>
    <xf numFmtId="167" fontId="39" fillId="0" borderId="2" xfId="10" applyNumberFormat="1" applyFont="1" applyBorder="1"/>
    <xf numFmtId="167" fontId="39" fillId="0" borderId="0" xfId="10" applyNumberFormat="1" applyFont="1"/>
    <xf numFmtId="0" fontId="39" fillId="0" borderId="1" xfId="10" applyFont="1" applyBorder="1"/>
    <xf numFmtId="167" fontId="39" fillId="0" borderId="1" xfId="10" applyNumberFormat="1" applyFont="1" applyBorder="1"/>
    <xf numFmtId="0" fontId="39" fillId="0" borderId="19" xfId="10" applyFont="1" applyBorder="1"/>
    <xf numFmtId="0" fontId="39" fillId="0" borderId="20" xfId="10" applyFont="1" applyBorder="1"/>
    <xf numFmtId="0" fontId="39" fillId="0" borderId="15" xfId="10" applyFont="1" applyBorder="1"/>
    <xf numFmtId="0" fontId="39" fillId="0" borderId="16" xfId="10" applyFont="1" applyBorder="1"/>
    <xf numFmtId="0" fontId="39" fillId="0" borderId="17" xfId="10" applyFont="1" applyBorder="1"/>
    <xf numFmtId="0" fontId="39" fillId="0" borderId="18" xfId="10" applyFont="1" applyBorder="1"/>
    <xf numFmtId="164" fontId="22" fillId="0" borderId="0" xfId="0" applyNumberFormat="1" applyFont="1" applyAlignment="1">
      <alignment horizontal="right"/>
    </xf>
    <xf numFmtId="0" fontId="22" fillId="0" borderId="0" xfId="0" applyFont="1" applyBorder="1" applyAlignment="1">
      <alignment horizontal="center"/>
    </xf>
    <xf numFmtId="0" fontId="22" fillId="0" borderId="1" xfId="0" applyFont="1" applyFill="1" applyBorder="1" applyAlignment="1">
      <alignment horizontal="center" wrapText="1"/>
    </xf>
    <xf numFmtId="164" fontId="22" fillId="0" borderId="0" xfId="0" applyNumberFormat="1" applyFont="1"/>
    <xf numFmtId="167" fontId="22" fillId="0" borderId="0" xfId="0" applyNumberFormat="1" applyFont="1" applyAlignment="1">
      <alignment horizontal="center"/>
    </xf>
    <xf numFmtId="164" fontId="22" fillId="0" borderId="1" xfId="0" applyNumberFormat="1" applyFont="1" applyBorder="1"/>
    <xf numFmtId="167" fontId="22" fillId="0" borderId="1" xfId="0" applyNumberFormat="1" applyFont="1" applyBorder="1" applyAlignment="1">
      <alignment horizontal="center"/>
    </xf>
    <xf numFmtId="166" fontId="22" fillId="0" borderId="1" xfId="0" applyNumberFormat="1" applyFont="1" applyBorder="1"/>
    <xf numFmtId="168" fontId="22" fillId="0" borderId="0" xfId="6" applyNumberFormat="1" applyFont="1"/>
    <xf numFmtId="1" fontId="22" fillId="0" borderId="0" xfId="0" applyNumberFormat="1" applyFont="1" applyAlignment="1">
      <alignment horizontal="right"/>
    </xf>
    <xf numFmtId="1" fontId="22" fillId="0" borderId="2" xfId="7" quotePrefix="1" applyNumberFormat="1" applyFont="1" applyBorder="1" applyAlignment="1">
      <alignment horizontal="center"/>
    </xf>
    <xf numFmtId="1" fontId="22" fillId="0" borderId="0" xfId="6" applyNumberFormat="1" applyFont="1"/>
    <xf numFmtId="0" fontId="22" fillId="0" borderId="17" xfId="0" applyNumberFormat="1" applyFont="1" applyFill="1" applyBorder="1" applyAlignment="1"/>
    <xf numFmtId="0" fontId="22" fillId="0" borderId="0" xfId="0" applyNumberFormat="1" applyFont="1" applyFill="1" applyBorder="1" applyAlignment="1"/>
    <xf numFmtId="3" fontId="27" fillId="0" borderId="0" xfId="0" applyNumberFormat="1" applyFont="1"/>
    <xf numFmtId="0" fontId="22" fillId="0" borderId="4" xfId="0" applyFont="1" applyBorder="1"/>
    <xf numFmtId="0" fontId="22" fillId="0" borderId="0" xfId="0" applyNumberFormat="1" applyFont="1" applyBorder="1" applyAlignment="1">
      <alignment horizontal="right"/>
    </xf>
    <xf numFmtId="0" fontId="22" fillId="0" borderId="1" xfId="0" applyNumberFormat="1" applyFont="1" applyBorder="1" applyAlignment="1">
      <alignment horizontal="right"/>
    </xf>
    <xf numFmtId="1" fontId="22" fillId="0" borderId="1" xfId="0" applyNumberFormat="1" applyFont="1" applyBorder="1"/>
    <xf numFmtId="0" fontId="22" fillId="0" borderId="19" xfId="3" applyFont="1" applyBorder="1" applyAlignment="1">
      <alignment wrapText="1"/>
    </xf>
    <xf numFmtId="0" fontId="25" fillId="0" borderId="19" xfId="3" applyFont="1" applyBorder="1" applyAlignment="1">
      <alignment wrapText="1"/>
    </xf>
    <xf numFmtId="0" fontId="53" fillId="2" borderId="18" xfId="6" applyFont="1" applyFill="1" applyBorder="1" applyAlignment="1"/>
    <xf numFmtId="168" fontId="2" fillId="0" borderId="0" xfId="6" quotePrefix="1" applyNumberFormat="1" applyFont="1"/>
    <xf numFmtId="0" fontId="39" fillId="0" borderId="1" xfId="6" applyFont="1" applyFill="1" applyBorder="1" applyAlignment="1">
      <alignment wrapText="1"/>
    </xf>
    <xf numFmtId="0" fontId="22" fillId="0" borderId="18" xfId="3" applyFont="1" applyBorder="1" applyAlignment="1"/>
    <xf numFmtId="1" fontId="25" fillId="0" borderId="16" xfId="3" applyNumberFormat="1" applyFont="1" applyFill="1" applyBorder="1" applyAlignment="1"/>
    <xf numFmtId="1" fontId="0" fillId="0" borderId="16" xfId="0" applyNumberFormat="1" applyFill="1" applyBorder="1"/>
    <xf numFmtId="167" fontId="0" fillId="0" borderId="0" xfId="0" applyNumberFormat="1" applyAlignment="1">
      <alignment horizontal="right"/>
    </xf>
    <xf numFmtId="0" fontId="22" fillId="0" borderId="13" xfId="3" applyBorder="1" applyAlignment="1">
      <alignment horizontal="left"/>
    </xf>
    <xf numFmtId="2" fontId="25" fillId="0" borderId="0" xfId="0" applyNumberFormat="1" applyFont="1" applyAlignment="1">
      <alignment horizontal="left" wrapText="1"/>
    </xf>
    <xf numFmtId="0" fontId="25" fillId="0" borderId="0" xfId="0" applyFont="1" applyAlignment="1">
      <alignment horizontal="left" wrapText="1"/>
    </xf>
    <xf numFmtId="0" fontId="22" fillId="0" borderId="0" xfId="0" applyFont="1" applyAlignment="1">
      <alignment horizontal="center"/>
    </xf>
    <xf numFmtId="0" fontId="0" fillId="0" borderId="15" xfId="0" applyFill="1" applyBorder="1" applyAlignment="1"/>
    <xf numFmtId="0" fontId="0" fillId="0" borderId="1" xfId="0" applyFill="1" applyBorder="1" applyAlignment="1">
      <alignment horizontal="right"/>
    </xf>
    <xf numFmtId="171" fontId="22" fillId="0" borderId="1" xfId="0" applyNumberFormat="1" applyFont="1" applyBorder="1"/>
    <xf numFmtId="0" fontId="53" fillId="0" borderId="1" xfId="6" applyFont="1" applyBorder="1"/>
    <xf numFmtId="0" fontId="39" fillId="0" borderId="1" xfId="6" applyFont="1" applyBorder="1"/>
    <xf numFmtId="0" fontId="1" fillId="0" borderId="0" xfId="6" applyFont="1"/>
    <xf numFmtId="164" fontId="1" fillId="0" borderId="0" xfId="6" applyNumberFormat="1" applyFont="1"/>
    <xf numFmtId="168" fontId="45" fillId="0" borderId="2" xfId="7" quotePrefix="1" applyNumberFormat="1" applyFont="1" applyBorder="1" applyAlignment="1">
      <alignment horizontal="center"/>
    </xf>
    <xf numFmtId="168" fontId="55" fillId="0" borderId="2" xfId="7" applyNumberFormat="1" applyFont="1" applyBorder="1" applyAlignment="1">
      <alignment horizontal="center"/>
    </xf>
    <xf numFmtId="168" fontId="1" fillId="0" borderId="0" xfId="6" applyNumberFormat="1" applyFont="1"/>
    <xf numFmtId="0" fontId="1" fillId="0" borderId="0" xfId="6" applyFont="1" applyAlignment="1">
      <alignment horizontal="right"/>
    </xf>
    <xf numFmtId="168" fontId="1" fillId="0" borderId="0" xfId="6" quotePrefix="1" applyNumberFormat="1" applyFont="1"/>
    <xf numFmtId="3" fontId="22" fillId="0" borderId="0" xfId="0" quotePrefix="1" applyNumberFormat="1" applyFont="1"/>
    <xf numFmtId="1" fontId="0" fillId="0" borderId="0" xfId="0" applyNumberFormat="1" applyAlignment="1">
      <alignment horizontal="right"/>
    </xf>
    <xf numFmtId="0" fontId="27" fillId="0" borderId="0" xfId="0" applyFont="1" applyAlignment="1">
      <alignment wrapText="1"/>
    </xf>
    <xf numFmtId="0" fontId="40" fillId="0" borderId="1" xfId="3" applyFont="1" applyBorder="1" applyAlignment="1"/>
    <xf numFmtId="0" fontId="0" fillId="0" borderId="1" xfId="0" applyNumberFormat="1" applyBorder="1" applyAlignment="1">
      <alignment vertical="top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40" fillId="0" borderId="0" xfId="0" applyFont="1"/>
    <xf numFmtId="0" fontId="27" fillId="0" borderId="0" xfId="0" applyFont="1" applyAlignment="1">
      <alignment wrapText="1"/>
    </xf>
    <xf numFmtId="0" fontId="29" fillId="0" borderId="8" xfId="0" applyFont="1" applyBorder="1" applyAlignment="1"/>
    <xf numFmtId="0" fontId="0" fillId="0" borderId="8" xfId="0" applyBorder="1" applyAlignment="1"/>
    <xf numFmtId="0" fontId="30" fillId="0" borderId="10" xfId="1" applyFont="1" applyBorder="1" applyAlignment="1" applyProtection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25" fillId="0" borderId="0" xfId="0" applyFont="1" applyAlignment="1">
      <alignment horizontal="center"/>
    </xf>
    <xf numFmtId="0" fontId="27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/>
    <xf numFmtId="0" fontId="31" fillId="0" borderId="0" xfId="0" applyFont="1" applyBorder="1" applyAlignment="1">
      <alignment horizontal="center"/>
    </xf>
    <xf numFmtId="9" fontId="25" fillId="0" borderId="0" xfId="2" applyFont="1" applyFill="1" applyBorder="1" applyAlignment="1">
      <alignment horizontal="center"/>
    </xf>
    <xf numFmtId="0" fontId="22" fillId="0" borderId="0" xfId="3" applyBorder="1" applyAlignment="1">
      <alignment horizontal="center"/>
    </xf>
    <xf numFmtId="0" fontId="22" fillId="0" borderId="2" xfId="3" applyBorder="1" applyAlignment="1">
      <alignment horizontal="center"/>
    </xf>
    <xf numFmtId="0" fontId="0" fillId="0" borderId="0" xfId="0" applyAlignment="1">
      <alignment horizontal="center"/>
    </xf>
    <xf numFmtId="0" fontId="31" fillId="0" borderId="1" xfId="0" applyFont="1" applyBorder="1" applyAlignment="1">
      <alignment horizontal="center"/>
    </xf>
    <xf numFmtId="0" fontId="27" fillId="0" borderId="1" xfId="3" applyFont="1" applyBorder="1" applyAlignment="1">
      <alignment horizontal="center"/>
    </xf>
    <xf numFmtId="0" fontId="25" fillId="0" borderId="13" xfId="3" applyFont="1" applyBorder="1" applyAlignment="1"/>
    <xf numFmtId="0" fontId="0" fillId="0" borderId="14" xfId="0" applyBorder="1" applyAlignment="1"/>
    <xf numFmtId="0" fontId="0" fillId="0" borderId="1" xfId="0" applyBorder="1" applyAlignment="1">
      <alignment horizontal="center"/>
    </xf>
    <xf numFmtId="0" fontId="2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7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22" fillId="0" borderId="0" xfId="3" applyFont="1" applyBorder="1" applyAlignment="1">
      <alignment horizontal="center"/>
    </xf>
    <xf numFmtId="0" fontId="22" fillId="0" borderId="2" xfId="3" applyFont="1" applyBorder="1" applyAlignment="1">
      <alignment horizontal="center"/>
    </xf>
    <xf numFmtId="0" fontId="22" fillId="0" borderId="1" xfId="0" applyFont="1" applyBorder="1" applyAlignment="1">
      <alignment horizontal="center" wrapText="1"/>
    </xf>
    <xf numFmtId="0" fontId="22" fillId="0" borderId="4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27" fillId="0" borderId="0" xfId="0" applyFont="1" applyAlignment="1">
      <alignment horizontal="left" vertical="top" wrapText="1"/>
    </xf>
    <xf numFmtId="0" fontId="25" fillId="0" borderId="1" xfId="0" applyFont="1" applyBorder="1" applyAlignment="1">
      <alignment horizontal="center"/>
    </xf>
    <xf numFmtId="0" fontId="27" fillId="0" borderId="0" xfId="0" applyFont="1" applyAlignment="1">
      <alignment horizontal="left" wrapText="1"/>
    </xf>
    <xf numFmtId="0" fontId="23" fillId="0" borderId="0" xfId="1" applyAlignment="1" applyProtection="1">
      <alignment horizontal="left"/>
    </xf>
    <xf numFmtId="0" fontId="22" fillId="0" borderId="0" xfId="0" applyFont="1" applyAlignment="1">
      <alignment horizontal="left"/>
    </xf>
    <xf numFmtId="0" fontId="48" fillId="0" borderId="0" xfId="0" applyFont="1" applyAlignment="1">
      <alignment horizontal="left"/>
    </xf>
  </cellXfs>
  <cellStyles count="18">
    <cellStyle name="Comma 2" xfId="15"/>
    <cellStyle name="Hyperlink" xfId="1" builtinId="8"/>
    <cellStyle name="Normal" xfId="0" builtinId="0"/>
    <cellStyle name="Normal 2" xfId="3"/>
    <cellStyle name="Normal 3" xfId="4"/>
    <cellStyle name="Normal 3 2" xfId="7"/>
    <cellStyle name="Normal 3 3" xfId="9"/>
    <cellStyle name="Normal 3 3 2" xfId="10"/>
    <cellStyle name="Normal 4" xfId="5"/>
    <cellStyle name="Normal 4 2" xfId="6"/>
    <cellStyle name="Normal 4 3" xfId="8"/>
    <cellStyle name="Normal 5" xfId="12"/>
    <cellStyle name="Normal 6" xfId="13"/>
    <cellStyle name="Normal 6 3" xfId="14"/>
    <cellStyle name="Normal 7" xfId="16"/>
    <cellStyle name="Normal_us_ng" xfId="11"/>
    <cellStyle name="Normal_us_psd_m" xfId="17"/>
    <cellStyle name="Percent" xfId="2" builtinId="5"/>
  </cellStyles>
  <dxfs count="120"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lor theme="0" tint="-0.24994659260841701"/>
      </font>
    </dxf>
    <dxf>
      <font>
        <color theme="0" tint="-0.24994659260841701"/>
      </font>
    </dxf>
    <dxf>
      <font>
        <color theme="0" tint="-0.24994659260841701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  <dxf>
      <font>
        <condense val="0"/>
        <extend val="0"/>
        <color indexed="55"/>
      </font>
    </dxf>
  </dxfs>
  <tableStyles count="0" defaultTableStyle="TableStyleMedium9" defaultPivotStyle="PivotStyleLight16"/>
  <colors>
    <mruColors>
      <color rgb="FFC7C1D5"/>
      <color rgb="FF9082AA"/>
      <color rgb="FF574A70"/>
      <color rgb="FFC8858C"/>
      <color rgb="FFFFC702"/>
      <color rgb="FFBED5AD"/>
      <color rgb="FF5D9732"/>
      <color rgb="FF2A4B11"/>
      <color rgb="FFA33340"/>
      <color rgb="FF76D5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alcChain" Target="calcChain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13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1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3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1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5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1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6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6.xml"/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0.xml"/></Relationships>
</file>

<file path=xl/charts/_rels/chart2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1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3.xml"/></Relationships>
</file>

<file path=xl/charts/_rels/chart2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4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0.xml"/></Relationships>
</file>

<file path=xl/charts/_rels/chart3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1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3.xml"/></Relationships>
</file>

<file path=xl/charts/_rels/chart3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4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3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6.xml"/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8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0.xml"/></Relationships>
</file>

<file path=xl/charts/_rels/chart3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1.xml"/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3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3.xml"/></Relationships>
</file>

<file path=xl/charts/_rels/chart38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4.xml"/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7.xml"/></Relationships>
</file>

<file path=xl/charts/_rels/chart4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9.xml"/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4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1.xml"/></Relationships>
</file>

<file path=xl/charts/_rels/chart4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2.xml"/></Relationships>
</file>

<file path=xl/charts/_rels/chart4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4.xml"/></Relationships>
</file>

<file path=xl/charts/_rels/chart4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5.xml"/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4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7.xml"/></Relationships>
</file>

<file path=xl/charts/_rels/chart47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8.xml"/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0.xml"/></Relationships>
</file>

<file path=xl/charts/_rels/chart4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2.xml"/></Relationships>
</file>

<file path=xl/charts/_rels/chart5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83.xml"/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5.xml"/></Relationships>
</file>

<file path=xl/charts/_rels/chart5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6.xml"/></Relationships>
</file>

<file path=xl/charts/_rels/chart5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1.xml"/></Relationships>
</file>

<file path=xl/charts/_rels/chart5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3.xml"/></Relationships>
</file>

<file path=xl/charts/_rels/chart5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4.xml"/></Relationships>
</file>

<file path=xl/charts/_rels/chart5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6.xml"/></Relationships>
</file>

<file path=xl/charts/_rels/chart6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98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6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4639450556485312E-2"/>
          <c:y val="0.1432916071047789"/>
          <c:w val="0.71915022817269791"/>
          <c:h val="0.5776753883698339"/>
        </c:manualLayout>
      </c:layout>
      <c:lineChart>
        <c:grouping val="standard"/>
        <c:varyColors val="0"/>
        <c:ser>
          <c:idx val="5"/>
          <c:order val="0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6"/>
          <c:order val="1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59.04</c:v>
                </c:pt>
                <c:pt idx="62">
                  <c:v>63.5</c:v>
                </c:pt>
                <c:pt idx="63">
                  <c:v>63.5</c:v>
                </c:pt>
                <c:pt idx="64">
                  <c:v>61</c:v>
                </c:pt>
                <c:pt idx="65">
                  <c:v>58.5</c:v>
                </c:pt>
                <c:pt idx="66">
                  <c:v>56.5</c:v>
                </c:pt>
                <c:pt idx="67">
                  <c:v>54.5</c:v>
                </c:pt>
                <c:pt idx="68">
                  <c:v>54.5</c:v>
                </c:pt>
                <c:pt idx="69">
                  <c:v>54.5</c:v>
                </c:pt>
                <c:pt idx="70">
                  <c:v>54.5</c:v>
                </c:pt>
                <c:pt idx="71">
                  <c:v>54.5</c:v>
                </c:pt>
                <c:pt idx="72">
                  <c:v>54.5</c:v>
                </c:pt>
                <c:pt idx="73">
                  <c:v>54.5</c:v>
                </c:pt>
                <c:pt idx="74">
                  <c:v>54.5</c:v>
                </c:pt>
                <c:pt idx="75">
                  <c:v>54.5</c:v>
                </c:pt>
                <c:pt idx="76">
                  <c:v>54.5</c:v>
                </c:pt>
                <c:pt idx="77">
                  <c:v>54.5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55</c:v>
                </c:pt>
              </c:numCache>
            </c:numRef>
          </c:val>
          <c:smooth val="0"/>
        </c:ser>
        <c:ser>
          <c:idx val="7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61.188000000000002</c:v>
                </c:pt>
                <c:pt idx="65">
                  <c:v>60.741999999999997</c:v>
                </c:pt>
                <c:pt idx="66">
                  <c:v>60.164000000000001</c:v>
                </c:pt>
                <c:pt idx="67">
                  <c:v>59.525999999999996</c:v>
                </c:pt>
                <c:pt idx="68">
                  <c:v>58.887999999999998</c:v>
                </c:pt>
                <c:pt idx="69">
                  <c:v>58.287999999999997</c:v>
                </c:pt>
                <c:pt idx="70">
                  <c:v>57.757999999999996</c:v>
                </c:pt>
                <c:pt idx="71">
                  <c:v>57.277999999999999</c:v>
                </c:pt>
                <c:pt idx="72">
                  <c:v>56.823999999999998</c:v>
                </c:pt>
                <c:pt idx="73">
                  <c:v>56.410000000000004</c:v>
                </c:pt>
                <c:pt idx="74">
                  <c:v>56.024000000000001</c:v>
                </c:pt>
                <c:pt idx="75">
                  <c:v>55.676000000000009</c:v>
                </c:pt>
                <c:pt idx="76">
                  <c:v>55.35</c:v>
                </c:pt>
                <c:pt idx="77">
                  <c:v>55.050000000000011</c:v>
                </c:pt>
                <c:pt idx="78">
                  <c:v>54.734000000000002</c:v>
                </c:pt>
                <c:pt idx="79">
                  <c:v>54.444000000000003</c:v>
                </c:pt>
                <c:pt idx="80">
                  <c:v>54.181999999999995</c:v>
                </c:pt>
                <c:pt idx="81">
                  <c:v>53.946000000000005</c:v>
                </c:pt>
                <c:pt idx="82">
                  <c:v>53.727999999999994</c:v>
                </c:pt>
                <c:pt idx="83">
                  <c:v>53.52</c:v>
                </c:pt>
              </c:numCache>
            </c:numRef>
          </c:val>
          <c:smooth val="0"/>
        </c:ser>
        <c:ser>
          <c:idx val="8"/>
          <c:order val="3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47.959824161119798</c:v>
                </c:pt>
                <c:pt idx="65">
                  <c:v>44.443679630627628</c:v>
                </c:pt>
                <c:pt idx="66">
                  <c:v>41.611990129559494</c:v>
                </c:pt>
                <c:pt idx="67">
                  <c:v>39.614162772519684</c:v>
                </c:pt>
                <c:pt idx="68">
                  <c:v>37.759147915165123</c:v>
                </c:pt>
                <c:pt idx="69">
                  <c:v>36.259683111293185</c:v>
                </c:pt>
                <c:pt idx="70">
                  <c:v>34.986543758166356</c:v>
                </c:pt>
                <c:pt idx="71">
                  <c:v>33.782106120162801</c:v>
                </c:pt>
                <c:pt idx="72">
                  <c:v>32.532197931573187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29.267398814697593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26.360387985537724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9"/>
          <c:order val="4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78.064742927793574</c:v>
                </c:pt>
                <c:pt idx="65">
                  <c:v>83.017216276065923</c:v>
                </c:pt>
                <c:pt idx="66">
                  <c:v>86.987113202949288</c:v>
                </c:pt>
                <c:pt idx="67">
                  <c:v>89.446410778571732</c:v>
                </c:pt>
                <c:pt idx="68">
                  <c:v>91.839904644861861</c:v>
                </c:pt>
                <c:pt idx="69">
                  <c:v>93.698859241873549</c:v>
                </c:pt>
                <c:pt idx="70">
                  <c:v>95.350560691532522</c:v>
                </c:pt>
                <c:pt idx="71">
                  <c:v>97.115593454425778</c:v>
                </c:pt>
                <c:pt idx="72">
                  <c:v>99.254498045034282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103.54533107595931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108.66267983504302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0"/>
          <c:order val="5"/>
          <c:tx>
            <c:v>Historical spot price</c:v>
          </c:tx>
          <c:spPr>
            <a:ln>
              <a:solidFill>
                <a:schemeClr val="tx2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'1'!$C$27:$C$110</c:f>
              <c:numCache>
                <c:formatCode>0.00</c:formatCode>
                <c:ptCount val="84"/>
                <c:pt idx="0">
                  <c:v>31.683</c:v>
                </c:pt>
                <c:pt idx="1">
                  <c:v>30.323</c:v>
                </c:pt>
                <c:pt idx="2">
                  <c:v>37.545000000000002</c:v>
                </c:pt>
                <c:pt idx="3">
                  <c:v>40.753999999999998</c:v>
                </c:pt>
                <c:pt idx="4">
                  <c:v>46.712000000000003</c:v>
                </c:pt>
                <c:pt idx="5">
                  <c:v>48.756999999999998</c:v>
                </c:pt>
                <c:pt idx="6">
                  <c:v>44.651000000000003</c:v>
                </c:pt>
                <c:pt idx="7">
                  <c:v>44.723999999999997</c:v>
                </c:pt>
                <c:pt idx="8">
                  <c:v>45.182000000000002</c:v>
                </c:pt>
                <c:pt idx="9">
                  <c:v>49.774999999999999</c:v>
                </c:pt>
                <c:pt idx="10">
                  <c:v>45.661000000000001</c:v>
                </c:pt>
                <c:pt idx="11">
                  <c:v>51.972000000000001</c:v>
                </c:pt>
                <c:pt idx="12">
                  <c:v>52.503999999999998</c:v>
                </c:pt>
                <c:pt idx="13">
                  <c:v>53.468000000000004</c:v>
                </c:pt>
                <c:pt idx="14">
                  <c:v>49.328000000000003</c:v>
                </c:pt>
                <c:pt idx="15">
                  <c:v>51.06</c:v>
                </c:pt>
                <c:pt idx="16">
                  <c:v>48.475999999999999</c:v>
                </c:pt>
                <c:pt idx="17">
                  <c:v>45.177999999999997</c:v>
                </c:pt>
                <c:pt idx="18">
                  <c:v>46.63</c:v>
                </c:pt>
                <c:pt idx="19">
                  <c:v>48.036999999999999</c:v>
                </c:pt>
                <c:pt idx="20">
                  <c:v>49.822000000000003</c:v>
                </c:pt>
                <c:pt idx="21">
                  <c:v>51.578000000000003</c:v>
                </c:pt>
                <c:pt idx="22">
                  <c:v>56.639000000000003</c:v>
                </c:pt>
                <c:pt idx="23">
                  <c:v>57.881</c:v>
                </c:pt>
                <c:pt idx="24">
                  <c:v>63.698</c:v>
                </c:pt>
                <c:pt idx="25">
                  <c:v>62.228999999999999</c:v>
                </c:pt>
                <c:pt idx="26">
                  <c:v>62.725000000000001</c:v>
                </c:pt>
                <c:pt idx="27">
                  <c:v>66.254000000000005</c:v>
                </c:pt>
                <c:pt idx="28">
                  <c:v>69.977999999999994</c:v>
                </c:pt>
                <c:pt idx="29">
                  <c:v>67.873000000000005</c:v>
                </c:pt>
                <c:pt idx="30">
                  <c:v>70.980999999999995</c:v>
                </c:pt>
                <c:pt idx="31">
                  <c:v>68.055000000000007</c:v>
                </c:pt>
                <c:pt idx="32">
                  <c:v>70.230999999999995</c:v>
                </c:pt>
                <c:pt idx="33">
                  <c:v>70.748999999999995</c:v>
                </c:pt>
                <c:pt idx="34">
                  <c:v>56.963000000000001</c:v>
                </c:pt>
                <c:pt idx="35">
                  <c:v>49.523000000000003</c:v>
                </c:pt>
                <c:pt idx="36">
                  <c:v>51.375999999999998</c:v>
                </c:pt>
                <c:pt idx="37">
                  <c:v>54.954000000000001</c:v>
                </c:pt>
                <c:pt idx="38">
                  <c:v>58.151000000000003</c:v>
                </c:pt>
                <c:pt idx="39">
                  <c:v>63.862000000000002</c:v>
                </c:pt>
                <c:pt idx="40">
                  <c:v>60.826999999999998</c:v>
                </c:pt>
                <c:pt idx="41">
                  <c:v>54.656999999999996</c:v>
                </c:pt>
                <c:pt idx="42">
                  <c:v>57.353999999999999</c:v>
                </c:pt>
                <c:pt idx="43">
                  <c:v>54.805</c:v>
                </c:pt>
                <c:pt idx="44">
                  <c:v>56.947000000000003</c:v>
                </c:pt>
                <c:pt idx="45">
                  <c:v>53.963000000000001</c:v>
                </c:pt>
                <c:pt idx="46">
                  <c:v>57.027000000000001</c:v>
                </c:pt>
                <c:pt idx="47">
                  <c:v>59.877000000000002</c:v>
                </c:pt>
                <c:pt idx="48">
                  <c:v>57.52</c:v>
                </c:pt>
                <c:pt idx="49">
                  <c:v>50.54</c:v>
                </c:pt>
                <c:pt idx="50">
                  <c:v>29.21</c:v>
                </c:pt>
                <c:pt idx="51">
                  <c:v>16.55</c:v>
                </c:pt>
                <c:pt idx="52">
                  <c:v>28.56</c:v>
                </c:pt>
                <c:pt idx="53">
                  <c:v>38.31</c:v>
                </c:pt>
                <c:pt idx="54">
                  <c:v>40.71</c:v>
                </c:pt>
                <c:pt idx="55">
                  <c:v>42.34</c:v>
                </c:pt>
                <c:pt idx="56">
                  <c:v>39.630000000000003</c:v>
                </c:pt>
                <c:pt idx="57">
                  <c:v>39.4</c:v>
                </c:pt>
                <c:pt idx="58">
                  <c:v>40.94</c:v>
                </c:pt>
                <c:pt idx="59">
                  <c:v>47.02</c:v>
                </c:pt>
                <c:pt idx="60">
                  <c:v>52</c:v>
                </c:pt>
                <c:pt idx="61">
                  <c:v>59.04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6"/>
          <c:tx>
            <c:v>STEO price forecast</c:v>
          </c:tx>
          <c:spPr>
            <a:ln>
              <a:solidFill>
                <a:schemeClr val="accent1"/>
              </a:solidFill>
              <a:prstDash val="solid"/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59.04</c:v>
                </c:pt>
                <c:pt idx="62">
                  <c:v>63.5</c:v>
                </c:pt>
                <c:pt idx="63">
                  <c:v>63.5</c:v>
                </c:pt>
                <c:pt idx="64">
                  <c:v>61</c:v>
                </c:pt>
                <c:pt idx="65">
                  <c:v>58.5</c:v>
                </c:pt>
                <c:pt idx="66">
                  <c:v>56.5</c:v>
                </c:pt>
                <c:pt idx="67">
                  <c:v>54.5</c:v>
                </c:pt>
                <c:pt idx="68">
                  <c:v>54.5</c:v>
                </c:pt>
                <c:pt idx="69">
                  <c:v>54.5</c:v>
                </c:pt>
                <c:pt idx="70">
                  <c:v>54.5</c:v>
                </c:pt>
                <c:pt idx="71">
                  <c:v>54.5</c:v>
                </c:pt>
                <c:pt idx="72">
                  <c:v>54.5</c:v>
                </c:pt>
                <c:pt idx="73">
                  <c:v>54.5</c:v>
                </c:pt>
                <c:pt idx="74">
                  <c:v>54.5</c:v>
                </c:pt>
                <c:pt idx="75">
                  <c:v>54.5</c:v>
                </c:pt>
                <c:pt idx="76">
                  <c:v>54.5</c:v>
                </c:pt>
                <c:pt idx="77">
                  <c:v>54.5</c:v>
                </c:pt>
                <c:pt idx="78">
                  <c:v>55</c:v>
                </c:pt>
                <c:pt idx="79">
                  <c:v>55</c:v>
                </c:pt>
                <c:pt idx="80">
                  <c:v>55</c:v>
                </c:pt>
                <c:pt idx="81">
                  <c:v>55</c:v>
                </c:pt>
                <c:pt idx="82">
                  <c:v>55</c:v>
                </c:pt>
                <c:pt idx="83">
                  <c:v>55</c:v>
                </c:pt>
              </c:numCache>
            </c:numRef>
          </c:val>
          <c:smooth val="0"/>
        </c:ser>
        <c:ser>
          <c:idx val="2"/>
          <c:order val="7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61.188000000000002</c:v>
                </c:pt>
                <c:pt idx="65">
                  <c:v>60.741999999999997</c:v>
                </c:pt>
                <c:pt idx="66">
                  <c:v>60.164000000000001</c:v>
                </c:pt>
                <c:pt idx="67">
                  <c:v>59.525999999999996</c:v>
                </c:pt>
                <c:pt idx="68">
                  <c:v>58.887999999999998</c:v>
                </c:pt>
                <c:pt idx="69">
                  <c:v>58.287999999999997</c:v>
                </c:pt>
                <c:pt idx="70">
                  <c:v>57.757999999999996</c:v>
                </c:pt>
                <c:pt idx="71">
                  <c:v>57.277999999999999</c:v>
                </c:pt>
                <c:pt idx="72">
                  <c:v>56.823999999999998</c:v>
                </c:pt>
                <c:pt idx="73">
                  <c:v>56.410000000000004</c:v>
                </c:pt>
                <c:pt idx="74">
                  <c:v>56.024000000000001</c:v>
                </c:pt>
                <c:pt idx="75">
                  <c:v>55.676000000000009</c:v>
                </c:pt>
                <c:pt idx="76">
                  <c:v>55.35</c:v>
                </c:pt>
                <c:pt idx="77">
                  <c:v>55.050000000000011</c:v>
                </c:pt>
                <c:pt idx="78">
                  <c:v>54.734000000000002</c:v>
                </c:pt>
                <c:pt idx="79">
                  <c:v>54.444000000000003</c:v>
                </c:pt>
                <c:pt idx="80">
                  <c:v>54.181999999999995</c:v>
                </c:pt>
                <c:pt idx="81">
                  <c:v>53.946000000000005</c:v>
                </c:pt>
                <c:pt idx="82">
                  <c:v>53.727999999999994</c:v>
                </c:pt>
                <c:pt idx="83">
                  <c:v>53.52</c:v>
                </c:pt>
              </c:numCache>
            </c:numRef>
          </c:val>
          <c:smooth val="0"/>
        </c:ser>
        <c:ser>
          <c:idx val="3"/>
          <c:order val="8"/>
          <c:tx>
            <c:strRef>
              <c:f>'1'!$B$144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47.959824161119798</c:v>
                </c:pt>
                <c:pt idx="65">
                  <c:v>44.443679630627628</c:v>
                </c:pt>
                <c:pt idx="66">
                  <c:v>41.611990129559494</c:v>
                </c:pt>
                <c:pt idx="67">
                  <c:v>39.614162772519684</c:v>
                </c:pt>
                <c:pt idx="68">
                  <c:v>37.759147915165123</c:v>
                </c:pt>
                <c:pt idx="69">
                  <c:v>36.259683111293185</c:v>
                </c:pt>
                <c:pt idx="70">
                  <c:v>34.986543758166356</c:v>
                </c:pt>
                <c:pt idx="71">
                  <c:v>33.782106120162801</c:v>
                </c:pt>
                <c:pt idx="72">
                  <c:v>32.532197931573187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29.267398814697593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26.360387985537724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4"/>
          <c:order val="9"/>
          <c:tx>
            <c:strRef>
              <c:f>'1'!$B$145</c:f>
              <c:strCache>
                <c:ptCount val="1"/>
                <c:pt idx="0">
                  <c:v>#REF!</c:v>
                </c:pt>
              </c:strCache>
              <c:extLst xmlns:c15="http://schemas.microsoft.com/office/drawing/2012/chart"/>
            </c:strRef>
          </c:tx>
          <c:spPr>
            <a:ln w="28575">
              <a:solidFill>
                <a:srgbClr val="5D9732"/>
              </a:solidFill>
              <a:prstDash val="sysDot"/>
            </a:ln>
          </c:spPr>
          <c:marker>
            <c:symbol val="circle"/>
            <c:size val="5"/>
            <c:spPr>
              <a:solidFill>
                <a:srgbClr val="5D9732"/>
              </a:solidFill>
              <a:ln w="15875">
                <a:noFill/>
              </a:ln>
            </c:spPr>
          </c:marker>
          <c:cat>
            <c:numRef>
              <c:f>'1'!$B$27:$B$110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  <c:extLst xmlns:c15="http://schemas.microsoft.com/office/drawing/2012/chart"/>
            </c:numRef>
          </c:cat>
          <c:val>
            <c:numRef>
              <c:f>'1'!$G$27:$G$110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78.064742927793574</c:v>
                </c:pt>
                <c:pt idx="65">
                  <c:v>83.017216276065923</c:v>
                </c:pt>
                <c:pt idx="66">
                  <c:v>86.987113202949288</c:v>
                </c:pt>
                <c:pt idx="67">
                  <c:v>89.446410778571732</c:v>
                </c:pt>
                <c:pt idx="68">
                  <c:v>91.839904644861861</c:v>
                </c:pt>
                <c:pt idx="69">
                  <c:v>93.698859241873549</c:v>
                </c:pt>
                <c:pt idx="70">
                  <c:v>95.350560691532522</c:v>
                </c:pt>
                <c:pt idx="71">
                  <c:v>97.115593454425778</c:v>
                </c:pt>
                <c:pt idx="72">
                  <c:v>99.254498045034282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103.54533107595931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108.66267983504302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5119968"/>
        <c:axId val="1025125952"/>
        <c:extLst/>
      </c:lineChart>
      <c:catAx>
        <c:axId val="102511996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025125952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025125952"/>
        <c:scaling>
          <c:orientation val="minMax"/>
          <c:max val="12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025119968"/>
        <c:crosses val="autoZero"/>
        <c:crossBetween val="midCat"/>
        <c:majorUnit val="20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16141732283464"/>
          <c:y val="0.1769926187328518"/>
          <c:w val="0.79882514118661363"/>
          <c:h val="0.653805820703098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0.45192069740476182</c:v>
                </c:pt>
                <c:pt idx="3">
                  <c:v>-5.1503943666666663E-2</c:v>
                </c:pt>
              </c:numCache>
            </c:numRef>
          </c:val>
          <c:extLst/>
        </c:ser>
        <c:ser>
          <c:idx val="2"/>
          <c:order val="1"/>
          <c:tx>
            <c:strRef>
              <c:f>'2'!$C$27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'2'!$J$27:$M$27</c:f>
              <c:numCache>
                <c:formatCode>0.00</c:formatCode>
                <c:ptCount val="4"/>
                <c:pt idx="0">
                  <c:v>4.3471756528571825E-2</c:v>
                </c:pt>
                <c:pt idx="1">
                  <c:v>1.0313020490476221E-2</c:v>
                </c:pt>
                <c:pt idx="2">
                  <c:v>3.8903754795237999E-2</c:v>
                </c:pt>
                <c:pt idx="3">
                  <c:v>-2.1148722533333331E-2</c:v>
                </c:pt>
              </c:numCache>
            </c:numRef>
          </c:val>
          <c:extLst/>
        </c:ser>
        <c:ser>
          <c:idx val="4"/>
          <c:order val="2"/>
          <c:tx>
            <c:strRef>
              <c:f>'2'!$C$28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1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'2'!$J$28:$M$28</c:f>
              <c:numCache>
                <c:formatCode>0.00</c:formatCode>
                <c:ptCount val="4"/>
                <c:pt idx="0">
                  <c:v>-2.8059143000003228E-3</c:v>
                </c:pt>
                <c:pt idx="1">
                  <c:v>0.10905463759999989</c:v>
                </c:pt>
                <c:pt idx="2">
                  <c:v>-6.6994673699999785E-2</c:v>
                </c:pt>
                <c:pt idx="3">
                  <c:v>4.676077299999859E-3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25120512"/>
        <c:axId val="1025121056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9970084903019087E-2"/>
                  <c:y val="4.5212421095723772E-2"/>
                </c:manualLayout>
              </c:layout>
              <c:tx>
                <c:rich>
                  <a:bodyPr/>
                  <a:lstStyle/>
                  <a:p>
                    <a:fld id="{93DE6E2D-3579-48BA-8A1E-D0B79D824D6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8.9075553236938387E-2"/>
                  <c:y val="6.3309362357274704E-2"/>
                </c:manualLayout>
              </c:layout>
              <c:tx>
                <c:rich>
                  <a:bodyPr/>
                  <a:lstStyle/>
                  <a:p>
                    <a:fld id="{120B486A-279D-41CD-B13C-5319110175E3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7.6136214427191276E-2"/>
                  <c:y val="-6.4245485791005572E-2"/>
                </c:manualLayout>
              </c:layout>
              <c:tx>
                <c:rich>
                  <a:bodyPr vertOverflow="overflow" horzOverflow="overflow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900" b="1" i="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</a:defRPr>
                    </a:pPr>
                    <a:fld id="{64590B34-9003-48CC-B142-A88C4535ECD0}" type="CELLRANGE">
                      <a:rPr lang="en-US"/>
                      <a:pPr>
                        <a:defRPr sz="900" b="1" i="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separator>, </c:separator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8.1968824661822537E-2"/>
                  <c:y val="3.54915242070123E-2"/>
                </c:manualLayout>
              </c:layout>
              <c:tx>
                <c:rich>
                  <a:bodyPr/>
                  <a:lstStyle/>
                  <a:p>
                    <a:fld id="{2ED1A089-87D0-4725-88F0-3BDA8738528C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numRef>
              <c:f>'2'!$J$25:$M$25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'2'!$J$31:$M$31</c:f>
              <c:numCache>
                <c:formatCode>0.00</c:formatCode>
                <c:ptCount val="4"/>
                <c:pt idx="0">
                  <c:v>-0.12291692420000011</c:v>
                </c:pt>
                <c:pt idx="1">
                  <c:v>-0.41997898310000004</c:v>
                </c:pt>
                <c:pt idx="2">
                  <c:v>0.42382977850000003</c:v>
                </c:pt>
                <c:pt idx="3">
                  <c:v>-6.7976588900000134E-2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datalabelsRange>
                <c15:f>'2'!$J$30:$M$30</c15:f>
                <c15:dlblRangeCache>
                  <c:ptCount val="4"/>
                  <c:pt idx="0">
                    <c:v>-0.12</c:v>
                  </c:pt>
                  <c:pt idx="1">
                    <c:v>-0.42</c:v>
                  </c:pt>
                  <c:pt idx="2">
                    <c:v>0.42</c:v>
                  </c:pt>
                  <c:pt idx="3">
                    <c:v>-0.07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5120512"/>
        <c:axId val="1025121056"/>
      </c:lineChart>
      <c:scatterChart>
        <c:scatterStyle val="lineMarker"/>
        <c:varyColors val="0"/>
        <c:ser>
          <c:idx val="3"/>
          <c:order val="4"/>
          <c:tx>
            <c:strRef>
              <c:f>'2'!$C$99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25122688"/>
        <c:axId val="1025121600"/>
      </c:scatterChart>
      <c:catAx>
        <c:axId val="102512051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25121056"/>
        <c:crosses val="autoZero"/>
        <c:auto val="1"/>
        <c:lblAlgn val="ctr"/>
        <c:lblOffset val="100"/>
        <c:tickLblSkip val="1"/>
        <c:noMultiLvlLbl val="0"/>
      </c:catAx>
      <c:valAx>
        <c:axId val="1025121056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25120512"/>
        <c:crosses val="autoZero"/>
        <c:crossBetween val="between"/>
        <c:majorUnit val="0.25"/>
      </c:valAx>
      <c:valAx>
        <c:axId val="1025121600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025122688"/>
        <c:crosses val="max"/>
        <c:crossBetween val="midCat"/>
      </c:valAx>
      <c:valAx>
        <c:axId val="10251226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251216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89361275153105857"/>
          <c:h val="0.65717083253301356"/>
        </c:manualLayout>
      </c:layout>
      <c:lineChart>
        <c:grouping val="standard"/>
        <c:varyColors val="0"/>
        <c:ser>
          <c:idx val="0"/>
          <c:order val="0"/>
          <c:tx>
            <c:strRef>
              <c:f>'2'!$D$35</c:f>
              <c:strCache>
                <c:ptCount val="1"/>
                <c:pt idx="0">
                  <c:v>monthly retail regular gasoline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'2'!$D$36:$D$95</c:f>
              <c:numCache>
                <c:formatCode>0.000</c:formatCode>
                <c:ptCount val="60"/>
                <c:pt idx="0">
                  <c:v>2.5546000000000002</c:v>
                </c:pt>
                <c:pt idx="1">
                  <c:v>2.58725</c:v>
                </c:pt>
                <c:pt idx="2">
                  <c:v>2.5912500000000001</c:v>
                </c:pt>
                <c:pt idx="3">
                  <c:v>2.7569999999999997</c:v>
                </c:pt>
                <c:pt idx="4">
                  <c:v>2.9007499999999999</c:v>
                </c:pt>
                <c:pt idx="5">
                  <c:v>2.8907499999999997</c:v>
                </c:pt>
                <c:pt idx="6">
                  <c:v>2.8486000000000002</c:v>
                </c:pt>
                <c:pt idx="7">
                  <c:v>2.83575</c:v>
                </c:pt>
                <c:pt idx="8">
                  <c:v>2.8355000000000001</c:v>
                </c:pt>
                <c:pt idx="9">
                  <c:v>2.86</c:v>
                </c:pt>
                <c:pt idx="10">
                  <c:v>2.6472500000000001</c:v>
                </c:pt>
                <c:pt idx="11">
                  <c:v>2.3656000000000001</c:v>
                </c:pt>
                <c:pt idx="12">
                  <c:v>2.2477499999999999</c:v>
                </c:pt>
                <c:pt idx="13">
                  <c:v>2.30925</c:v>
                </c:pt>
                <c:pt idx="14">
                  <c:v>2.516</c:v>
                </c:pt>
                <c:pt idx="15">
                  <c:v>2.7983999999999996</c:v>
                </c:pt>
                <c:pt idx="16">
                  <c:v>2.8592500000000003</c:v>
                </c:pt>
                <c:pt idx="17">
                  <c:v>2.7157499999999999</c:v>
                </c:pt>
                <c:pt idx="18">
                  <c:v>2.74</c:v>
                </c:pt>
                <c:pt idx="19">
                  <c:v>2.6210000000000004</c:v>
                </c:pt>
                <c:pt idx="20">
                  <c:v>2.5922000000000001</c:v>
                </c:pt>
                <c:pt idx="21">
                  <c:v>2.6269999999999998</c:v>
                </c:pt>
                <c:pt idx="22">
                  <c:v>2.5977499999999996</c:v>
                </c:pt>
                <c:pt idx="23">
                  <c:v>2.5550000000000002</c:v>
                </c:pt>
                <c:pt idx="24">
                  <c:v>2.5477500000000002</c:v>
                </c:pt>
                <c:pt idx="25">
                  <c:v>2.4419999999999997</c:v>
                </c:pt>
                <c:pt idx="26">
                  <c:v>2.2342</c:v>
                </c:pt>
                <c:pt idx="27">
                  <c:v>1.8405</c:v>
                </c:pt>
                <c:pt idx="28">
                  <c:v>1.8694999999999999</c:v>
                </c:pt>
                <c:pt idx="29">
                  <c:v>2.0821999999999998</c:v>
                </c:pt>
                <c:pt idx="30">
                  <c:v>2.1832499999999997</c:v>
                </c:pt>
                <c:pt idx="31">
                  <c:v>2.1823999999999999</c:v>
                </c:pt>
                <c:pt idx="32">
                  <c:v>2.18275</c:v>
                </c:pt>
                <c:pt idx="33">
                  <c:v>2.1579999999999999</c:v>
                </c:pt>
                <c:pt idx="34">
                  <c:v>2.1082000000000001</c:v>
                </c:pt>
                <c:pt idx="35">
                  <c:v>2.1952500000000001</c:v>
                </c:pt>
                <c:pt idx="36">
                  <c:v>2.3342499999999999</c:v>
                </c:pt>
                <c:pt idx="37">
                  <c:v>2.5009999999999999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'2'!$F$35</c:f>
              <c:strCache>
                <c:ptCount val="1"/>
                <c:pt idx="0">
                  <c:v>annual average gasoline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'2'!$F$36:$F$95</c:f>
              <c:numCache>
                <c:formatCode>0.000</c:formatCode>
                <c:ptCount val="60"/>
                <c:pt idx="1">
                  <c:v>2.7228583333333334</c:v>
                </c:pt>
                <c:pt idx="2">
                  <c:v>2.7228583333333334</c:v>
                </c:pt>
                <c:pt idx="3">
                  <c:v>2.7228583333333334</c:v>
                </c:pt>
                <c:pt idx="4">
                  <c:v>2.7228583333333334</c:v>
                </c:pt>
                <c:pt idx="5">
                  <c:v>2.7228583333333334</c:v>
                </c:pt>
                <c:pt idx="6">
                  <c:v>2.7228583333333334</c:v>
                </c:pt>
                <c:pt idx="7">
                  <c:v>2.7228583333333334</c:v>
                </c:pt>
                <c:pt idx="8">
                  <c:v>2.7228583333333334</c:v>
                </c:pt>
                <c:pt idx="9">
                  <c:v>2.7228583333333334</c:v>
                </c:pt>
                <c:pt idx="10">
                  <c:v>2.7228583333333334</c:v>
                </c:pt>
                <c:pt idx="13">
                  <c:v>2.5982791666666665</c:v>
                </c:pt>
                <c:pt idx="14">
                  <c:v>2.5982791666666665</c:v>
                </c:pt>
                <c:pt idx="15">
                  <c:v>2.5982791666666665</c:v>
                </c:pt>
                <c:pt idx="16">
                  <c:v>2.5982791666666665</c:v>
                </c:pt>
                <c:pt idx="17">
                  <c:v>2.5982791666666665</c:v>
                </c:pt>
                <c:pt idx="18">
                  <c:v>2.5982791666666665</c:v>
                </c:pt>
                <c:pt idx="19">
                  <c:v>2.5982791666666665</c:v>
                </c:pt>
                <c:pt idx="20">
                  <c:v>2.5982791666666665</c:v>
                </c:pt>
                <c:pt idx="21">
                  <c:v>2.5982791666666665</c:v>
                </c:pt>
                <c:pt idx="22">
                  <c:v>2.5982791666666665</c:v>
                </c:pt>
                <c:pt idx="25">
                  <c:v>2.1688333333333336</c:v>
                </c:pt>
                <c:pt idx="26">
                  <c:v>2.1688333333333336</c:v>
                </c:pt>
                <c:pt idx="27">
                  <c:v>2.1688333333333336</c:v>
                </c:pt>
                <c:pt idx="28">
                  <c:v>2.1688333333333336</c:v>
                </c:pt>
                <c:pt idx="29">
                  <c:v>2.1688333333333336</c:v>
                </c:pt>
                <c:pt idx="30">
                  <c:v>2.1688333333333336</c:v>
                </c:pt>
                <c:pt idx="31">
                  <c:v>2.1688333333333336</c:v>
                </c:pt>
                <c:pt idx="32">
                  <c:v>2.1688333333333336</c:v>
                </c:pt>
                <c:pt idx="33">
                  <c:v>2.1688333333333336</c:v>
                </c:pt>
                <c:pt idx="34">
                  <c:v>2.1688333333333336</c:v>
                </c:pt>
                <c:pt idx="37">
                  <c:v>2.6051112500000002</c:v>
                </c:pt>
                <c:pt idx="38">
                  <c:v>2.6051112500000002</c:v>
                </c:pt>
                <c:pt idx="39">
                  <c:v>2.6051112500000002</c:v>
                </c:pt>
                <c:pt idx="40">
                  <c:v>2.6051112500000002</c:v>
                </c:pt>
                <c:pt idx="41">
                  <c:v>2.6051112500000002</c:v>
                </c:pt>
                <c:pt idx="42">
                  <c:v>2.6051112500000002</c:v>
                </c:pt>
                <c:pt idx="43">
                  <c:v>2.6051112500000002</c:v>
                </c:pt>
                <c:pt idx="44">
                  <c:v>2.6051112500000002</c:v>
                </c:pt>
                <c:pt idx="45">
                  <c:v>2.6051112500000002</c:v>
                </c:pt>
                <c:pt idx="46">
                  <c:v>2.6051112500000002</c:v>
                </c:pt>
                <c:pt idx="49">
                  <c:v>2.5358533333333337</c:v>
                </c:pt>
                <c:pt idx="50">
                  <c:v>2.5358533333333337</c:v>
                </c:pt>
                <c:pt idx="51">
                  <c:v>2.5358533333333337</c:v>
                </c:pt>
                <c:pt idx="52">
                  <c:v>2.5358533333333337</c:v>
                </c:pt>
                <c:pt idx="53">
                  <c:v>2.5358533333333337</c:v>
                </c:pt>
                <c:pt idx="54">
                  <c:v>2.5358533333333337</c:v>
                </c:pt>
                <c:pt idx="55">
                  <c:v>2.5358533333333337</c:v>
                </c:pt>
                <c:pt idx="56">
                  <c:v>2.5358533333333337</c:v>
                </c:pt>
                <c:pt idx="57">
                  <c:v>2.5358533333333337</c:v>
                </c:pt>
                <c:pt idx="58">
                  <c:v>2.5358533333333337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'2'!$I$35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strRef>
              <c:f>'2'!$K$35</c:f>
              <c:strCache>
                <c:ptCount val="1"/>
                <c:pt idx="0">
                  <c:v>annual average Brent</c:v>
                </c:pt>
              </c:strCache>
            </c:strRef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57"/>
            <c:marker>
              <c:symbol val="none"/>
            </c:marker>
            <c:bubble3D val="0"/>
            <c:spPr>
              <a:ln w="25400" cap="rnd">
                <a:solidFill>
                  <a:schemeClr val="accent2">
                    <a:lumMod val="50000"/>
                  </a:schemeClr>
                </a:solidFill>
                <a:round/>
              </a:ln>
              <a:effectLst/>
            </c:spPr>
          </c:dPt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1.4435515873015874</c:v>
                </c:pt>
                <c:pt idx="38">
                  <c:v>1.4435515873015874</c:v>
                </c:pt>
                <c:pt idx="39">
                  <c:v>1.4435515873015874</c:v>
                </c:pt>
                <c:pt idx="40">
                  <c:v>1.4435515873015874</c:v>
                </c:pt>
                <c:pt idx="41">
                  <c:v>1.4435515873015874</c:v>
                </c:pt>
                <c:pt idx="42">
                  <c:v>1.4435515873015874</c:v>
                </c:pt>
                <c:pt idx="43">
                  <c:v>1.4435515873015874</c:v>
                </c:pt>
                <c:pt idx="44">
                  <c:v>1.4435515873015874</c:v>
                </c:pt>
                <c:pt idx="45">
                  <c:v>1.4435515873015874</c:v>
                </c:pt>
                <c:pt idx="46">
                  <c:v>1.4435515873015874</c:v>
                </c:pt>
                <c:pt idx="49">
                  <c:v>1.392857142857143</c:v>
                </c:pt>
                <c:pt idx="50">
                  <c:v>1.392857142857143</c:v>
                </c:pt>
                <c:pt idx="51">
                  <c:v>1.392857142857143</c:v>
                </c:pt>
                <c:pt idx="52">
                  <c:v>1.392857142857143</c:v>
                </c:pt>
                <c:pt idx="53">
                  <c:v>1.392857142857143</c:v>
                </c:pt>
                <c:pt idx="54">
                  <c:v>1.392857142857143</c:v>
                </c:pt>
                <c:pt idx="55">
                  <c:v>1.392857142857143</c:v>
                </c:pt>
                <c:pt idx="56">
                  <c:v>1.392857142857143</c:v>
                </c:pt>
                <c:pt idx="57">
                  <c:v>1.392857142857143</c:v>
                </c:pt>
                <c:pt idx="58">
                  <c:v>1.392857142857143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'2'!$J$35</c:f>
              <c:strCache>
                <c:ptCount val="1"/>
                <c:pt idx="0">
                  <c:v>Brent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1.4828571428571429</c:v>
                </c:pt>
                <c:pt idx="38">
                  <c:v>1.5952380952380953</c:v>
                </c:pt>
                <c:pt idx="39">
                  <c:v>1.5952380952380953</c:v>
                </c:pt>
                <c:pt idx="40">
                  <c:v>1.5357142857142858</c:v>
                </c:pt>
                <c:pt idx="41">
                  <c:v>1.4761904761904763</c:v>
                </c:pt>
                <c:pt idx="42">
                  <c:v>1.4285714285714286</c:v>
                </c:pt>
                <c:pt idx="43">
                  <c:v>1.3809523809523809</c:v>
                </c:pt>
                <c:pt idx="44">
                  <c:v>1.3809523809523809</c:v>
                </c:pt>
                <c:pt idx="45">
                  <c:v>1.3809523809523809</c:v>
                </c:pt>
                <c:pt idx="46">
                  <c:v>1.3809523809523809</c:v>
                </c:pt>
                <c:pt idx="47">
                  <c:v>1.3809523809523809</c:v>
                </c:pt>
                <c:pt idx="48">
                  <c:v>1.3809523809523809</c:v>
                </c:pt>
                <c:pt idx="49">
                  <c:v>1.3809523809523809</c:v>
                </c:pt>
                <c:pt idx="50">
                  <c:v>1.3809523809523809</c:v>
                </c:pt>
                <c:pt idx="51">
                  <c:v>1.3809523809523809</c:v>
                </c:pt>
                <c:pt idx="52">
                  <c:v>1.3809523809523809</c:v>
                </c:pt>
                <c:pt idx="53">
                  <c:v>1.3809523809523809</c:v>
                </c:pt>
                <c:pt idx="54">
                  <c:v>1.4047619047619047</c:v>
                </c:pt>
                <c:pt idx="55">
                  <c:v>1.4047619047619047</c:v>
                </c:pt>
                <c:pt idx="56">
                  <c:v>1.4047619047619047</c:v>
                </c:pt>
                <c:pt idx="57">
                  <c:v>1.4047619047619047</c:v>
                </c:pt>
                <c:pt idx="58">
                  <c:v>1.4047619047619047</c:v>
                </c:pt>
                <c:pt idx="59">
                  <c:v>1.4047619047619047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'2'!$E$35</c:f>
              <c:strCache>
                <c:ptCount val="1"/>
                <c:pt idx="0">
                  <c:v>gasoline forecast</c:v>
                </c:pt>
              </c:strCache>
            </c:strRef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2.5009999999999999</c:v>
                </c:pt>
                <c:pt idx="38">
                  <c:v>2.7508890000000004</c:v>
                </c:pt>
                <c:pt idx="39">
                  <c:v>2.8252809999999999</c:v>
                </c:pt>
                <c:pt idx="40">
                  <c:v>2.8045200000000001</c:v>
                </c:pt>
                <c:pt idx="41">
                  <c:v>2.7652939999999999</c:v>
                </c:pt>
                <c:pt idx="42">
                  <c:v>2.6947590000000003</c:v>
                </c:pt>
                <c:pt idx="43">
                  <c:v>2.6342079999999997</c:v>
                </c:pt>
                <c:pt idx="44">
                  <c:v>2.542586</c:v>
                </c:pt>
                <c:pt idx="45">
                  <c:v>2.489754</c:v>
                </c:pt>
                <c:pt idx="46">
                  <c:v>2.4761839999999999</c:v>
                </c:pt>
                <c:pt idx="47">
                  <c:v>2.4426100000000002</c:v>
                </c:pt>
                <c:pt idx="48">
                  <c:v>2.3648739999999999</c:v>
                </c:pt>
                <c:pt idx="49">
                  <c:v>2.3927890000000001</c:v>
                </c:pt>
                <c:pt idx="50">
                  <c:v>2.4434780000000003</c:v>
                </c:pt>
                <c:pt idx="51">
                  <c:v>2.5407679999999999</c:v>
                </c:pt>
                <c:pt idx="52">
                  <c:v>2.6048480000000001</c:v>
                </c:pt>
                <c:pt idx="53">
                  <c:v>2.6283999999999996</c:v>
                </c:pt>
                <c:pt idx="54">
                  <c:v>2.6222690000000002</c:v>
                </c:pt>
                <c:pt idx="55">
                  <c:v>2.6514010000000003</c:v>
                </c:pt>
                <c:pt idx="56">
                  <c:v>2.5819150000000004</c:v>
                </c:pt>
                <c:pt idx="57">
                  <c:v>2.5576449999999999</c:v>
                </c:pt>
                <c:pt idx="58">
                  <c:v>2.565626</c:v>
                </c:pt>
                <c:pt idx="59">
                  <c:v>2.4762270000000002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25123776"/>
        <c:axId val="950293424"/>
      </c:lineChart>
      <c:catAx>
        <c:axId val="102512377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95029342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950293424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025123776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7803548894231106"/>
          <c:y val="0.1796748028370494"/>
          <c:w val="0.71763961796442111"/>
          <c:h val="0.170998094107253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79104695246426"/>
          <c:y val="0.17344519435070616"/>
          <c:w val="0.7986071011956839"/>
          <c:h val="0.66215785526809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'3'!$C$26</c:f>
              <c:strCache>
                <c:ptCount val="1"/>
                <c:pt idx="0">
                  <c:v>Brent 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'3'!$J$26:$M$26</c:f>
              <c:numCache>
                <c:formatCode>0.00</c:formatCode>
                <c:ptCount val="4"/>
                <c:pt idx="0">
                  <c:v>-0.16358276642857161</c:v>
                </c:pt>
                <c:pt idx="1">
                  <c:v>-0.53934664119047615</c:v>
                </c:pt>
                <c:pt idx="2">
                  <c:v>0.45192069740476182</c:v>
                </c:pt>
                <c:pt idx="3">
                  <c:v>-5.1503943666666663E-2</c:v>
                </c:pt>
              </c:numCache>
            </c:numRef>
          </c:val>
          <c:extLst/>
        </c:ser>
        <c:ser>
          <c:idx val="2"/>
          <c:order val="1"/>
          <c:tx>
            <c:strRef>
              <c:f>'3'!$C$27</c:f>
              <c:strCache>
                <c:ptCount val="1"/>
                <c:pt idx="0">
                  <c:v>wholesale margin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'3'!$J$27:$M$27</c:f>
              <c:numCache>
                <c:formatCode>0.00</c:formatCode>
                <c:ptCount val="4"/>
                <c:pt idx="0">
                  <c:v>-1.0609955171428487E-2</c:v>
                </c:pt>
                <c:pt idx="1">
                  <c:v>-0.12894526720952371</c:v>
                </c:pt>
                <c:pt idx="2">
                  <c:v>8.2828070995238257E-2</c:v>
                </c:pt>
                <c:pt idx="3">
                  <c:v>4.2421217866666527E-2</c:v>
                </c:pt>
              </c:numCache>
            </c:numRef>
          </c:val>
          <c:extLst/>
        </c:ser>
        <c:ser>
          <c:idx val="4"/>
          <c:order val="2"/>
          <c:tx>
            <c:strRef>
              <c:f>'3'!$C$28</c:f>
              <c:strCache>
                <c:ptCount val="1"/>
                <c:pt idx="0">
                  <c:v>retail margin</c:v>
                </c:pt>
              </c:strCache>
            </c:strRef>
          </c:tx>
          <c:spPr>
            <a:solidFill>
              <a:schemeClr val="accent3"/>
            </a:solidFill>
            <a:ln w="28575" cap="rnd">
              <a:noFill/>
              <a:round/>
            </a:ln>
            <a:effectLst/>
          </c:spPr>
          <c:invertIfNegative val="0"/>
          <c:dLbls>
            <c:dLbl>
              <c:idx val="0"/>
              <c:layout>
                <c:manualLayout>
                  <c:x val="-2.3142227172126043E-3"/>
                  <c:y val="9.8771708311539225E-2"/>
                </c:manualLayout>
              </c:layout>
              <c:tx>
                <c:rich>
                  <a:bodyPr rot="0" spcFirstLastPara="1" vertOverflow="ellipsis" vert="horz" wrap="square" lIns="38100" tIns="18288" rIns="38100" bIns="18288" anchor="ctr" anchorCtr="1">
                    <a:noAutofit/>
                  </a:bodyPr>
                  <a:lstStyle/>
                  <a:p>
                    <a:pPr>
                      <a:defRPr sz="900" b="1" i="0" u="none" strike="noStrike" kern="1200" baseline="0">
                        <a:solidFill>
                          <a:sysClr val="windowText" lastClr="000000"/>
                        </a:solidFill>
                        <a:latin typeface="Arial" panose="020B0604020202020204" pitchFamily="34" charset="0"/>
                        <a:ea typeface="+mn-ea"/>
                        <a:cs typeface="+mn-cs"/>
                      </a:defRPr>
                    </a:pPr>
                    <a:fld id="{33557787-8DD5-4752-9E2C-DF87D3D04676}" type="CELLRANGE">
                      <a:rPr lang="en-US"/>
                      <a:pPr>
                        <a:defRPr sz="900" b="1" i="0" u="none" strike="noStrike" kern="1200" baseline="0">
                          <a:solidFill>
                            <a:sysClr val="windowText" lastClr="000000"/>
                          </a:solidFill>
                          <a:latin typeface="Arial" panose="020B0604020202020204" pitchFamily="34" charset="0"/>
                          <a:ea typeface="+mn-ea"/>
                          <a:cs typeface="+mn-cs"/>
                        </a:defRPr>
                      </a:pPr>
                      <a:t>[CELLRANGE]</a:t>
                    </a:fld>
                    <a:endParaRPr lang="en-US"/>
                  </a:p>
                </c:rich>
              </c:tx>
              <c:numFmt formatCode="#,##0.00" sourceLinked="0"/>
              <c:spPr>
                <a:noFill/>
                <a:ln>
                  <a:noFill/>
                </a:ln>
                <a:effectLst/>
              </c:spPr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707822980460775"/>
                      <c:h val="6.489751281089863E-2"/>
                    </c:manualLayout>
                  </c15:layout>
                  <c15:dlblFieldTable/>
                  <c15:showDataLabelsRange val="1"/>
                </c:ext>
              </c:extLst>
            </c:dLbl>
            <c:dLbl>
              <c:idx val="1"/>
              <c:layout>
                <c:manualLayout>
                  <c:x val="-9.1674200527364375E-3"/>
                  <c:y val="0.26741070573061221"/>
                </c:manualLayout>
              </c:layout>
              <c:tx>
                <c:rich>
                  <a:bodyPr/>
                  <a:lstStyle/>
                  <a:p>
                    <a:fld id="{3C4832D0-F809-45B9-9069-CED2D0197146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2"/>
              <c:layout>
                <c:manualLayout>
                  <c:x val="-8.0805142130958469E-17"/>
                  <c:y val="0.23128545988013946"/>
                </c:manualLayout>
              </c:layout>
              <c:tx>
                <c:rich>
                  <a:bodyPr/>
                  <a:lstStyle/>
                  <a:p>
                    <a:fld id="{695C276F-DB05-4E7D-B878-3D2DE6D409D7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3"/>
              <c:layout>
                <c:manualLayout>
                  <c:x val="-4.858776199376987E-6"/>
                  <c:y val="-3.2371968516030789E-2"/>
                </c:manualLayout>
              </c:layout>
              <c:tx>
                <c:rich>
                  <a:bodyPr/>
                  <a:lstStyle/>
                  <a:p>
                    <a:fld id="{33D08F7A-E922-404E-9328-D7A7116B4110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DataLabelsRange val="1"/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'3'!$J$28:$M$28</c:f>
              <c:numCache>
                <c:formatCode>0.00</c:formatCode>
                <c:ptCount val="4"/>
                <c:pt idx="0">
                  <c:v>4.7405902800000232E-2</c:v>
                </c:pt>
                <c:pt idx="1">
                  <c:v>0.16578530929999968</c:v>
                </c:pt>
                <c:pt idx="2">
                  <c:v>-0.20831648379999956</c:v>
                </c:pt>
                <c:pt idx="3">
                  <c:v>-1.0794342000000068E-3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'3'!$J$30:$M$30</c15:f>
                <c15:dlblRangeCache>
                  <c:ptCount val="4"/>
                  <c:pt idx="0">
                    <c:v>-0.13</c:v>
                  </c:pt>
                  <c:pt idx="1">
                    <c:v>-0.50</c:v>
                  </c:pt>
                  <c:pt idx="2">
                    <c:v>0.33</c:v>
                  </c:pt>
                  <c:pt idx="3">
                    <c:v>-0.01</c:v>
                  </c:pt>
                </c15:dlblRangeCache>
              </c15:datalabelsRang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61807536"/>
        <c:axId val="761195424"/>
      </c:barChart>
      <c:lineChart>
        <c:grouping val="standard"/>
        <c:varyColors val="0"/>
        <c:ser>
          <c:idx val="0"/>
          <c:order val="3"/>
          <c:tx>
            <c:v>net change</c:v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cat>
            <c:numRef>
              <c:f>'3'!$J$25:$M$25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'3'!$J$31:$M$31</c:f>
              <c:numCache>
                <c:formatCode>0.00</c:formatCode>
                <c:ptCount val="4"/>
                <c:pt idx="0">
                  <c:v>-0.12678681879999987</c:v>
                </c:pt>
                <c:pt idx="1">
                  <c:v>-0.50250659910000017</c:v>
                </c:pt>
                <c:pt idx="2">
                  <c:v>0.32643228460000051</c:v>
                </c:pt>
                <c:pt idx="3">
                  <c:v>-1.0162160000000142E-2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1807536"/>
        <c:axId val="761195424"/>
      </c:lineChart>
      <c:scatterChart>
        <c:scatterStyle val="lineMarker"/>
        <c:varyColors val="0"/>
        <c:ser>
          <c:idx val="3"/>
          <c:order val="4"/>
          <c:tx>
            <c:strRef>
              <c:f>'3'!$C$99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'3'!$B$100:$B$101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'3'!$C$100:$C$101</c:f>
              <c:numCache>
                <c:formatCode>0.00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10352"/>
        <c:axId val="1260806544"/>
      </c:scatterChart>
      <c:catAx>
        <c:axId val="76180753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61195424"/>
        <c:crosses val="autoZero"/>
        <c:auto val="1"/>
        <c:lblAlgn val="ctr"/>
        <c:lblOffset val="100"/>
        <c:tickLblSkip val="1"/>
        <c:noMultiLvlLbl val="0"/>
      </c:catAx>
      <c:valAx>
        <c:axId val="761195424"/>
        <c:scaling>
          <c:orientation val="minMax"/>
          <c:max val="1"/>
          <c:min val="-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761807536"/>
        <c:crosses val="autoZero"/>
        <c:crossBetween val="between"/>
        <c:majorUnit val="0.25"/>
      </c:valAx>
      <c:valAx>
        <c:axId val="1260806544"/>
        <c:scaling>
          <c:orientation val="minMax"/>
          <c:max val="0.5"/>
          <c:min val="-0.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0810352"/>
        <c:crosses val="max"/>
        <c:crossBetween val="midCat"/>
      </c:valAx>
      <c:valAx>
        <c:axId val="126081035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08065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69480898221056"/>
          <c:y val="0.17099206349206353"/>
          <c:w val="0.78468248760571591"/>
          <c:h val="0.66949100112485938"/>
        </c:manualLayout>
      </c:layout>
      <c:lineChart>
        <c:grouping val="standard"/>
        <c:varyColors val="0"/>
        <c:ser>
          <c:idx val="0"/>
          <c:order val="0"/>
          <c:tx>
            <c:strRef>
              <c:f>'3'!$D$35</c:f>
              <c:strCache>
                <c:ptCount val="1"/>
                <c:pt idx="0">
                  <c:v>monthly retail diesel</c:v>
                </c:pt>
              </c:strCache>
            </c:strRef>
          </c:tx>
          <c:spPr>
            <a:ln w="2540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'3'!$D$36:$D$95</c:f>
              <c:numCache>
                <c:formatCode>0.000</c:formatCode>
                <c:ptCount val="60"/>
                <c:pt idx="0">
                  <c:v>3.0183999999999997</c:v>
                </c:pt>
                <c:pt idx="1">
                  <c:v>3.04575</c:v>
                </c:pt>
                <c:pt idx="2">
                  <c:v>2.9874999999999998</c:v>
                </c:pt>
                <c:pt idx="3">
                  <c:v>3.0957999999999997</c:v>
                </c:pt>
                <c:pt idx="4">
                  <c:v>3.2437499999999999</c:v>
                </c:pt>
                <c:pt idx="5">
                  <c:v>3.2527499999999998</c:v>
                </c:pt>
                <c:pt idx="6">
                  <c:v>3.2327999999999997</c:v>
                </c:pt>
                <c:pt idx="7">
                  <c:v>3.2182499999999998</c:v>
                </c:pt>
                <c:pt idx="8">
                  <c:v>3.2622500000000003</c:v>
                </c:pt>
                <c:pt idx="9">
                  <c:v>3.3654000000000002</c:v>
                </c:pt>
                <c:pt idx="10">
                  <c:v>3.2995000000000001</c:v>
                </c:pt>
                <c:pt idx="11">
                  <c:v>3.1227999999999998</c:v>
                </c:pt>
                <c:pt idx="12">
                  <c:v>2.9797500000000001</c:v>
                </c:pt>
                <c:pt idx="13">
                  <c:v>2.9964999999999997</c:v>
                </c:pt>
                <c:pt idx="14">
                  <c:v>3.0762499999999999</c:v>
                </c:pt>
                <c:pt idx="15">
                  <c:v>3.1210000000000004</c:v>
                </c:pt>
                <c:pt idx="16">
                  <c:v>3.1612499999999999</c:v>
                </c:pt>
                <c:pt idx="17">
                  <c:v>3.0885000000000002</c:v>
                </c:pt>
                <c:pt idx="18">
                  <c:v>3.0451999999999999</c:v>
                </c:pt>
                <c:pt idx="19">
                  <c:v>3.0049999999999999</c:v>
                </c:pt>
                <c:pt idx="20">
                  <c:v>3.0162</c:v>
                </c:pt>
                <c:pt idx="21">
                  <c:v>3.0529999999999999</c:v>
                </c:pt>
                <c:pt idx="22">
                  <c:v>3.0687500000000001</c:v>
                </c:pt>
                <c:pt idx="23">
                  <c:v>3.0550000000000002</c:v>
                </c:pt>
                <c:pt idx="24">
                  <c:v>3.0474999999999999</c:v>
                </c:pt>
                <c:pt idx="25">
                  <c:v>2.9095</c:v>
                </c:pt>
                <c:pt idx="26">
                  <c:v>2.7286000000000001</c:v>
                </c:pt>
                <c:pt idx="27">
                  <c:v>2.4930000000000003</c:v>
                </c:pt>
                <c:pt idx="28">
                  <c:v>2.3922499999999998</c:v>
                </c:pt>
                <c:pt idx="29">
                  <c:v>2.4079999999999999</c:v>
                </c:pt>
                <c:pt idx="30">
                  <c:v>2.4337499999999999</c:v>
                </c:pt>
                <c:pt idx="31">
                  <c:v>2.4291999999999998</c:v>
                </c:pt>
                <c:pt idx="32">
                  <c:v>2.4137499999999998</c:v>
                </c:pt>
                <c:pt idx="33">
                  <c:v>2.3887499999999999</c:v>
                </c:pt>
                <c:pt idx="34">
                  <c:v>2.4319999999999999</c:v>
                </c:pt>
                <c:pt idx="35">
                  <c:v>2.5847500000000001</c:v>
                </c:pt>
                <c:pt idx="36">
                  <c:v>2.6805000000000003</c:v>
                </c:pt>
                <c:pt idx="37">
                  <c:v>2.847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'3'!$F$35</c:f>
              <c:strCache>
                <c:ptCount val="1"/>
                <c:pt idx="0">
                  <c:v>annual average diesel</c:v>
                </c:pt>
              </c:strCache>
            </c:strRef>
          </c:tx>
          <c:spPr>
            <a:ln w="25400" cap="rnd">
              <a:solidFill>
                <a:schemeClr val="tx1">
                  <a:alpha val="8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'3'!$F$36:$F$95</c:f>
              <c:numCache>
                <c:formatCode>0.000</c:formatCode>
                <c:ptCount val="60"/>
                <c:pt idx="1">
                  <c:v>3.1787458333333336</c:v>
                </c:pt>
                <c:pt idx="2">
                  <c:v>3.1787458333333336</c:v>
                </c:pt>
                <c:pt idx="3">
                  <c:v>3.1787458333333336</c:v>
                </c:pt>
                <c:pt idx="4">
                  <c:v>3.1787458333333336</c:v>
                </c:pt>
                <c:pt idx="5">
                  <c:v>3.1787458333333336</c:v>
                </c:pt>
                <c:pt idx="6">
                  <c:v>3.1787458333333336</c:v>
                </c:pt>
                <c:pt idx="7">
                  <c:v>3.1787458333333336</c:v>
                </c:pt>
                <c:pt idx="8">
                  <c:v>3.1787458333333336</c:v>
                </c:pt>
                <c:pt idx="9">
                  <c:v>3.1787458333333336</c:v>
                </c:pt>
                <c:pt idx="10">
                  <c:v>3.1787458333333336</c:v>
                </c:pt>
                <c:pt idx="13">
                  <c:v>3.0555333333333334</c:v>
                </c:pt>
                <c:pt idx="14">
                  <c:v>3.0555333333333334</c:v>
                </c:pt>
                <c:pt idx="15">
                  <c:v>3.0555333333333334</c:v>
                </c:pt>
                <c:pt idx="16">
                  <c:v>3.0555333333333334</c:v>
                </c:pt>
                <c:pt idx="17">
                  <c:v>3.0555333333333334</c:v>
                </c:pt>
                <c:pt idx="18">
                  <c:v>3.0555333333333334</c:v>
                </c:pt>
                <c:pt idx="19">
                  <c:v>3.0555333333333334</c:v>
                </c:pt>
                <c:pt idx="20">
                  <c:v>3.0555333333333334</c:v>
                </c:pt>
                <c:pt idx="21">
                  <c:v>3.0555333333333334</c:v>
                </c:pt>
                <c:pt idx="22">
                  <c:v>3.0555333333333334</c:v>
                </c:pt>
                <c:pt idx="25">
                  <c:v>2.5550875</c:v>
                </c:pt>
                <c:pt idx="26">
                  <c:v>2.5550875</c:v>
                </c:pt>
                <c:pt idx="27">
                  <c:v>2.5550875</c:v>
                </c:pt>
                <c:pt idx="28">
                  <c:v>2.5550875</c:v>
                </c:pt>
                <c:pt idx="29">
                  <c:v>2.5550875</c:v>
                </c:pt>
                <c:pt idx="30">
                  <c:v>2.5550875</c:v>
                </c:pt>
                <c:pt idx="31">
                  <c:v>2.5550875</c:v>
                </c:pt>
                <c:pt idx="32">
                  <c:v>2.5550875</c:v>
                </c:pt>
                <c:pt idx="33">
                  <c:v>2.5550875</c:v>
                </c:pt>
                <c:pt idx="34">
                  <c:v>2.5550875</c:v>
                </c:pt>
                <c:pt idx="37">
                  <c:v>2.8790317499999993</c:v>
                </c:pt>
                <c:pt idx="38">
                  <c:v>2.8790317499999993</c:v>
                </c:pt>
                <c:pt idx="39">
                  <c:v>2.8790317499999993</c:v>
                </c:pt>
                <c:pt idx="40">
                  <c:v>2.8790317499999993</c:v>
                </c:pt>
                <c:pt idx="41">
                  <c:v>2.8790317499999993</c:v>
                </c:pt>
                <c:pt idx="42">
                  <c:v>2.8790317499999993</c:v>
                </c:pt>
                <c:pt idx="43">
                  <c:v>2.8790317499999993</c:v>
                </c:pt>
                <c:pt idx="44">
                  <c:v>2.8790317499999993</c:v>
                </c:pt>
                <c:pt idx="45">
                  <c:v>2.8790317499999993</c:v>
                </c:pt>
                <c:pt idx="46">
                  <c:v>2.8790317499999993</c:v>
                </c:pt>
                <c:pt idx="49">
                  <c:v>2.8700536666666672</c:v>
                </c:pt>
                <c:pt idx="50">
                  <c:v>2.8700536666666672</c:v>
                </c:pt>
                <c:pt idx="51">
                  <c:v>2.8700536666666672</c:v>
                </c:pt>
                <c:pt idx="52">
                  <c:v>2.8700536666666672</c:v>
                </c:pt>
                <c:pt idx="53">
                  <c:v>2.8700536666666672</c:v>
                </c:pt>
                <c:pt idx="54">
                  <c:v>2.8700536666666672</c:v>
                </c:pt>
                <c:pt idx="55">
                  <c:v>2.8700536666666672</c:v>
                </c:pt>
                <c:pt idx="56">
                  <c:v>2.8700536666666672</c:v>
                </c:pt>
                <c:pt idx="57">
                  <c:v>2.8700536666666672</c:v>
                </c:pt>
                <c:pt idx="58">
                  <c:v>2.8700536666666672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'3'!$I$35</c:f>
              <c:strCache>
                <c:ptCount val="1"/>
                <c:pt idx="0">
                  <c:v>monthly Brent crude oil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'3'!$I$36:$I$95</c:f>
              <c:numCache>
                <c:formatCode>0.000</c:formatCode>
                <c:ptCount val="60"/>
                <c:pt idx="0">
                  <c:v>1.6446904761904761</c:v>
                </c:pt>
                <c:pt idx="1">
                  <c:v>1.5551904761904762</c:v>
                </c:pt>
                <c:pt idx="2">
                  <c:v>1.5718333333333332</c:v>
                </c:pt>
                <c:pt idx="3">
                  <c:v>1.7168095238095238</c:v>
                </c:pt>
                <c:pt idx="4">
                  <c:v>1.8327380952380952</c:v>
                </c:pt>
                <c:pt idx="5">
                  <c:v>1.7715476190476191</c:v>
                </c:pt>
                <c:pt idx="6">
                  <c:v>1.7679523809523812</c:v>
                </c:pt>
                <c:pt idx="7">
                  <c:v>1.7268571428571431</c:v>
                </c:pt>
                <c:pt idx="8">
                  <c:v>1.8783571428571431</c:v>
                </c:pt>
                <c:pt idx="9">
                  <c:v>1.9293333333333333</c:v>
                </c:pt>
                <c:pt idx="10">
                  <c:v>1.5416190476190477</c:v>
                </c:pt>
                <c:pt idx="11">
                  <c:v>1.3657619047619047</c:v>
                </c:pt>
                <c:pt idx="12">
                  <c:v>1.4145238095238095</c:v>
                </c:pt>
                <c:pt idx="13">
                  <c:v>1.5228809523809523</c:v>
                </c:pt>
                <c:pt idx="14">
                  <c:v>1.5747380952380952</c:v>
                </c:pt>
                <c:pt idx="15">
                  <c:v>1.6960238095238096</c:v>
                </c:pt>
                <c:pt idx="16">
                  <c:v>1.698047619047619</c:v>
                </c:pt>
                <c:pt idx="17">
                  <c:v>1.5290714285714286</c:v>
                </c:pt>
                <c:pt idx="18">
                  <c:v>1.5218809523809522</c:v>
                </c:pt>
                <c:pt idx="19">
                  <c:v>1.4057619047619048</c:v>
                </c:pt>
                <c:pt idx="20">
                  <c:v>1.4958809523809524</c:v>
                </c:pt>
                <c:pt idx="21">
                  <c:v>1.4217380952380954</c:v>
                </c:pt>
                <c:pt idx="22">
                  <c:v>1.5050476190476192</c:v>
                </c:pt>
                <c:pt idx="23">
                  <c:v>1.6026190476190476</c:v>
                </c:pt>
                <c:pt idx="24">
                  <c:v>1.5154761904761904</c:v>
                </c:pt>
                <c:pt idx="25">
                  <c:v>1.3252380952380951</c:v>
                </c:pt>
                <c:pt idx="26">
                  <c:v>0.76214285714285712</c:v>
                </c:pt>
                <c:pt idx="27">
                  <c:v>0.43761904761904757</c:v>
                </c:pt>
                <c:pt idx="28">
                  <c:v>0.69952380952380955</c:v>
                </c:pt>
                <c:pt idx="29">
                  <c:v>0.95880952380952389</c:v>
                </c:pt>
                <c:pt idx="30">
                  <c:v>1.0295238095238095</c:v>
                </c:pt>
                <c:pt idx="31">
                  <c:v>1.0652380952380953</c:v>
                </c:pt>
                <c:pt idx="32">
                  <c:v>0.97404761904761894</c:v>
                </c:pt>
                <c:pt idx="33">
                  <c:v>0.95690476190476181</c:v>
                </c:pt>
                <c:pt idx="34">
                  <c:v>1.0164285714285715</c:v>
                </c:pt>
                <c:pt idx="35">
                  <c:v>1.1902380952380953</c:v>
                </c:pt>
                <c:pt idx="36">
                  <c:v>1.3040476190476191</c:v>
                </c:pt>
                <c:pt idx="37">
                  <c:v>1.4828571428571429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Brent annual average</c:v>
          </c:tx>
          <c:spPr>
            <a:ln w="25400" cap="rnd">
              <a:solidFill>
                <a:schemeClr val="accent2">
                  <a:lumMod val="5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'3'!$K$36:$K$95</c:f>
              <c:numCache>
                <c:formatCode>0.000</c:formatCode>
                <c:ptCount val="60"/>
                <c:pt idx="1">
                  <c:v>1.6918908730158728</c:v>
                </c:pt>
                <c:pt idx="2">
                  <c:v>1.6918908730158728</c:v>
                </c:pt>
                <c:pt idx="3">
                  <c:v>1.6918908730158728</c:v>
                </c:pt>
                <c:pt idx="4">
                  <c:v>1.6918908730158728</c:v>
                </c:pt>
                <c:pt idx="5">
                  <c:v>1.6918908730158728</c:v>
                </c:pt>
                <c:pt idx="6">
                  <c:v>1.6918908730158728</c:v>
                </c:pt>
                <c:pt idx="7">
                  <c:v>1.6918908730158728</c:v>
                </c:pt>
                <c:pt idx="8">
                  <c:v>1.6918908730158728</c:v>
                </c:pt>
                <c:pt idx="9">
                  <c:v>1.6918908730158728</c:v>
                </c:pt>
                <c:pt idx="10">
                  <c:v>1.6918908730158728</c:v>
                </c:pt>
                <c:pt idx="13">
                  <c:v>1.5323511904761906</c:v>
                </c:pt>
                <c:pt idx="14">
                  <c:v>1.5323511904761906</c:v>
                </c:pt>
                <c:pt idx="15">
                  <c:v>1.5323511904761906</c:v>
                </c:pt>
                <c:pt idx="16">
                  <c:v>1.5323511904761906</c:v>
                </c:pt>
                <c:pt idx="17">
                  <c:v>1.5323511904761906</c:v>
                </c:pt>
                <c:pt idx="18">
                  <c:v>1.5323511904761906</c:v>
                </c:pt>
                <c:pt idx="19">
                  <c:v>1.5323511904761906</c:v>
                </c:pt>
                <c:pt idx="20">
                  <c:v>1.5323511904761906</c:v>
                </c:pt>
                <c:pt idx="21">
                  <c:v>1.5323511904761906</c:v>
                </c:pt>
                <c:pt idx="22">
                  <c:v>1.5323511904761906</c:v>
                </c:pt>
                <c:pt idx="25">
                  <c:v>0.99426587301587299</c:v>
                </c:pt>
                <c:pt idx="26">
                  <c:v>0.99426587301587299</c:v>
                </c:pt>
                <c:pt idx="27">
                  <c:v>0.99426587301587299</c:v>
                </c:pt>
                <c:pt idx="28">
                  <c:v>0.99426587301587299</c:v>
                </c:pt>
                <c:pt idx="29">
                  <c:v>0.99426587301587299</c:v>
                </c:pt>
                <c:pt idx="30">
                  <c:v>0.99426587301587299</c:v>
                </c:pt>
                <c:pt idx="31">
                  <c:v>0.99426587301587299</c:v>
                </c:pt>
                <c:pt idx="32">
                  <c:v>0.99426587301587299</c:v>
                </c:pt>
                <c:pt idx="33">
                  <c:v>0.99426587301587299</c:v>
                </c:pt>
                <c:pt idx="34">
                  <c:v>0.99426587301587299</c:v>
                </c:pt>
                <c:pt idx="37">
                  <c:v>1.4435515873015874</c:v>
                </c:pt>
                <c:pt idx="38">
                  <c:v>1.4435515873015874</c:v>
                </c:pt>
                <c:pt idx="39">
                  <c:v>1.4435515873015874</c:v>
                </c:pt>
                <c:pt idx="40">
                  <c:v>1.4435515873015874</c:v>
                </c:pt>
                <c:pt idx="41">
                  <c:v>1.4435515873015874</c:v>
                </c:pt>
                <c:pt idx="42">
                  <c:v>1.4435515873015874</c:v>
                </c:pt>
                <c:pt idx="43">
                  <c:v>1.4435515873015874</c:v>
                </c:pt>
                <c:pt idx="44">
                  <c:v>1.4435515873015874</c:v>
                </c:pt>
                <c:pt idx="45">
                  <c:v>1.4435515873015874</c:v>
                </c:pt>
                <c:pt idx="46">
                  <c:v>1.4435515873015874</c:v>
                </c:pt>
                <c:pt idx="49">
                  <c:v>1.392857142857143</c:v>
                </c:pt>
                <c:pt idx="50">
                  <c:v>1.392857142857143</c:v>
                </c:pt>
                <c:pt idx="51">
                  <c:v>1.392857142857143</c:v>
                </c:pt>
                <c:pt idx="52">
                  <c:v>1.392857142857143</c:v>
                </c:pt>
                <c:pt idx="53">
                  <c:v>1.392857142857143</c:v>
                </c:pt>
                <c:pt idx="54">
                  <c:v>1.392857142857143</c:v>
                </c:pt>
                <c:pt idx="55">
                  <c:v>1.392857142857143</c:v>
                </c:pt>
                <c:pt idx="56">
                  <c:v>1.392857142857143</c:v>
                </c:pt>
                <c:pt idx="57">
                  <c:v>1.392857142857143</c:v>
                </c:pt>
                <c:pt idx="58">
                  <c:v>1.392857142857143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'3'!$J$35</c:f>
              <c:strCache>
                <c:ptCount val="1"/>
                <c:pt idx="0">
                  <c:v>crude oil  forecast</c:v>
                </c:pt>
              </c:strCache>
            </c:strRef>
          </c:tx>
          <c:spPr>
            <a:ln w="28575" cap="rnd">
              <a:solidFill>
                <a:schemeClr val="accent2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'3'!$J$36:$J$95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1.4828571428571429</c:v>
                </c:pt>
                <c:pt idx="38">
                  <c:v>1.5952380952380953</c:v>
                </c:pt>
                <c:pt idx="39">
                  <c:v>1.5952380952380953</c:v>
                </c:pt>
                <c:pt idx="40">
                  <c:v>1.5357142857142858</c:v>
                </c:pt>
                <c:pt idx="41">
                  <c:v>1.4761904761904763</c:v>
                </c:pt>
                <c:pt idx="42">
                  <c:v>1.4285714285714286</c:v>
                </c:pt>
                <c:pt idx="43">
                  <c:v>1.3809523809523809</c:v>
                </c:pt>
                <c:pt idx="44">
                  <c:v>1.3809523809523809</c:v>
                </c:pt>
                <c:pt idx="45">
                  <c:v>1.3809523809523809</c:v>
                </c:pt>
                <c:pt idx="46">
                  <c:v>1.3809523809523809</c:v>
                </c:pt>
                <c:pt idx="47">
                  <c:v>1.3809523809523809</c:v>
                </c:pt>
                <c:pt idx="48">
                  <c:v>1.3809523809523809</c:v>
                </c:pt>
                <c:pt idx="49">
                  <c:v>1.3809523809523809</c:v>
                </c:pt>
                <c:pt idx="50">
                  <c:v>1.3809523809523809</c:v>
                </c:pt>
                <c:pt idx="51">
                  <c:v>1.3809523809523809</c:v>
                </c:pt>
                <c:pt idx="52">
                  <c:v>1.3809523809523809</c:v>
                </c:pt>
                <c:pt idx="53">
                  <c:v>1.3809523809523809</c:v>
                </c:pt>
                <c:pt idx="54">
                  <c:v>1.4047619047619047</c:v>
                </c:pt>
                <c:pt idx="55">
                  <c:v>1.4047619047619047</c:v>
                </c:pt>
                <c:pt idx="56">
                  <c:v>1.4047619047619047</c:v>
                </c:pt>
                <c:pt idx="57">
                  <c:v>1.4047619047619047</c:v>
                </c:pt>
                <c:pt idx="58">
                  <c:v>1.4047619047619047</c:v>
                </c:pt>
                <c:pt idx="59">
                  <c:v>1.4047619047619047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'3'!$E$35</c:f>
              <c:strCache>
                <c:ptCount val="1"/>
                <c:pt idx="0">
                  <c:v> diesel forecast</c:v>
                </c:pt>
              </c:strCache>
            </c:strRef>
          </c:tx>
          <c:spPr>
            <a:ln w="28575" cap="rnd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'3'!$B$36:$B$95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'3'!$E$36:$E$95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2.847</c:v>
                </c:pt>
                <c:pt idx="38">
                  <c:v>2.906882</c:v>
                </c:pt>
                <c:pt idx="39">
                  <c:v>2.9205890000000001</c:v>
                </c:pt>
                <c:pt idx="40">
                  <c:v>2.9376830000000003</c:v>
                </c:pt>
                <c:pt idx="41">
                  <c:v>2.9259149999999998</c:v>
                </c:pt>
                <c:pt idx="42">
                  <c:v>2.8929460000000002</c:v>
                </c:pt>
                <c:pt idx="43">
                  <c:v>2.880595</c:v>
                </c:pt>
                <c:pt idx="44">
                  <c:v>2.8702529999999999</c:v>
                </c:pt>
                <c:pt idx="45">
                  <c:v>2.8774149999999996</c:v>
                </c:pt>
                <c:pt idx="46">
                  <c:v>2.9099310000000003</c:v>
                </c:pt>
                <c:pt idx="47">
                  <c:v>2.8986720000000004</c:v>
                </c:pt>
                <c:pt idx="48">
                  <c:v>2.9100580000000003</c:v>
                </c:pt>
                <c:pt idx="49">
                  <c:v>2.8269519999999999</c:v>
                </c:pt>
                <c:pt idx="50">
                  <c:v>2.838374</c:v>
                </c:pt>
                <c:pt idx="51">
                  <c:v>2.789984</c:v>
                </c:pt>
                <c:pt idx="52">
                  <c:v>2.834184</c:v>
                </c:pt>
                <c:pt idx="53">
                  <c:v>2.8464929999999997</c:v>
                </c:pt>
                <c:pt idx="54">
                  <c:v>2.875292</c:v>
                </c:pt>
                <c:pt idx="55">
                  <c:v>2.8891469999999999</c:v>
                </c:pt>
                <c:pt idx="56">
                  <c:v>2.8997850000000001</c:v>
                </c:pt>
                <c:pt idx="57">
                  <c:v>2.9108080000000003</c:v>
                </c:pt>
                <c:pt idx="58">
                  <c:v>2.940436</c:v>
                </c:pt>
                <c:pt idx="59">
                  <c:v>2.8791309999999997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803824"/>
        <c:axId val="1260810896"/>
      </c:lineChart>
      <c:catAx>
        <c:axId val="12608038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089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0810896"/>
        <c:scaling>
          <c:orientation val="minMax"/>
          <c:max val="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03824"/>
        <c:crosses val="autoZero"/>
        <c:crossBetween val="between"/>
        <c:majorUnit val="0.5"/>
      </c:valAx>
      <c:spPr>
        <a:noFill/>
        <a:ln>
          <a:noFill/>
        </a:ln>
        <a:effectLst/>
      </c:spPr>
    </c:plotArea>
    <c:legend>
      <c:legendPos val="l"/>
      <c:layout>
        <c:manualLayout>
          <c:xMode val="edge"/>
          <c:yMode val="edge"/>
          <c:x val="0.29565299466120165"/>
          <c:y val="0.16051645115388199"/>
          <c:w val="0.608866652085156"/>
          <c:h val="0.1547244094488189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Henry Hub natural gas price and NYMEX confidence intervals</a:t>
            </a:r>
          </a:p>
          <a:p>
            <a:pPr algn="l">
              <a:defRPr baseline="0"/>
            </a:pPr>
            <a:r>
              <a:rPr lang="en-US" sz="1000" b="0" baseline="0"/>
              <a:t>dollars per million Btu</a:t>
            </a:r>
          </a:p>
        </c:rich>
      </c:tx>
      <c:layout>
        <c:manualLayout>
          <c:xMode val="edge"/>
          <c:yMode val="edge"/>
          <c:x val="8.7984123935727545E-3"/>
          <c:y val="3.9137119694357732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1627936751808462E-2"/>
          <c:y val="0.13167916510436195"/>
          <c:w val="0.73231675308879074"/>
          <c:h val="0.58435367123004678"/>
        </c:manualLayout>
      </c:layout>
      <c:lineChart>
        <c:grouping val="standard"/>
        <c:varyColors val="0"/>
        <c:ser>
          <c:idx val="0"/>
          <c:order val="0"/>
          <c:tx>
            <c:v>Historical spot price</c:v>
          </c:tx>
          <c:spPr>
            <a:ln>
              <a:solidFill>
                <a:schemeClr val="tx2">
                  <a:lumMod val="90000"/>
                  <a:lumOff val="10000"/>
                </a:schemeClr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'4'!$C$27:$C$110</c:f>
              <c:numCache>
                <c:formatCode>0.00</c:formatCode>
                <c:ptCount val="84"/>
                <c:pt idx="0">
                  <c:v>2.2829999999999999</c:v>
                </c:pt>
                <c:pt idx="1">
                  <c:v>1.9890000000000001</c:v>
                </c:pt>
                <c:pt idx="2">
                  <c:v>1.7290000000000001</c:v>
                </c:pt>
                <c:pt idx="3">
                  <c:v>1.917</c:v>
                </c:pt>
                <c:pt idx="4">
                  <c:v>1.9219999999999999</c:v>
                </c:pt>
                <c:pt idx="5">
                  <c:v>2.5870000000000002</c:v>
                </c:pt>
                <c:pt idx="6">
                  <c:v>2.8220000000000001</c:v>
                </c:pt>
                <c:pt idx="7">
                  <c:v>2.8220000000000001</c:v>
                </c:pt>
                <c:pt idx="8">
                  <c:v>2.992</c:v>
                </c:pt>
                <c:pt idx="9">
                  <c:v>2.9769999999999999</c:v>
                </c:pt>
                <c:pt idx="10">
                  <c:v>2.548</c:v>
                </c:pt>
                <c:pt idx="11">
                  <c:v>3.5910000000000002</c:v>
                </c:pt>
                <c:pt idx="12">
                  <c:v>3.3039999999999998</c:v>
                </c:pt>
                <c:pt idx="13">
                  <c:v>2.8519999999999999</c:v>
                </c:pt>
                <c:pt idx="14">
                  <c:v>2.88</c:v>
                </c:pt>
                <c:pt idx="15">
                  <c:v>3.1030000000000002</c:v>
                </c:pt>
                <c:pt idx="16">
                  <c:v>3.15</c:v>
                </c:pt>
                <c:pt idx="17">
                  <c:v>2.9750000000000001</c:v>
                </c:pt>
                <c:pt idx="18">
                  <c:v>2.984</c:v>
                </c:pt>
                <c:pt idx="19">
                  <c:v>2.9</c:v>
                </c:pt>
                <c:pt idx="20">
                  <c:v>2.976</c:v>
                </c:pt>
                <c:pt idx="21">
                  <c:v>2.879</c:v>
                </c:pt>
                <c:pt idx="22">
                  <c:v>3.0139999999999998</c:v>
                </c:pt>
                <c:pt idx="23">
                  <c:v>2.8210000000000002</c:v>
                </c:pt>
                <c:pt idx="24">
                  <c:v>3.69</c:v>
                </c:pt>
                <c:pt idx="25">
                  <c:v>2.67</c:v>
                </c:pt>
                <c:pt idx="26">
                  <c:v>2.6930000000000001</c:v>
                </c:pt>
                <c:pt idx="27">
                  <c:v>2.7959999999999998</c:v>
                </c:pt>
                <c:pt idx="28">
                  <c:v>2.8</c:v>
                </c:pt>
                <c:pt idx="29">
                  <c:v>2.9670000000000001</c:v>
                </c:pt>
                <c:pt idx="30">
                  <c:v>2.8330000000000002</c:v>
                </c:pt>
                <c:pt idx="31">
                  <c:v>2.9609999999999999</c:v>
                </c:pt>
                <c:pt idx="32">
                  <c:v>2.9950000000000001</c:v>
                </c:pt>
                <c:pt idx="33">
                  <c:v>3.2759999999999998</c:v>
                </c:pt>
                <c:pt idx="34">
                  <c:v>4.0910000000000002</c:v>
                </c:pt>
                <c:pt idx="35">
                  <c:v>4.0410000000000004</c:v>
                </c:pt>
                <c:pt idx="36">
                  <c:v>3.109</c:v>
                </c:pt>
                <c:pt idx="37">
                  <c:v>2.6909999999999998</c:v>
                </c:pt>
                <c:pt idx="38">
                  <c:v>2.948</c:v>
                </c:pt>
                <c:pt idx="39">
                  <c:v>2.6469999999999998</c:v>
                </c:pt>
                <c:pt idx="40">
                  <c:v>2.6379999999999999</c:v>
                </c:pt>
                <c:pt idx="41">
                  <c:v>2.399</c:v>
                </c:pt>
                <c:pt idx="42">
                  <c:v>2.3660000000000001</c:v>
                </c:pt>
                <c:pt idx="43">
                  <c:v>2.2210000000000001</c:v>
                </c:pt>
                <c:pt idx="44">
                  <c:v>2.5590000000000002</c:v>
                </c:pt>
                <c:pt idx="45">
                  <c:v>2.331</c:v>
                </c:pt>
                <c:pt idx="46">
                  <c:v>2.653</c:v>
                </c:pt>
                <c:pt idx="47">
                  <c:v>2.2189999999999999</c:v>
                </c:pt>
                <c:pt idx="48">
                  <c:v>2.02</c:v>
                </c:pt>
                <c:pt idx="49">
                  <c:v>1.91</c:v>
                </c:pt>
                <c:pt idx="50">
                  <c:v>1.79</c:v>
                </c:pt>
                <c:pt idx="51">
                  <c:v>1.74</c:v>
                </c:pt>
                <c:pt idx="52">
                  <c:v>1.748</c:v>
                </c:pt>
                <c:pt idx="53">
                  <c:v>1.631</c:v>
                </c:pt>
                <c:pt idx="54">
                  <c:v>1.7669999999999999</c:v>
                </c:pt>
                <c:pt idx="55">
                  <c:v>2.2999999999999998</c:v>
                </c:pt>
                <c:pt idx="56">
                  <c:v>1.9219999999999999</c:v>
                </c:pt>
                <c:pt idx="57">
                  <c:v>2.39</c:v>
                </c:pt>
                <c:pt idx="58">
                  <c:v>2.61</c:v>
                </c:pt>
                <c:pt idx="59">
                  <c:v>2.59</c:v>
                </c:pt>
                <c:pt idx="60">
                  <c:v>2.71</c:v>
                </c:pt>
                <c:pt idx="61">
                  <c:v>5.35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STEO forecast price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'4'!$D$27:$D$110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5.35</c:v>
                </c:pt>
                <c:pt idx="62">
                  <c:v>2.87</c:v>
                </c:pt>
                <c:pt idx="63">
                  <c:v>2.85</c:v>
                </c:pt>
                <c:pt idx="64">
                  <c:v>2.85</c:v>
                </c:pt>
                <c:pt idx="65">
                  <c:v>2.93</c:v>
                </c:pt>
                <c:pt idx="66">
                  <c:v>2.99</c:v>
                </c:pt>
                <c:pt idx="67">
                  <c:v>3</c:v>
                </c:pt>
                <c:pt idx="68">
                  <c:v>2.99</c:v>
                </c:pt>
                <c:pt idx="69">
                  <c:v>3.03</c:v>
                </c:pt>
                <c:pt idx="70">
                  <c:v>3.05</c:v>
                </c:pt>
                <c:pt idx="71">
                  <c:v>3.1</c:v>
                </c:pt>
                <c:pt idx="72">
                  <c:v>3.22</c:v>
                </c:pt>
                <c:pt idx="73">
                  <c:v>3.18</c:v>
                </c:pt>
                <c:pt idx="74">
                  <c:v>3.13</c:v>
                </c:pt>
                <c:pt idx="75">
                  <c:v>3.1</c:v>
                </c:pt>
                <c:pt idx="76">
                  <c:v>3.09</c:v>
                </c:pt>
                <c:pt idx="77">
                  <c:v>3.13</c:v>
                </c:pt>
                <c:pt idx="78">
                  <c:v>3.14</c:v>
                </c:pt>
                <c:pt idx="79">
                  <c:v>3.14</c:v>
                </c:pt>
                <c:pt idx="80">
                  <c:v>3.12</c:v>
                </c:pt>
                <c:pt idx="81">
                  <c:v>3.17</c:v>
                </c:pt>
                <c:pt idx="82">
                  <c:v>3.22</c:v>
                </c:pt>
                <c:pt idx="83">
                  <c:v>3.26</c:v>
                </c:pt>
              </c:numCache>
            </c:numRef>
          </c:val>
          <c:smooth val="0"/>
        </c:ser>
        <c:ser>
          <c:idx val="2"/>
          <c:order val="2"/>
          <c:tx>
            <c:v>NYMEX futures price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'4'!$E$27:$E$110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2.7898000000000001</c:v>
                </c:pt>
                <c:pt idx="64">
                  <c:v>2.8264000000000005</c:v>
                </c:pt>
                <c:pt idx="65">
                  <c:v>2.8763999999999998</c:v>
                </c:pt>
                <c:pt idx="66">
                  <c:v>2.9295999999999998</c:v>
                </c:pt>
                <c:pt idx="67">
                  <c:v>2.9502000000000002</c:v>
                </c:pt>
                <c:pt idx="68">
                  <c:v>2.9392</c:v>
                </c:pt>
                <c:pt idx="69">
                  <c:v>2.9512</c:v>
                </c:pt>
                <c:pt idx="70">
                  <c:v>3.0086000000000004</c:v>
                </c:pt>
                <c:pt idx="71">
                  <c:v>3.1238000000000001</c:v>
                </c:pt>
                <c:pt idx="72">
                  <c:v>3.2082000000000002</c:v>
                </c:pt>
                <c:pt idx="73">
                  <c:v>3.1323999999999996</c:v>
                </c:pt>
                <c:pt idx="74">
                  <c:v>2.9201999999999999</c:v>
                </c:pt>
                <c:pt idx="75">
                  <c:v>2.5021999999999998</c:v>
                </c:pt>
                <c:pt idx="76">
                  <c:v>2.4516</c:v>
                </c:pt>
                <c:pt idx="77">
                  <c:v>2.4874000000000001</c:v>
                </c:pt>
                <c:pt idx="78">
                  <c:v>2.5263999999999998</c:v>
                </c:pt>
                <c:pt idx="79">
                  <c:v>2.5331999999999999</c:v>
                </c:pt>
                <c:pt idx="80">
                  <c:v>2.5156000000000001</c:v>
                </c:pt>
                <c:pt idx="81">
                  <c:v>2.5416000000000003</c:v>
                </c:pt>
                <c:pt idx="82">
                  <c:v>2.6049999999999995</c:v>
                </c:pt>
                <c:pt idx="83">
                  <c:v>2.7708000000000004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'4'!$B$131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'4'!$F$27:$F$110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2.3796409749229026</c:v>
                </c:pt>
                <c:pt idx="64">
                  <c:v>2.2793610762496122</c:v>
                </c:pt>
                <c:pt idx="65">
                  <c:v>2.2115195617396859</c:v>
                </c:pt>
                <c:pt idx="66">
                  <c:v>2.145055951055634</c:v>
                </c:pt>
                <c:pt idx="67">
                  <c:v>2.0845138924601367</c:v>
                </c:pt>
                <c:pt idx="68">
                  <c:v>2.0065933678242467</c:v>
                </c:pt>
                <c:pt idx="69">
                  <c:v>1.9487014946593466</c:v>
                </c:pt>
                <c:pt idx="70">
                  <c:v>1.8333610461350056</c:v>
                </c:pt>
                <c:pt idx="71">
                  <c:v>1.7751773916125018</c:v>
                </c:pt>
                <c:pt idx="72">
                  <c:v>1.6588021134504483</c:v>
                </c:pt>
                <c:pt idx="73">
                  <c:v>1.4635295438356892</c:v>
                </c:pt>
                <c:pt idx="74">
                  <c:v>1.2963135481312387</c:v>
                </c:pt>
                <c:pt idx="75">
                  <c:v>1.3918466942644527</c:v>
                </c:pt>
                <c:pt idx="76">
                  <c:v>1.4322842294165004</c:v>
                </c:pt>
                <c:pt idx="77">
                  <c:v>1.4584178872225937</c:v>
                </c:pt>
                <c:pt idx="78">
                  <c:v>1.4817204348012798</c:v>
                </c:pt>
                <c:pt idx="79">
                  <c:v>1.4852847096280946</c:v>
                </c:pt>
                <c:pt idx="80">
                  <c:v>1.4588206622720328</c:v>
                </c:pt>
                <c:pt idx="81">
                  <c:v>1.4526958820410287</c:v>
                </c:pt>
                <c:pt idx="82">
                  <c:v>1.457709748123696</c:v>
                </c:pt>
                <c:pt idx="83">
                  <c:v>1.4792575600889404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'4'!$B$132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3"/>
              </a:solidFill>
              <a:prstDash val="sysDot"/>
            </a:ln>
          </c:spPr>
          <c:marker>
            <c:symbol val="circle"/>
            <c:size val="5"/>
            <c:spPr>
              <a:solidFill>
                <a:schemeClr val="accent3"/>
              </a:solidFill>
              <a:ln w="15875">
                <a:noFill/>
              </a:ln>
            </c:spPr>
          </c:marker>
          <c:cat>
            <c:numRef>
              <c:f>'4'!$B$27:$B$110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'4'!$G$27:$G$110</c:f>
              <c:numCache>
                <c:formatCode>0.00</c:formatCode>
                <c:ptCount val="8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3.2706547424668377</c:v>
                </c:pt>
                <c:pt idx="64">
                  <c:v>3.5047264091848431</c:v>
                </c:pt>
                <c:pt idx="65">
                  <c:v>3.7411728583090325</c:v>
                </c:pt>
                <c:pt idx="66">
                  <c:v>4.0010873169887793</c:v>
                </c:pt>
                <c:pt idx="67">
                  <c:v>4.1754003518431553</c:v>
                </c:pt>
                <c:pt idx="68">
                  <c:v>4.3052552542656777</c:v>
                </c:pt>
                <c:pt idx="69">
                  <c:v>4.4694282135410006</c:v>
                </c:pt>
                <c:pt idx="70">
                  <c:v>4.9372020743444187</c:v>
                </c:pt>
                <c:pt idx="71">
                  <c:v>5.4969866595338397</c:v>
                </c:pt>
                <c:pt idx="72">
                  <c:v>6.2048071656905686</c:v>
                </c:pt>
                <c:pt idx="73">
                  <c:v>6.7042922374388265</c:v>
                </c:pt>
                <c:pt idx="74">
                  <c:v>6.5783220828736324</c:v>
                </c:pt>
                <c:pt idx="75">
                  <c:v>4.4983437226243819</c:v>
                </c:pt>
                <c:pt idx="76">
                  <c:v>4.1963336861207781</c:v>
                </c:pt>
                <c:pt idx="77">
                  <c:v>4.2423771774925267</c:v>
                </c:pt>
                <c:pt idx="78">
                  <c:v>4.3076256560206048</c:v>
                </c:pt>
                <c:pt idx="79">
                  <c:v>4.3204526367249807</c:v>
                </c:pt>
                <c:pt idx="80">
                  <c:v>4.3379172804860806</c:v>
                </c:pt>
                <c:pt idx="81">
                  <c:v>4.4467191239808015</c:v>
                </c:pt>
                <c:pt idx="82">
                  <c:v>4.6552648829677441</c:v>
                </c:pt>
                <c:pt idx="83">
                  <c:v>5.1899904703129609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807632"/>
        <c:axId val="1260809808"/>
      </c:lineChart>
      <c:catAx>
        <c:axId val="1260807632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0809808"/>
        <c:crosses val="autoZero"/>
        <c:auto val="0"/>
        <c:lblAlgn val="ctr"/>
        <c:lblOffset val="100"/>
        <c:tickLblSkip val="12"/>
        <c:tickMarkSkip val="12"/>
        <c:noMultiLvlLbl val="1"/>
      </c:catAx>
      <c:valAx>
        <c:axId val="12608098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0807632"/>
        <c:crossesAt val="1"/>
        <c:crossBetween val="midCat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6360607511018854E-2"/>
          <c:y val="0.13562714669855744"/>
          <c:w val="0.90211490665900462"/>
          <c:h val="0.66747926822147263"/>
        </c:manualLayout>
      </c:layout>
      <c:lineChart>
        <c:grouping val="standard"/>
        <c:varyColors val="0"/>
        <c:ser>
          <c:idx val="0"/>
          <c:order val="0"/>
          <c:tx>
            <c:strRef>
              <c:f>'5'!$D$25</c:f>
              <c:strCache>
                <c:ptCount val="1"/>
                <c:pt idx="0">
                  <c:v>monthly residential price</c:v>
                </c:pt>
              </c:strCache>
            </c:strRef>
          </c:tx>
          <c:spPr>
            <a:ln w="25400" cap="rnd">
              <a:solidFill>
                <a:schemeClr val="accent1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'5'!$D$26:$D$97</c:f>
              <c:numCache>
                <c:formatCode>0.000</c:formatCode>
                <c:ptCount val="72"/>
                <c:pt idx="0">
                  <c:v>9.32</c:v>
                </c:pt>
                <c:pt idx="1">
                  <c:v>10.01</c:v>
                </c:pt>
                <c:pt idx="2">
                  <c:v>9.86</c:v>
                </c:pt>
                <c:pt idx="3">
                  <c:v>11.34</c:v>
                </c:pt>
                <c:pt idx="4">
                  <c:v>13.25</c:v>
                </c:pt>
                <c:pt idx="5">
                  <c:v>16.059999999999999</c:v>
                </c:pt>
                <c:pt idx="6">
                  <c:v>17.86</c:v>
                </c:pt>
                <c:pt idx="7">
                  <c:v>18.22</c:v>
                </c:pt>
                <c:pt idx="8">
                  <c:v>16.920000000000002</c:v>
                </c:pt>
                <c:pt idx="9">
                  <c:v>13.39</c:v>
                </c:pt>
                <c:pt idx="10">
                  <c:v>10.14</c:v>
                </c:pt>
                <c:pt idx="11">
                  <c:v>9.2899999999999991</c:v>
                </c:pt>
                <c:pt idx="12">
                  <c:v>8.9</c:v>
                </c:pt>
                <c:pt idx="13">
                  <c:v>9.6300000000000008</c:v>
                </c:pt>
                <c:pt idx="14">
                  <c:v>9.76</c:v>
                </c:pt>
                <c:pt idx="15">
                  <c:v>10.050000000000001</c:v>
                </c:pt>
                <c:pt idx="16">
                  <c:v>13.52</c:v>
                </c:pt>
                <c:pt idx="17">
                  <c:v>16.47</c:v>
                </c:pt>
                <c:pt idx="18">
                  <c:v>17.850000000000001</c:v>
                </c:pt>
                <c:pt idx="19">
                  <c:v>18.559999999999999</c:v>
                </c:pt>
                <c:pt idx="20">
                  <c:v>17.23</c:v>
                </c:pt>
                <c:pt idx="21">
                  <c:v>12.22</c:v>
                </c:pt>
                <c:pt idx="22">
                  <c:v>9.42</c:v>
                </c:pt>
                <c:pt idx="23">
                  <c:v>9.6199999999999992</c:v>
                </c:pt>
                <c:pt idx="24">
                  <c:v>9.36</c:v>
                </c:pt>
                <c:pt idx="25">
                  <c:v>9.4</c:v>
                </c:pt>
                <c:pt idx="26">
                  <c:v>9.42</c:v>
                </c:pt>
                <c:pt idx="27">
                  <c:v>10.85</c:v>
                </c:pt>
                <c:pt idx="28">
                  <c:v>12.76</c:v>
                </c:pt>
                <c:pt idx="29">
                  <c:v>15.55</c:v>
                </c:pt>
                <c:pt idx="30">
                  <c:v>17.739999999999998</c:v>
                </c:pt>
                <c:pt idx="31">
                  <c:v>18.38</c:v>
                </c:pt>
                <c:pt idx="32">
                  <c:v>17.61</c:v>
                </c:pt>
                <c:pt idx="33">
                  <c:v>12.5</c:v>
                </c:pt>
                <c:pt idx="34">
                  <c:v>9.33</c:v>
                </c:pt>
                <c:pt idx="35">
                  <c:v>9.3000000000000007</c:v>
                </c:pt>
                <c:pt idx="36">
                  <c:v>9.51</c:v>
                </c:pt>
                <c:pt idx="37">
                  <c:v>9.1199999999999992</c:v>
                </c:pt>
                <c:pt idx="38">
                  <c:v>9.85</c:v>
                </c:pt>
                <c:pt idx="39">
                  <c:v>10.66</c:v>
                </c:pt>
                <c:pt idx="40">
                  <c:v>11.85</c:v>
                </c:pt>
                <c:pt idx="41">
                  <c:v>15.37</c:v>
                </c:pt>
                <c:pt idx="42">
                  <c:v>17.57</c:v>
                </c:pt>
                <c:pt idx="43">
                  <c:v>18.420000000000002</c:v>
                </c:pt>
                <c:pt idx="44">
                  <c:v>16.989999999999998</c:v>
                </c:pt>
                <c:pt idx="45">
                  <c:v>12.35</c:v>
                </c:pt>
                <c:pt idx="46">
                  <c:v>11.07</c:v>
                </c:pt>
                <c:pt idx="47">
                  <c:v>9.73</c:v>
                </c:pt>
                <c:pt idx="48">
                  <c:v>9.5360720000000008</c:v>
                </c:pt>
                <c:pt idx="49">
                  <c:v>9.0587940000000007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'5'!$F$25</c:f>
              <c:strCache>
                <c:ptCount val="1"/>
                <c:pt idx="0">
                  <c:v>annual average residential</c:v>
                </c:pt>
              </c:strCache>
            </c:strRef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'5'!$F$26:$F$97</c:f>
              <c:numCache>
                <c:formatCode>0.000</c:formatCode>
                <c:ptCount val="72"/>
                <c:pt idx="1">
                  <c:v>12.971666666666666</c:v>
                </c:pt>
                <c:pt idx="2">
                  <c:v>12.971666666666666</c:v>
                </c:pt>
                <c:pt idx="3">
                  <c:v>12.971666666666666</c:v>
                </c:pt>
                <c:pt idx="4">
                  <c:v>12.971666666666666</c:v>
                </c:pt>
                <c:pt idx="5">
                  <c:v>12.971666666666666</c:v>
                </c:pt>
                <c:pt idx="6">
                  <c:v>12.971666666666666</c:v>
                </c:pt>
                <c:pt idx="7">
                  <c:v>12.971666666666666</c:v>
                </c:pt>
                <c:pt idx="8">
                  <c:v>12.971666666666666</c:v>
                </c:pt>
                <c:pt idx="9">
                  <c:v>12.971666666666666</c:v>
                </c:pt>
                <c:pt idx="10">
                  <c:v>12.971666666666666</c:v>
                </c:pt>
                <c:pt idx="13">
                  <c:v>12.769166666666669</c:v>
                </c:pt>
                <c:pt idx="14">
                  <c:v>12.769166666666669</c:v>
                </c:pt>
                <c:pt idx="15">
                  <c:v>12.769166666666669</c:v>
                </c:pt>
                <c:pt idx="16">
                  <c:v>12.769166666666669</c:v>
                </c:pt>
                <c:pt idx="17">
                  <c:v>12.769166666666669</c:v>
                </c:pt>
                <c:pt idx="18">
                  <c:v>12.769166666666669</c:v>
                </c:pt>
                <c:pt idx="19">
                  <c:v>12.769166666666669</c:v>
                </c:pt>
                <c:pt idx="20">
                  <c:v>12.769166666666669</c:v>
                </c:pt>
                <c:pt idx="21">
                  <c:v>12.769166666666669</c:v>
                </c:pt>
                <c:pt idx="22">
                  <c:v>12.769166666666669</c:v>
                </c:pt>
                <c:pt idx="25">
                  <c:v>12.683333333333335</c:v>
                </c:pt>
                <c:pt idx="26">
                  <c:v>12.683333333333335</c:v>
                </c:pt>
                <c:pt idx="27">
                  <c:v>12.683333333333335</c:v>
                </c:pt>
                <c:pt idx="28">
                  <c:v>12.683333333333335</c:v>
                </c:pt>
                <c:pt idx="29">
                  <c:v>12.683333333333335</c:v>
                </c:pt>
                <c:pt idx="30">
                  <c:v>12.683333333333335</c:v>
                </c:pt>
                <c:pt idx="31">
                  <c:v>12.683333333333335</c:v>
                </c:pt>
                <c:pt idx="32">
                  <c:v>12.683333333333335</c:v>
                </c:pt>
                <c:pt idx="33">
                  <c:v>12.683333333333335</c:v>
                </c:pt>
                <c:pt idx="34">
                  <c:v>12.683333333333335</c:v>
                </c:pt>
                <c:pt idx="37">
                  <c:v>12.707499999999998</c:v>
                </c:pt>
                <c:pt idx="38">
                  <c:v>12.707499999999998</c:v>
                </c:pt>
                <c:pt idx="39">
                  <c:v>12.707499999999998</c:v>
                </c:pt>
                <c:pt idx="40">
                  <c:v>12.707499999999998</c:v>
                </c:pt>
                <c:pt idx="41">
                  <c:v>12.707499999999998</c:v>
                </c:pt>
                <c:pt idx="42">
                  <c:v>12.707499999999998</c:v>
                </c:pt>
                <c:pt idx="43">
                  <c:v>12.707499999999998</c:v>
                </c:pt>
                <c:pt idx="44">
                  <c:v>12.707499999999998</c:v>
                </c:pt>
                <c:pt idx="45">
                  <c:v>12.707499999999998</c:v>
                </c:pt>
                <c:pt idx="46">
                  <c:v>12.707499999999998</c:v>
                </c:pt>
                <c:pt idx="49">
                  <c:v>13.053545000000002</c:v>
                </c:pt>
                <c:pt idx="50">
                  <c:v>13.053545000000002</c:v>
                </c:pt>
                <c:pt idx="51">
                  <c:v>13.053545000000002</c:v>
                </c:pt>
                <c:pt idx="52">
                  <c:v>13.053545000000002</c:v>
                </c:pt>
                <c:pt idx="53">
                  <c:v>13.053545000000002</c:v>
                </c:pt>
                <c:pt idx="54">
                  <c:v>13.053545000000002</c:v>
                </c:pt>
                <c:pt idx="55">
                  <c:v>13.053545000000002</c:v>
                </c:pt>
                <c:pt idx="56">
                  <c:v>13.053545000000002</c:v>
                </c:pt>
                <c:pt idx="57">
                  <c:v>13.053545000000002</c:v>
                </c:pt>
                <c:pt idx="58">
                  <c:v>13.053545000000002</c:v>
                </c:pt>
                <c:pt idx="61">
                  <c:v>13.030176416666665</c:v>
                </c:pt>
                <c:pt idx="62">
                  <c:v>13.030176416666665</c:v>
                </c:pt>
                <c:pt idx="63">
                  <c:v>13.030176416666665</c:v>
                </c:pt>
                <c:pt idx="64">
                  <c:v>13.030176416666665</c:v>
                </c:pt>
                <c:pt idx="65">
                  <c:v>13.030176416666665</c:v>
                </c:pt>
                <c:pt idx="66">
                  <c:v>13.030176416666665</c:v>
                </c:pt>
                <c:pt idx="67">
                  <c:v>13.030176416666665</c:v>
                </c:pt>
                <c:pt idx="68">
                  <c:v>13.030176416666665</c:v>
                </c:pt>
                <c:pt idx="69">
                  <c:v>13.030176416666665</c:v>
                </c:pt>
                <c:pt idx="70">
                  <c:v>13.030176416666665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'5'!$I$25</c:f>
              <c:strCache>
                <c:ptCount val="1"/>
                <c:pt idx="0">
                  <c:v>monthly Henry Hub spot price</c:v>
                </c:pt>
              </c:strCache>
            </c:strRef>
          </c:tx>
          <c:spPr>
            <a:ln w="2540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'5'!$I$26:$I$97</c:f>
              <c:numCache>
                <c:formatCode>0.000</c:formatCode>
                <c:ptCount val="72"/>
                <c:pt idx="0">
                  <c:v>3.4262480000000002</c:v>
                </c:pt>
                <c:pt idx="1">
                  <c:v>2.9575239999999998</c:v>
                </c:pt>
                <c:pt idx="2">
                  <c:v>2.9865599999999999</c:v>
                </c:pt>
                <c:pt idx="3">
                  <c:v>3.2178110000000002</c:v>
                </c:pt>
                <c:pt idx="4">
                  <c:v>3.2665500000000001</c:v>
                </c:pt>
                <c:pt idx="5">
                  <c:v>3.0850749999999998</c:v>
                </c:pt>
                <c:pt idx="6">
                  <c:v>3.094408</c:v>
                </c:pt>
                <c:pt idx="7">
                  <c:v>3.0072999999999999</c:v>
                </c:pt>
                <c:pt idx="8">
                  <c:v>3.086112</c:v>
                </c:pt>
                <c:pt idx="9">
                  <c:v>2.9855230000000001</c:v>
                </c:pt>
                <c:pt idx="10">
                  <c:v>3.125518</c:v>
                </c:pt>
                <c:pt idx="11">
                  <c:v>2.9253770000000001</c:v>
                </c:pt>
                <c:pt idx="12">
                  <c:v>3.8302200000000002</c:v>
                </c:pt>
                <c:pt idx="13">
                  <c:v>2.7714599999999998</c:v>
                </c:pt>
                <c:pt idx="14">
                  <c:v>2.795334</c:v>
                </c:pt>
                <c:pt idx="15">
                  <c:v>2.9022480000000002</c:v>
                </c:pt>
                <c:pt idx="16">
                  <c:v>2.9064000000000001</c:v>
                </c:pt>
                <c:pt idx="17">
                  <c:v>3.0797460000000001</c:v>
                </c:pt>
                <c:pt idx="18">
                  <c:v>2.9406539999999999</c:v>
                </c:pt>
                <c:pt idx="19">
                  <c:v>3.073518</c:v>
                </c:pt>
                <c:pt idx="20">
                  <c:v>3.1088100000000001</c:v>
                </c:pt>
                <c:pt idx="21">
                  <c:v>3.4004880000000002</c:v>
                </c:pt>
                <c:pt idx="22">
                  <c:v>4.2464579999999996</c:v>
                </c:pt>
                <c:pt idx="23">
                  <c:v>4.1945579999999998</c:v>
                </c:pt>
                <c:pt idx="24">
                  <c:v>3.230251</c:v>
                </c:pt>
                <c:pt idx="25">
                  <c:v>2.7959489999999998</c:v>
                </c:pt>
                <c:pt idx="26">
                  <c:v>3.0629719999999998</c:v>
                </c:pt>
                <c:pt idx="27">
                  <c:v>2.7502330000000001</c:v>
                </c:pt>
                <c:pt idx="28">
                  <c:v>2.740882</c:v>
                </c:pt>
                <c:pt idx="29">
                  <c:v>2.4925609999999998</c:v>
                </c:pt>
                <c:pt idx="30">
                  <c:v>2.4582739999999998</c:v>
                </c:pt>
                <c:pt idx="31">
                  <c:v>2.3076189999999999</c:v>
                </c:pt>
                <c:pt idx="32">
                  <c:v>2.658801</c:v>
                </c:pt>
                <c:pt idx="33">
                  <c:v>2.4219089999999999</c:v>
                </c:pt>
                <c:pt idx="34">
                  <c:v>2.7564669999999998</c:v>
                </c:pt>
                <c:pt idx="35">
                  <c:v>2.3055409999999998</c:v>
                </c:pt>
                <c:pt idx="36">
                  <c:v>2.0987800000000001</c:v>
                </c:pt>
                <c:pt idx="37">
                  <c:v>1.9844900000000001</c:v>
                </c:pt>
                <c:pt idx="38">
                  <c:v>1.85981</c:v>
                </c:pt>
                <c:pt idx="39">
                  <c:v>1.80786</c:v>
                </c:pt>
                <c:pt idx="40">
                  <c:v>1.8161719999999999</c:v>
                </c:pt>
                <c:pt idx="41">
                  <c:v>1.694609</c:v>
                </c:pt>
                <c:pt idx="42">
                  <c:v>1.8359129999999999</c:v>
                </c:pt>
                <c:pt idx="43">
                  <c:v>2.3896999999999999</c:v>
                </c:pt>
                <c:pt idx="44">
                  <c:v>1.996958</c:v>
                </c:pt>
                <c:pt idx="45">
                  <c:v>2.4832100000000001</c:v>
                </c:pt>
                <c:pt idx="46">
                  <c:v>2.7117900000000001</c:v>
                </c:pt>
                <c:pt idx="47">
                  <c:v>2.6910099999999999</c:v>
                </c:pt>
                <c:pt idx="48">
                  <c:v>2.81569</c:v>
                </c:pt>
                <c:pt idx="49">
                  <c:v>5.5586500000000001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</c:numCache>
            </c:numRef>
          </c:val>
          <c:smooth val="0"/>
        </c:ser>
        <c:ser>
          <c:idx val="5"/>
          <c:order val="3"/>
          <c:tx>
            <c:v>Henry Hub annual average</c:v>
          </c:tx>
          <c:spPr>
            <a:ln w="254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'5'!$K$26:$K$97</c:f>
              <c:numCache>
                <c:formatCode>0.000</c:formatCode>
                <c:ptCount val="72"/>
                <c:pt idx="1">
                  <c:v>3.0970005</c:v>
                </c:pt>
                <c:pt idx="2">
                  <c:v>3.0970005</c:v>
                </c:pt>
                <c:pt idx="3">
                  <c:v>3.0970005</c:v>
                </c:pt>
                <c:pt idx="4">
                  <c:v>3.0970005</c:v>
                </c:pt>
                <c:pt idx="5">
                  <c:v>3.0970005</c:v>
                </c:pt>
                <c:pt idx="6">
                  <c:v>3.0970005</c:v>
                </c:pt>
                <c:pt idx="7">
                  <c:v>3.0970005</c:v>
                </c:pt>
                <c:pt idx="8">
                  <c:v>3.0970005</c:v>
                </c:pt>
                <c:pt idx="9">
                  <c:v>3.0970005</c:v>
                </c:pt>
                <c:pt idx="10">
                  <c:v>3.0970005</c:v>
                </c:pt>
                <c:pt idx="13">
                  <c:v>3.2708244999999998</c:v>
                </c:pt>
                <c:pt idx="14">
                  <c:v>3.2708244999999998</c:v>
                </c:pt>
                <c:pt idx="15">
                  <c:v>3.2708244999999998</c:v>
                </c:pt>
                <c:pt idx="16">
                  <c:v>3.2708244999999998</c:v>
                </c:pt>
                <c:pt idx="17">
                  <c:v>3.2708244999999998</c:v>
                </c:pt>
                <c:pt idx="18">
                  <c:v>3.2708244999999998</c:v>
                </c:pt>
                <c:pt idx="19">
                  <c:v>3.2708244999999998</c:v>
                </c:pt>
                <c:pt idx="20">
                  <c:v>3.2708244999999998</c:v>
                </c:pt>
                <c:pt idx="21">
                  <c:v>3.2708244999999998</c:v>
                </c:pt>
                <c:pt idx="22">
                  <c:v>3.2708244999999998</c:v>
                </c:pt>
                <c:pt idx="25">
                  <c:v>2.6651215833333328</c:v>
                </c:pt>
                <c:pt idx="26">
                  <c:v>2.6651215833333328</c:v>
                </c:pt>
                <c:pt idx="27">
                  <c:v>2.6651215833333328</c:v>
                </c:pt>
                <c:pt idx="28">
                  <c:v>2.6651215833333328</c:v>
                </c:pt>
                <c:pt idx="29">
                  <c:v>2.6651215833333328</c:v>
                </c:pt>
                <c:pt idx="30">
                  <c:v>2.6651215833333328</c:v>
                </c:pt>
                <c:pt idx="31">
                  <c:v>2.6651215833333328</c:v>
                </c:pt>
                <c:pt idx="32">
                  <c:v>2.6651215833333328</c:v>
                </c:pt>
                <c:pt idx="33">
                  <c:v>2.6651215833333328</c:v>
                </c:pt>
                <c:pt idx="34">
                  <c:v>2.6651215833333328</c:v>
                </c:pt>
                <c:pt idx="37">
                  <c:v>2.1141918333333334</c:v>
                </c:pt>
                <c:pt idx="38">
                  <c:v>2.1141918333333334</c:v>
                </c:pt>
                <c:pt idx="39">
                  <c:v>2.1141918333333334</c:v>
                </c:pt>
                <c:pt idx="40">
                  <c:v>2.1141918333333334</c:v>
                </c:pt>
                <c:pt idx="41">
                  <c:v>2.1141918333333334</c:v>
                </c:pt>
                <c:pt idx="42">
                  <c:v>2.1141918333333334</c:v>
                </c:pt>
                <c:pt idx="43">
                  <c:v>2.1141918333333334</c:v>
                </c:pt>
                <c:pt idx="44">
                  <c:v>2.1141918333333334</c:v>
                </c:pt>
                <c:pt idx="45">
                  <c:v>2.1141918333333334</c:v>
                </c:pt>
                <c:pt idx="46">
                  <c:v>2.1141918333333334</c:v>
                </c:pt>
                <c:pt idx="49">
                  <c:v>3.2659233333333337</c:v>
                </c:pt>
                <c:pt idx="50">
                  <c:v>3.2659233333333337</c:v>
                </c:pt>
                <c:pt idx="51">
                  <c:v>3.2659233333333337</c:v>
                </c:pt>
                <c:pt idx="52">
                  <c:v>3.2659233333333337</c:v>
                </c:pt>
                <c:pt idx="53">
                  <c:v>3.2659233333333337</c:v>
                </c:pt>
                <c:pt idx="54">
                  <c:v>3.2659233333333337</c:v>
                </c:pt>
                <c:pt idx="55">
                  <c:v>3.2659233333333337</c:v>
                </c:pt>
                <c:pt idx="56">
                  <c:v>3.2659233333333337</c:v>
                </c:pt>
                <c:pt idx="57">
                  <c:v>3.2659233333333337</c:v>
                </c:pt>
                <c:pt idx="58">
                  <c:v>3.2659233333333337</c:v>
                </c:pt>
                <c:pt idx="61">
                  <c:v>3.281508333333333</c:v>
                </c:pt>
                <c:pt idx="62">
                  <c:v>3.281508333333333</c:v>
                </c:pt>
                <c:pt idx="63">
                  <c:v>3.281508333333333</c:v>
                </c:pt>
                <c:pt idx="64">
                  <c:v>3.281508333333333</c:v>
                </c:pt>
                <c:pt idx="65">
                  <c:v>3.281508333333333</c:v>
                </c:pt>
                <c:pt idx="66">
                  <c:v>3.281508333333333</c:v>
                </c:pt>
                <c:pt idx="67">
                  <c:v>3.281508333333333</c:v>
                </c:pt>
                <c:pt idx="68">
                  <c:v>3.281508333333333</c:v>
                </c:pt>
                <c:pt idx="69">
                  <c:v>3.281508333333333</c:v>
                </c:pt>
                <c:pt idx="70">
                  <c:v>3.281508333333333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'5'!$J$25</c:f>
              <c:strCache>
                <c:ptCount val="1"/>
                <c:pt idx="0">
                  <c:v> forecast</c:v>
                </c:pt>
              </c:strCache>
            </c:strRef>
          </c:tx>
          <c:spPr>
            <a:ln w="28575" cap="rnd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'5'!$J$26:$J$97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5.5586500000000001</c:v>
                </c:pt>
                <c:pt idx="50">
                  <c:v>2.9819300000000002</c:v>
                </c:pt>
                <c:pt idx="51">
                  <c:v>2.9611499999999999</c:v>
                </c:pt>
                <c:pt idx="52">
                  <c:v>2.9611499999999999</c:v>
                </c:pt>
                <c:pt idx="53">
                  <c:v>3.04427</c:v>
                </c:pt>
                <c:pt idx="54">
                  <c:v>3.1066099999999999</c:v>
                </c:pt>
                <c:pt idx="55">
                  <c:v>3.117</c:v>
                </c:pt>
                <c:pt idx="56">
                  <c:v>3.1066099999999999</c:v>
                </c:pt>
                <c:pt idx="57">
                  <c:v>3.1481699999999999</c:v>
                </c:pt>
                <c:pt idx="58">
                  <c:v>3.1689500000000002</c:v>
                </c:pt>
                <c:pt idx="59">
                  <c:v>3.2208999999999999</c:v>
                </c:pt>
                <c:pt idx="60">
                  <c:v>3.34558</c:v>
                </c:pt>
                <c:pt idx="61">
                  <c:v>3.30402</c:v>
                </c:pt>
                <c:pt idx="62">
                  <c:v>3.2520699999999998</c:v>
                </c:pt>
                <c:pt idx="63">
                  <c:v>3.2208999999999999</c:v>
                </c:pt>
                <c:pt idx="64">
                  <c:v>3.2105100000000002</c:v>
                </c:pt>
                <c:pt idx="65">
                  <c:v>3.2520699999999998</c:v>
                </c:pt>
                <c:pt idx="66">
                  <c:v>3.2624599999999999</c:v>
                </c:pt>
                <c:pt idx="67">
                  <c:v>3.2624599999999999</c:v>
                </c:pt>
                <c:pt idx="68">
                  <c:v>3.2416800000000001</c:v>
                </c:pt>
                <c:pt idx="69">
                  <c:v>3.2936299999999998</c:v>
                </c:pt>
                <c:pt idx="70">
                  <c:v>3.34558</c:v>
                </c:pt>
                <c:pt idx="71">
                  <c:v>3.38714</c:v>
                </c:pt>
              </c:numCache>
            </c:numRef>
          </c:val>
          <c:smooth val="0"/>
        </c:ser>
        <c:ser>
          <c:idx val="2"/>
          <c:order val="5"/>
          <c:tx>
            <c:strRef>
              <c:f>'5'!$E$25</c:f>
              <c:strCache>
                <c:ptCount val="1"/>
                <c:pt idx="0">
                  <c:v> residential forecast</c:v>
                </c:pt>
              </c:strCache>
            </c:strRef>
          </c:tx>
          <c:spPr>
            <a:ln w="28575" cap="rnd">
              <a:solidFill>
                <a:schemeClr val="accent1">
                  <a:lumMod val="75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'5'!$B$26:$B$97</c:f>
              <c:numCache>
                <c:formatCode>General</c:formatCode>
                <c:ptCount val="72"/>
                <c:pt idx="0">
                  <c:v>2017</c:v>
                </c:pt>
                <c:pt idx="1">
                  <c:v>2017</c:v>
                </c:pt>
                <c:pt idx="2">
                  <c:v>2017</c:v>
                </c:pt>
                <c:pt idx="3">
                  <c:v>2017</c:v>
                </c:pt>
                <c:pt idx="4">
                  <c:v>2017</c:v>
                </c:pt>
                <c:pt idx="5">
                  <c:v>2017</c:v>
                </c:pt>
                <c:pt idx="6">
                  <c:v>2017</c:v>
                </c:pt>
                <c:pt idx="7">
                  <c:v>2017</c:v>
                </c:pt>
                <c:pt idx="8">
                  <c:v>2017</c:v>
                </c:pt>
                <c:pt idx="9">
                  <c:v>2017</c:v>
                </c:pt>
                <c:pt idx="10">
                  <c:v>2017</c:v>
                </c:pt>
                <c:pt idx="11">
                  <c:v>2017</c:v>
                </c:pt>
                <c:pt idx="12">
                  <c:v>2018</c:v>
                </c:pt>
                <c:pt idx="13">
                  <c:v>2018</c:v>
                </c:pt>
                <c:pt idx="14">
                  <c:v>2018</c:v>
                </c:pt>
                <c:pt idx="15">
                  <c:v>2018</c:v>
                </c:pt>
                <c:pt idx="16">
                  <c:v>2018</c:v>
                </c:pt>
                <c:pt idx="17">
                  <c:v>2018</c:v>
                </c:pt>
                <c:pt idx="18">
                  <c:v>2018</c:v>
                </c:pt>
                <c:pt idx="19">
                  <c:v>2018</c:v>
                </c:pt>
                <c:pt idx="20">
                  <c:v>2018</c:v>
                </c:pt>
                <c:pt idx="21">
                  <c:v>2018</c:v>
                </c:pt>
                <c:pt idx="22">
                  <c:v>2018</c:v>
                </c:pt>
                <c:pt idx="23">
                  <c:v>2018</c:v>
                </c:pt>
                <c:pt idx="24">
                  <c:v>2019</c:v>
                </c:pt>
                <c:pt idx="25">
                  <c:v>2019</c:v>
                </c:pt>
                <c:pt idx="26">
                  <c:v>2019</c:v>
                </c:pt>
                <c:pt idx="27">
                  <c:v>2019</c:v>
                </c:pt>
                <c:pt idx="28">
                  <c:v>2019</c:v>
                </c:pt>
                <c:pt idx="29">
                  <c:v>2019</c:v>
                </c:pt>
                <c:pt idx="30">
                  <c:v>2019</c:v>
                </c:pt>
                <c:pt idx="31">
                  <c:v>2019</c:v>
                </c:pt>
                <c:pt idx="32">
                  <c:v>2019</c:v>
                </c:pt>
                <c:pt idx="33">
                  <c:v>2019</c:v>
                </c:pt>
                <c:pt idx="34">
                  <c:v>2019</c:v>
                </c:pt>
                <c:pt idx="35">
                  <c:v>2019</c:v>
                </c:pt>
                <c:pt idx="36">
                  <c:v>2020</c:v>
                </c:pt>
                <c:pt idx="37">
                  <c:v>2020</c:v>
                </c:pt>
                <c:pt idx="38">
                  <c:v>2020</c:v>
                </c:pt>
                <c:pt idx="39">
                  <c:v>2020</c:v>
                </c:pt>
                <c:pt idx="40">
                  <c:v>2020</c:v>
                </c:pt>
                <c:pt idx="41">
                  <c:v>2020</c:v>
                </c:pt>
                <c:pt idx="42">
                  <c:v>2020</c:v>
                </c:pt>
                <c:pt idx="43">
                  <c:v>2020</c:v>
                </c:pt>
                <c:pt idx="44">
                  <c:v>2020</c:v>
                </c:pt>
                <c:pt idx="45">
                  <c:v>2020</c:v>
                </c:pt>
                <c:pt idx="46">
                  <c:v>2020</c:v>
                </c:pt>
                <c:pt idx="47">
                  <c:v>2020</c:v>
                </c:pt>
                <c:pt idx="48">
                  <c:v>2021</c:v>
                </c:pt>
                <c:pt idx="49">
                  <c:v>2021</c:v>
                </c:pt>
                <c:pt idx="50">
                  <c:v>2021</c:v>
                </c:pt>
                <c:pt idx="51">
                  <c:v>2021</c:v>
                </c:pt>
                <c:pt idx="52">
                  <c:v>2021</c:v>
                </c:pt>
                <c:pt idx="53">
                  <c:v>2021</c:v>
                </c:pt>
                <c:pt idx="54">
                  <c:v>2021</c:v>
                </c:pt>
                <c:pt idx="55">
                  <c:v>2021</c:v>
                </c:pt>
                <c:pt idx="56">
                  <c:v>2021</c:v>
                </c:pt>
                <c:pt idx="57">
                  <c:v>2021</c:v>
                </c:pt>
                <c:pt idx="58">
                  <c:v>2021</c:v>
                </c:pt>
                <c:pt idx="59">
                  <c:v>2021</c:v>
                </c:pt>
                <c:pt idx="60">
                  <c:v>2022</c:v>
                </c:pt>
                <c:pt idx="61">
                  <c:v>2022</c:v>
                </c:pt>
                <c:pt idx="62">
                  <c:v>2022</c:v>
                </c:pt>
                <c:pt idx="63">
                  <c:v>2022</c:v>
                </c:pt>
                <c:pt idx="64">
                  <c:v>2022</c:v>
                </c:pt>
                <c:pt idx="65">
                  <c:v>2022</c:v>
                </c:pt>
                <c:pt idx="66">
                  <c:v>2022</c:v>
                </c:pt>
                <c:pt idx="67">
                  <c:v>2022</c:v>
                </c:pt>
                <c:pt idx="68">
                  <c:v>2022</c:v>
                </c:pt>
                <c:pt idx="69">
                  <c:v>2022</c:v>
                </c:pt>
                <c:pt idx="70">
                  <c:v>2022</c:v>
                </c:pt>
                <c:pt idx="71">
                  <c:v>2022</c:v>
                </c:pt>
              </c:numCache>
            </c:numRef>
          </c:cat>
          <c:val>
            <c:numRef>
              <c:f>'5'!$E$26:$E$97</c:f>
              <c:numCache>
                <c:formatCode>0.000</c:formatCode>
                <c:ptCount val="7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9.0587940000000007</c:v>
                </c:pt>
                <c:pt idx="50">
                  <c:v>10.587490000000001</c:v>
                </c:pt>
                <c:pt idx="51">
                  <c:v>11.54876</c:v>
                </c:pt>
                <c:pt idx="52">
                  <c:v>13.575900000000001</c:v>
                </c:pt>
                <c:pt idx="53">
                  <c:v>16.00891</c:v>
                </c:pt>
                <c:pt idx="54">
                  <c:v>17.371130000000001</c:v>
                </c:pt>
                <c:pt idx="55">
                  <c:v>17.955590000000001</c:v>
                </c:pt>
                <c:pt idx="56">
                  <c:v>16.944590000000002</c:v>
                </c:pt>
                <c:pt idx="57">
                  <c:v>13.473420000000001</c:v>
                </c:pt>
                <c:pt idx="58">
                  <c:v>10.705920000000001</c:v>
                </c:pt>
                <c:pt idx="59">
                  <c:v>9.8759639999999997</c:v>
                </c:pt>
                <c:pt idx="60">
                  <c:v>9.5314589999999999</c:v>
                </c:pt>
                <c:pt idx="61">
                  <c:v>9.6210839999999997</c:v>
                </c:pt>
                <c:pt idx="62">
                  <c:v>10.11989</c:v>
                </c:pt>
                <c:pt idx="63">
                  <c:v>11.117610000000001</c:v>
                </c:pt>
                <c:pt idx="64">
                  <c:v>13.293799999999999</c:v>
                </c:pt>
                <c:pt idx="65">
                  <c:v>15.93252</c:v>
                </c:pt>
                <c:pt idx="66">
                  <c:v>17.3947</c:v>
                </c:pt>
                <c:pt idx="67">
                  <c:v>18.03886</c:v>
                </c:pt>
                <c:pt idx="68">
                  <c:v>17.043610000000001</c:v>
                </c:pt>
                <c:pt idx="69">
                  <c:v>13.53628</c:v>
                </c:pt>
                <c:pt idx="70">
                  <c:v>10.763059999999999</c:v>
                </c:pt>
                <c:pt idx="71">
                  <c:v>9.9692439999999998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814160"/>
        <c:axId val="1260816336"/>
      </c:lineChart>
      <c:catAx>
        <c:axId val="1260814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63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0816336"/>
        <c:scaling>
          <c:orientation val="minMax"/>
          <c:max val="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4160"/>
        <c:crosses val="autoZero"/>
        <c:crossBetween val="between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0.1086853647426303"/>
          <c:y val="0.52007340458212747"/>
          <c:w val="0.36819590259550888"/>
          <c:h val="0.152358455193100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05500902553428E-2"/>
          <c:y val="0.15865135608048994"/>
          <c:w val="0.86888750065719911"/>
          <c:h val="0.64273658501020703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'6'!$E$28:$E$55</c:f>
              <c:numCache>
                <c:formatCode>0.00</c:formatCode>
                <c:ptCount val="28"/>
                <c:pt idx="0">
                  <c:v>97.385238118000004</c:v>
                </c:pt>
                <c:pt idx="1">
                  <c:v>96.786460203999994</c:v>
                </c:pt>
                <c:pt idx="2">
                  <c:v>97.433125919999995</c:v>
                </c:pt>
                <c:pt idx="3">
                  <c:v>98.842838549999996</c:v>
                </c:pt>
                <c:pt idx="4">
                  <c:v>97.308751119999997</c:v>
                </c:pt>
                <c:pt idx="5">
                  <c:v>97.622814003000002</c:v>
                </c:pt>
                <c:pt idx="6">
                  <c:v>98.664641997999993</c:v>
                </c:pt>
                <c:pt idx="7">
                  <c:v>99.130821617999999</c:v>
                </c:pt>
                <c:pt idx="8">
                  <c:v>99.434697009999994</c:v>
                </c:pt>
                <c:pt idx="9">
                  <c:v>99.932931226999997</c:v>
                </c:pt>
                <c:pt idx="10">
                  <c:v>101.58328817</c:v>
                </c:pt>
                <c:pt idx="11">
                  <c:v>102.34111458</c:v>
                </c:pt>
                <c:pt idx="12">
                  <c:v>100.33933209999999</c:v>
                </c:pt>
                <c:pt idx="13">
                  <c:v>100.47522386</c:v>
                </c:pt>
                <c:pt idx="14">
                  <c:v>100.1571258</c:v>
                </c:pt>
                <c:pt idx="15">
                  <c:v>101.65733835</c:v>
                </c:pt>
                <c:pt idx="16">
                  <c:v>100.71966723</c:v>
                </c:pt>
                <c:pt idx="17">
                  <c:v>92.423807819999993</c:v>
                </c:pt>
                <c:pt idx="18">
                  <c:v>90.913483611000004</c:v>
                </c:pt>
                <c:pt idx="19">
                  <c:v>92.775508545999998</c:v>
                </c:pt>
                <c:pt idx="20">
                  <c:v>93.392130996999995</c:v>
                </c:pt>
                <c:pt idx="21">
                  <c:v>96.430159200000006</c:v>
                </c:pt>
                <c:pt idx="22">
                  <c:v>99.019628695999998</c:v>
                </c:pt>
                <c:pt idx="23">
                  <c:v>99.473682871999998</c:v>
                </c:pt>
                <c:pt idx="24">
                  <c:v>99.33545574</c:v>
                </c:pt>
                <c:pt idx="25">
                  <c:v>101.19149993000001</c:v>
                </c:pt>
                <c:pt idx="26">
                  <c:v>101.94231791</c:v>
                </c:pt>
                <c:pt idx="27">
                  <c:v>102.29532712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'6'!$B$28:$C$55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'6'!$G$28:$G$55</c:f>
              <c:numCache>
                <c:formatCode>0.00</c:formatCode>
                <c:ptCount val="28"/>
                <c:pt idx="0">
                  <c:v>95.945315867000005</c:v>
                </c:pt>
                <c:pt idx="1">
                  <c:v>96.398417351000006</c:v>
                </c:pt>
                <c:pt idx="2">
                  <c:v>97.365875036999995</c:v>
                </c:pt>
                <c:pt idx="3">
                  <c:v>97.44515973</c:v>
                </c:pt>
                <c:pt idx="4">
                  <c:v>97.226113503999997</c:v>
                </c:pt>
                <c:pt idx="5">
                  <c:v>99.089732549000004</c:v>
                </c:pt>
                <c:pt idx="6">
                  <c:v>99.528885529999997</c:v>
                </c:pt>
                <c:pt idx="7">
                  <c:v>99.879524119999999</c:v>
                </c:pt>
                <c:pt idx="8">
                  <c:v>99.354574210999999</c:v>
                </c:pt>
                <c:pt idx="9">
                  <c:v>99.736057747999993</c:v>
                </c:pt>
                <c:pt idx="10">
                  <c:v>100.85216414</c:v>
                </c:pt>
                <c:pt idx="11">
                  <c:v>100.25474918</c:v>
                </c:pt>
                <c:pt idx="12">
                  <c:v>100.19332196000001</c:v>
                </c:pt>
                <c:pt idx="13">
                  <c:v>100.78119498</c:v>
                </c:pt>
                <c:pt idx="14">
                  <c:v>102.09458814</c:v>
                </c:pt>
                <c:pt idx="15">
                  <c:v>101.67265746</c:v>
                </c:pt>
                <c:pt idx="16">
                  <c:v>95.062773098999998</c:v>
                </c:pt>
                <c:pt idx="17">
                  <c:v>84.947740980000006</c:v>
                </c:pt>
                <c:pt idx="18">
                  <c:v>93.246263843999998</c:v>
                </c:pt>
                <c:pt idx="19">
                  <c:v>95.419634669000004</c:v>
                </c:pt>
                <c:pt idx="20">
                  <c:v>95.193598976000004</c:v>
                </c:pt>
                <c:pt idx="21">
                  <c:v>97.036924518999996</c:v>
                </c:pt>
                <c:pt idx="22">
                  <c:v>98.607496061999996</c:v>
                </c:pt>
                <c:pt idx="23">
                  <c:v>99.122817558999998</c:v>
                </c:pt>
                <c:pt idx="24">
                  <c:v>99.787461766999996</c:v>
                </c:pt>
                <c:pt idx="25">
                  <c:v>100.94206868000001</c:v>
                </c:pt>
                <c:pt idx="26">
                  <c:v>102.12634849</c:v>
                </c:pt>
                <c:pt idx="27">
                  <c:v>102.41892733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803280"/>
        <c:axId val="1260811440"/>
      </c:lineChart>
      <c:scatterChart>
        <c:scatterStyle val="lineMarker"/>
        <c:varyColors val="0"/>
        <c:ser>
          <c:idx val="3"/>
          <c:order val="2"/>
          <c:tx>
            <c:strRef>
              <c:f>'6'!$C$58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0905740440981292E-2"/>
                  <c:y val="2.7613342302061451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'6'!$B$59:$B$60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'6'!$C$59:$C$60</c:f>
              <c:numCache>
                <c:formatCode>0</c:formatCode>
                <c:ptCount val="2"/>
                <c:pt idx="0">
                  <c:v>70</c:v>
                </c:pt>
                <c:pt idx="1">
                  <c:v>105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03280"/>
        <c:axId val="1260811440"/>
      </c:scatterChart>
      <c:catAx>
        <c:axId val="126080328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nextTo"/>
        <c:txPr>
          <a:bodyPr/>
          <a:lstStyle/>
          <a:p>
            <a:pPr>
              <a:defRPr sz="900" baseline="0"/>
            </a:pPr>
            <a:endParaRPr lang="en-US"/>
          </a:p>
        </c:txPr>
        <c:crossAx val="1260811440"/>
        <c:crosses val="autoZero"/>
        <c:auto val="0"/>
        <c:lblAlgn val="ctr"/>
        <c:lblOffset val="100"/>
        <c:tickLblSkip val="4"/>
        <c:tickMarkSkip val="4"/>
        <c:noMultiLvlLbl val="0"/>
      </c:catAx>
      <c:valAx>
        <c:axId val="1260811440"/>
        <c:scaling>
          <c:orientation val="minMax"/>
          <c:max val="105"/>
          <c:min val="7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60803280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5666217307869918E-2"/>
          <c:y val="8.3187181164435145E-2"/>
          <c:w val="0.86757732092358386"/>
          <c:h val="0.66546163545067005"/>
        </c:manualLayout>
      </c:layout>
      <c:barChart>
        <c:barDir val="col"/>
        <c:grouping val="stacked"/>
        <c:varyColors val="0"/>
        <c:ser>
          <c:idx val="2"/>
          <c:order val="0"/>
          <c:spPr>
            <a:solidFill>
              <a:schemeClr val="accent5"/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'6'!$J$28:$J$55</c:f>
              <c:numCache>
                <c:formatCode>0.00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-1.4669185459</c:v>
                </c:pt>
                <c:pt idx="6">
                  <c:v>-0.86424353206000004</c:v>
                </c:pt>
                <c:pt idx="7">
                  <c:v>-0.74870250208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-0.30597111954</c:v>
                </c:pt>
                <c:pt idx="14">
                  <c:v>-1.9374623396999999</c:v>
                </c:pt>
                <c:pt idx="15">
                  <c:v>-1.5319109054E-2</c:v>
                </c:pt>
                <c:pt idx="16">
                  <c:v>0</c:v>
                </c:pt>
                <c:pt idx="17">
                  <c:v>0</c:v>
                </c:pt>
                <c:pt idx="18">
                  <c:v>-2.3327802335999999</c:v>
                </c:pt>
                <c:pt idx="19">
                  <c:v>-2.6441261235</c:v>
                </c:pt>
                <c:pt idx="20">
                  <c:v>-1.8014679795999999</c:v>
                </c:pt>
                <c:pt idx="21">
                  <c:v>-0.60676531964000002</c:v>
                </c:pt>
                <c:pt idx="22">
                  <c:v>0</c:v>
                </c:pt>
                <c:pt idx="23">
                  <c:v>0</c:v>
                </c:pt>
                <c:pt idx="24">
                  <c:v>-0.45200602673000001</c:v>
                </c:pt>
                <c:pt idx="25">
                  <c:v>0</c:v>
                </c:pt>
                <c:pt idx="26">
                  <c:v>-0.18403057214999999</c:v>
                </c:pt>
                <c:pt idx="27">
                  <c:v>-0.12360020732</c:v>
                </c:pt>
              </c:numCache>
            </c:numRef>
          </c:val>
        </c:ser>
        <c:ser>
          <c:idx val="0"/>
          <c:order val="1"/>
          <c:spPr>
            <a:solidFill>
              <a:schemeClr val="accent4">
                <a:lumMod val="75000"/>
              </a:schemeClr>
            </a:solidFill>
          </c:spPr>
          <c:invertIfNegative val="0"/>
          <c:cat>
            <c:strRef>
              <c:f>'6'!$A$28:$A$55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'6'!$K$28:$K$55</c:f>
              <c:numCache>
                <c:formatCode>0.00</c:formatCode>
                <c:ptCount val="28"/>
                <c:pt idx="0">
                  <c:v>1.4399222513000001</c:v>
                </c:pt>
                <c:pt idx="1">
                  <c:v>0.38804285296000002</c:v>
                </c:pt>
                <c:pt idx="2">
                  <c:v>6.7250882972000006E-2</c:v>
                </c:pt>
                <c:pt idx="3">
                  <c:v>1.3976788204999999</c:v>
                </c:pt>
                <c:pt idx="4">
                  <c:v>8.2637616324999996E-2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8.0122799378000001E-2</c:v>
                </c:pt>
                <c:pt idx="9">
                  <c:v>0.19687347873</c:v>
                </c:pt>
                <c:pt idx="10">
                  <c:v>0.73112403014000005</c:v>
                </c:pt>
                <c:pt idx="11">
                  <c:v>2.0863654052</c:v>
                </c:pt>
                <c:pt idx="12">
                  <c:v>0.14601013275999999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5.6568941336999998</c:v>
                </c:pt>
                <c:pt idx="17">
                  <c:v>7.4760668404999997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0.41213263386999999</c:v>
                </c:pt>
                <c:pt idx="23">
                  <c:v>0.35086531304000002</c:v>
                </c:pt>
                <c:pt idx="24">
                  <c:v>0</c:v>
                </c:pt>
                <c:pt idx="25">
                  <c:v>0.24943124623999999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60811984"/>
        <c:axId val="1260813616"/>
      </c:barChart>
      <c:scatterChart>
        <c:scatterStyle val="lineMarker"/>
        <c:varyColors val="0"/>
        <c:ser>
          <c:idx val="1"/>
          <c:order val="2"/>
          <c:tx>
            <c:strRef>
              <c:f>'6'!$C$61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'6'!$B$62:$B$63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'6'!$C$62:$C$63</c:f>
              <c:numCache>
                <c:formatCode>0</c:formatCode>
                <c:ptCount val="2"/>
                <c:pt idx="0">
                  <c:v>-5</c:v>
                </c:pt>
                <c:pt idx="1">
                  <c:v>15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11984"/>
        <c:axId val="1260813616"/>
      </c:scatterChart>
      <c:catAx>
        <c:axId val="126081198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one"/>
        <c:spPr>
          <a:ln>
            <a:solidFill>
              <a:schemeClr val="tx1"/>
            </a:solidFill>
          </a:ln>
        </c:spPr>
        <c:crossAx val="1260813616"/>
        <c:crosses val="autoZero"/>
        <c:auto val="1"/>
        <c:lblAlgn val="ctr"/>
        <c:lblOffset val="100"/>
        <c:noMultiLvlLbl val="0"/>
      </c:catAx>
      <c:valAx>
        <c:axId val="1260813616"/>
        <c:scaling>
          <c:orientation val="minMax"/>
          <c:max val="8"/>
          <c:min val="-4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60811984"/>
        <c:crosses val="autoZero"/>
        <c:crossBetween val="between"/>
        <c:majorUnit val="2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Estimated unplanned liquid</a:t>
            </a:r>
            <a:r>
              <a:rPr lang="en-US" sz="1000" b="1" baseline="0">
                <a:effectLst/>
              </a:rPr>
              <a:t> fuels production outages among OPEC and non-OPEC producers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5370188101487314E-2"/>
          <c:y val="0.17846285864115619"/>
          <c:w val="0.74249052201808097"/>
          <c:h val="0.62410672429821146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'7'!$C$27</c:f>
              <c:strCache>
                <c:ptCount val="1"/>
                <c:pt idx="0">
                  <c:v>Libya</c:v>
                </c:pt>
              </c:strCache>
            </c:strRef>
          </c:tx>
          <c:spPr>
            <a:solidFill>
              <a:schemeClr val="accent3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'7'!$C$28:$C$63</c:f>
              <c:numCache>
                <c:formatCode>0.000</c:formatCode>
                <c:ptCount val="36"/>
                <c:pt idx="0">
                  <c:v>0.5</c:v>
                </c:pt>
                <c:pt idx="1">
                  <c:v>0.47</c:v>
                </c:pt>
                <c:pt idx="2">
                  <c:v>0.24</c:v>
                </c:pt>
                <c:pt idx="3">
                  <c:v>0.16</c:v>
                </c:pt>
                <c:pt idx="4">
                  <c:v>0.17</c:v>
                </c:pt>
                <c:pt idx="5">
                  <c:v>0.23</c:v>
                </c:pt>
                <c:pt idx="6">
                  <c:v>0.20499999999999999</c:v>
                </c:pt>
                <c:pt idx="7">
                  <c:v>0.245</c:v>
                </c:pt>
                <c:pt idx="8">
                  <c:v>0.15</c:v>
                </c:pt>
                <c:pt idx="9">
                  <c:v>0.14499999999999999</c:v>
                </c:pt>
                <c:pt idx="10">
                  <c:v>0.14000000000000001</c:v>
                </c:pt>
                <c:pt idx="11">
                  <c:v>0.18</c:v>
                </c:pt>
                <c:pt idx="12">
                  <c:v>0.56999999999999995</c:v>
                </c:pt>
                <c:pt idx="13">
                  <c:v>1.2</c:v>
                </c:pt>
                <c:pt idx="14">
                  <c:v>1.25</c:v>
                </c:pt>
                <c:pt idx="15">
                  <c:v>1.2649999999999999</c:v>
                </c:pt>
                <c:pt idx="16">
                  <c:v>1.27</c:v>
                </c:pt>
                <c:pt idx="17">
                  <c:v>1.27</c:v>
                </c:pt>
                <c:pt idx="18">
                  <c:v>1.2450000000000001</c:v>
                </c:pt>
                <c:pt idx="19">
                  <c:v>1.26</c:v>
                </c:pt>
                <c:pt idx="20">
                  <c:v>1.22</c:v>
                </c:pt>
                <c:pt idx="21">
                  <c:v>0.91</c:v>
                </c:pt>
                <c:pt idx="22">
                  <c:v>0.27</c:v>
                </c:pt>
                <c:pt idx="23">
                  <c:v>0.11</c:v>
                </c:pt>
                <c:pt idx="24">
                  <c:v>0.2</c:v>
                </c:pt>
                <c:pt idx="25">
                  <c:v>0.16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2"/>
          <c:order val="1"/>
          <c:tx>
            <c:strRef>
              <c:f>'7'!$D$27</c:f>
              <c:strCache>
                <c:ptCount val="1"/>
                <c:pt idx="0">
                  <c:v>Nigeria</c:v>
                </c:pt>
              </c:strCache>
            </c:strRef>
          </c:tx>
          <c:spPr>
            <a:solidFill>
              <a:schemeClr val="accent3">
                <a:lumMod val="20000"/>
                <a:lumOff val="8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'7'!$D$28:$D$63</c:f>
              <c:numCache>
                <c:formatCode>0.000</c:formatCode>
                <c:ptCount val="36"/>
                <c:pt idx="0">
                  <c:v>0.28100000000000003</c:v>
                </c:pt>
                <c:pt idx="1">
                  <c:v>0.25900000000000001</c:v>
                </c:pt>
                <c:pt idx="2">
                  <c:v>0.246</c:v>
                </c:pt>
                <c:pt idx="3">
                  <c:v>0.21099999999999999</c:v>
                </c:pt>
                <c:pt idx="4">
                  <c:v>0.32800000000000001</c:v>
                </c:pt>
                <c:pt idx="5">
                  <c:v>0.224</c:v>
                </c:pt>
                <c:pt idx="6">
                  <c:v>0.24099999999999999</c:v>
                </c:pt>
                <c:pt idx="7">
                  <c:v>0.20100000000000001</c:v>
                </c:pt>
                <c:pt idx="8">
                  <c:v>0.26100000000000001</c:v>
                </c:pt>
                <c:pt idx="9">
                  <c:v>0.28999999999999998</c:v>
                </c:pt>
                <c:pt idx="10">
                  <c:v>0.31</c:v>
                </c:pt>
                <c:pt idx="11">
                  <c:v>0.35</c:v>
                </c:pt>
                <c:pt idx="12">
                  <c:v>0.25</c:v>
                </c:pt>
                <c:pt idx="13">
                  <c:v>0.28999999999999998</c:v>
                </c:pt>
                <c:pt idx="14">
                  <c:v>0.31</c:v>
                </c:pt>
                <c:pt idx="15">
                  <c:v>0.26</c:v>
                </c:pt>
                <c:pt idx="16">
                  <c:v>0.26</c:v>
                </c:pt>
                <c:pt idx="17">
                  <c:v>0.26</c:v>
                </c:pt>
                <c:pt idx="18">
                  <c:v>0.26</c:v>
                </c:pt>
                <c:pt idx="19">
                  <c:v>0.26</c:v>
                </c:pt>
                <c:pt idx="20">
                  <c:v>0.26</c:v>
                </c:pt>
                <c:pt idx="21">
                  <c:v>0.26</c:v>
                </c:pt>
                <c:pt idx="22">
                  <c:v>0.28000000000000003</c:v>
                </c:pt>
                <c:pt idx="23">
                  <c:v>0.36</c:v>
                </c:pt>
                <c:pt idx="24">
                  <c:v>0.47</c:v>
                </c:pt>
                <c:pt idx="25">
                  <c:v>0.24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3"/>
          <c:order val="2"/>
          <c:tx>
            <c:strRef>
              <c:f>'7'!$E$27</c:f>
              <c:strCache>
                <c:ptCount val="1"/>
                <c:pt idx="0">
                  <c:v>Iraq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'7'!$E$28:$E$63</c:f>
              <c:numCache>
                <c:formatCode>0.000</c:formatCode>
                <c:ptCount val="36"/>
                <c:pt idx="0">
                  <c:v>7.4999999999999997E-2</c:v>
                </c:pt>
                <c:pt idx="1">
                  <c:v>7.4999999999999997E-2</c:v>
                </c:pt>
                <c:pt idx="2">
                  <c:v>0.155</c:v>
                </c:pt>
                <c:pt idx="3">
                  <c:v>7.4999999999999997E-2</c:v>
                </c:pt>
                <c:pt idx="4">
                  <c:v>7.4999999999999997E-2</c:v>
                </c:pt>
                <c:pt idx="5">
                  <c:v>7.4999999999999997E-2</c:v>
                </c:pt>
                <c:pt idx="6">
                  <c:v>7.4999999999999997E-2</c:v>
                </c:pt>
                <c:pt idx="7">
                  <c:v>7.4999999999999997E-2</c:v>
                </c:pt>
                <c:pt idx="8">
                  <c:v>7.4999999999999997E-2</c:v>
                </c:pt>
                <c:pt idx="9">
                  <c:v>7.4999999999999997E-2</c:v>
                </c:pt>
                <c:pt idx="10">
                  <c:v>8.5000000000000006E-2</c:v>
                </c:pt>
                <c:pt idx="11">
                  <c:v>0.184</c:v>
                </c:pt>
                <c:pt idx="12">
                  <c:v>8.7999999999999995E-2</c:v>
                </c:pt>
                <c:pt idx="13">
                  <c:v>7.4999999999999997E-2</c:v>
                </c:pt>
                <c:pt idx="14">
                  <c:v>0.12016129032</c:v>
                </c:pt>
                <c:pt idx="15">
                  <c:v>0.12016129032</c:v>
                </c:pt>
                <c:pt idx="16">
                  <c:v>0.12016129032</c:v>
                </c:pt>
                <c:pt idx="17">
                  <c:v>0.12016129032</c:v>
                </c:pt>
                <c:pt idx="18">
                  <c:v>0.12016129032</c:v>
                </c:pt>
                <c:pt idx="19">
                  <c:v>0.12016129032</c:v>
                </c:pt>
                <c:pt idx="20">
                  <c:v>0.12016129032</c:v>
                </c:pt>
                <c:pt idx="21">
                  <c:v>0.12016129032</c:v>
                </c:pt>
                <c:pt idx="22">
                  <c:v>0.12016129032</c:v>
                </c:pt>
                <c:pt idx="23">
                  <c:v>0.12016129032</c:v>
                </c:pt>
                <c:pt idx="24">
                  <c:v>0.12016129032</c:v>
                </c:pt>
                <c:pt idx="25">
                  <c:v>0.12016129032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4"/>
          <c:order val="3"/>
          <c:tx>
            <c:strRef>
              <c:f>'7'!$F$27</c:f>
              <c:strCache>
                <c:ptCount val="1"/>
                <c:pt idx="0">
                  <c:v>Kuwait</c:v>
                </c:pt>
              </c:strCache>
            </c:strRef>
          </c:tx>
          <c:spPr>
            <a:solidFill>
              <a:srgbClr val="92D050"/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'7'!$F$28:$F$63</c:f>
              <c:numCache>
                <c:formatCode>0.000</c:formatCode>
                <c:ptCount val="36"/>
                <c:pt idx="0">
                  <c:v>0.25</c:v>
                </c:pt>
                <c:pt idx="1">
                  <c:v>0.25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0.25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0"/>
          <c:order val="4"/>
          <c:tx>
            <c:strRef>
              <c:f>'7'!$B$27</c:f>
              <c:strCache>
                <c:ptCount val="1"/>
                <c:pt idx="0">
                  <c:v>Iran</c:v>
                </c:pt>
              </c:strCache>
            </c:strRef>
          </c:tx>
          <c:spPr>
            <a:solidFill>
              <a:schemeClr val="accent3">
                <a:lumMod val="40000"/>
                <a:lumOff val="6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'7'!$B$28:$B$63</c:f>
              <c:numCache>
                <c:formatCode>0.000</c:formatCode>
                <c:ptCount val="36"/>
                <c:pt idx="0">
                  <c:v>1.1499999999999999</c:v>
                </c:pt>
                <c:pt idx="1">
                  <c:v>1.1499999999999999</c:v>
                </c:pt>
                <c:pt idx="2">
                  <c:v>1.2</c:v>
                </c:pt>
                <c:pt idx="3">
                  <c:v>1.3</c:v>
                </c:pt>
                <c:pt idx="4">
                  <c:v>1.5</c:v>
                </c:pt>
                <c:pt idx="5">
                  <c:v>1.6</c:v>
                </c:pt>
                <c:pt idx="6">
                  <c:v>1.7</c:v>
                </c:pt>
                <c:pt idx="7">
                  <c:v>1.7</c:v>
                </c:pt>
                <c:pt idx="8">
                  <c:v>1.7</c:v>
                </c:pt>
                <c:pt idx="9">
                  <c:v>1.7</c:v>
                </c:pt>
                <c:pt idx="10">
                  <c:v>1.8</c:v>
                </c:pt>
                <c:pt idx="11">
                  <c:v>1.8</c:v>
                </c:pt>
                <c:pt idx="12">
                  <c:v>1.8</c:v>
                </c:pt>
                <c:pt idx="13">
                  <c:v>1.75</c:v>
                </c:pt>
                <c:pt idx="14">
                  <c:v>1.8</c:v>
                </c:pt>
                <c:pt idx="15">
                  <c:v>1.825</c:v>
                </c:pt>
                <c:pt idx="16">
                  <c:v>1.825</c:v>
                </c:pt>
                <c:pt idx="17">
                  <c:v>1.85</c:v>
                </c:pt>
                <c:pt idx="18">
                  <c:v>1.9</c:v>
                </c:pt>
                <c:pt idx="19">
                  <c:v>1.9</c:v>
                </c:pt>
                <c:pt idx="20">
                  <c:v>1.9</c:v>
                </c:pt>
                <c:pt idx="21">
                  <c:v>1.9</c:v>
                </c:pt>
                <c:pt idx="22">
                  <c:v>1.85</c:v>
                </c:pt>
                <c:pt idx="23">
                  <c:v>1.8</c:v>
                </c:pt>
                <c:pt idx="24">
                  <c:v>1.75</c:v>
                </c:pt>
                <c:pt idx="25">
                  <c:v>1.6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5"/>
          <c:order val="5"/>
          <c:tx>
            <c:v>Saudi Arabia</c:v>
          </c:tx>
          <c:spPr>
            <a:solidFill>
              <a:schemeClr val="accent3">
                <a:lumMod val="50000"/>
              </a:schemeClr>
            </a:solidFill>
          </c:spPr>
          <c:invertIfNegative val="0"/>
          <c:cat>
            <c:numRef>
              <c:f>'7'!$A$28:$A$63</c:f>
              <c:numCache>
                <c:formatCode>mmm\ yyyy</c:formatCode>
                <c:ptCount val="36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</c:numCache>
            </c:numRef>
          </c:cat>
          <c:val>
            <c:numRef>
              <c:f>'7'!$G$28:$G$63</c:f>
              <c:numCache>
                <c:formatCode>0.000</c:formatCode>
                <c:ptCount val="36"/>
                <c:pt idx="0">
                  <c:v>0.31774193548000002</c:v>
                </c:pt>
                <c:pt idx="1">
                  <c:v>0.44285714286</c:v>
                </c:pt>
                <c:pt idx="2">
                  <c:v>0.25</c:v>
                </c:pt>
                <c:pt idx="3">
                  <c:v>0.25</c:v>
                </c:pt>
                <c:pt idx="4">
                  <c:v>0.25</c:v>
                </c:pt>
                <c:pt idx="5">
                  <c:v>0.25</c:v>
                </c:pt>
                <c:pt idx="6">
                  <c:v>0.25</c:v>
                </c:pt>
                <c:pt idx="7">
                  <c:v>0.25</c:v>
                </c:pt>
                <c:pt idx="8">
                  <c:v>1.6</c:v>
                </c:pt>
                <c:pt idx="9">
                  <c:v>0.25</c:v>
                </c:pt>
                <c:pt idx="10">
                  <c:v>0.25</c:v>
                </c:pt>
                <c:pt idx="11">
                  <c:v>0.25</c:v>
                </c:pt>
                <c:pt idx="12">
                  <c:v>0.25</c:v>
                </c:pt>
                <c:pt idx="13">
                  <c:v>0.25</c:v>
                </c:pt>
                <c:pt idx="14">
                  <c:v>0.215</c:v>
                </c:pt>
                <c:pt idx="15">
                  <c:v>0.18</c:v>
                </c:pt>
                <c:pt idx="16">
                  <c:v>0.17</c:v>
                </c:pt>
                <c:pt idx="17">
                  <c:v>0.17</c:v>
                </c:pt>
                <c:pt idx="18">
                  <c:v>0.17</c:v>
                </c:pt>
                <c:pt idx="19">
                  <c:v>0.16500000000000001</c:v>
                </c:pt>
                <c:pt idx="20">
                  <c:v>0.16</c:v>
                </c:pt>
                <c:pt idx="21">
                  <c:v>0.16</c:v>
                </c:pt>
                <c:pt idx="22">
                  <c:v>0.14000000000000001</c:v>
                </c:pt>
                <c:pt idx="23">
                  <c:v>0.14000000000000001</c:v>
                </c:pt>
                <c:pt idx="24">
                  <c:v>0.127</c:v>
                </c:pt>
                <c:pt idx="25">
                  <c:v>0.127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9"/>
          <c:order val="6"/>
          <c:tx>
            <c:strRef>
              <c:f>'7'!$H$27</c:f>
              <c:strCache>
                <c:ptCount val="1"/>
                <c:pt idx="0">
                  <c:v>Venezuela</c:v>
                </c:pt>
              </c:strCache>
            </c:strRef>
          </c:tx>
          <c:spPr>
            <a:solidFill>
              <a:srgbClr val="00B050"/>
            </a:solidFill>
          </c:spPr>
          <c:invertIfNegative val="0"/>
          <c:val>
            <c:numRef>
              <c:f>'7'!$H$28:$H$63</c:f>
              <c:numCache>
                <c:formatCode>0.000</c:formatCode>
                <c:ptCount val="36"/>
                <c:pt idx="0">
                  <c:v>0</c:v>
                </c:pt>
                <c:pt idx="1">
                  <c:v>0.1</c:v>
                </c:pt>
                <c:pt idx="2">
                  <c:v>0.01</c:v>
                </c:pt>
                <c:pt idx="3">
                  <c:v>0.02</c:v>
                </c:pt>
                <c:pt idx="4">
                  <c:v>0.1</c:v>
                </c:pt>
                <c:pt idx="5">
                  <c:v>0.05</c:v>
                </c:pt>
                <c:pt idx="6">
                  <c:v>0.05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0.05</c:v>
                </c:pt>
                <c:pt idx="11">
                  <c:v>0</c:v>
                </c:pt>
                <c:pt idx="12">
                  <c:v>0</c:v>
                </c:pt>
                <c:pt idx="13">
                  <c:v>0.05</c:v>
                </c:pt>
                <c:pt idx="14">
                  <c:v>0.2</c:v>
                </c:pt>
                <c:pt idx="15">
                  <c:v>0.25</c:v>
                </c:pt>
                <c:pt idx="16">
                  <c:v>0.32500000000000001</c:v>
                </c:pt>
                <c:pt idx="17">
                  <c:v>0.47</c:v>
                </c:pt>
                <c:pt idx="18">
                  <c:v>0.49</c:v>
                </c:pt>
                <c:pt idx="19">
                  <c:v>0.49</c:v>
                </c:pt>
                <c:pt idx="20">
                  <c:v>0.51</c:v>
                </c:pt>
                <c:pt idx="21">
                  <c:v>0.47</c:v>
                </c:pt>
                <c:pt idx="22">
                  <c:v>0.45</c:v>
                </c:pt>
                <c:pt idx="23">
                  <c:v>0.44</c:v>
                </c:pt>
                <c:pt idx="24">
                  <c:v>0.28000000000000003</c:v>
                </c:pt>
                <c:pt idx="25">
                  <c:v>0.24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6"/>
          <c:order val="7"/>
          <c:tx>
            <c:strRef>
              <c:f>'7'!$L$27</c:f>
              <c:strCache>
                <c:ptCount val="1"/>
                <c:pt idx="0">
                  <c:v>Canada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val>
            <c:numRef>
              <c:f>'7'!$L$28:$L$63</c:f>
              <c:numCache>
                <c:formatCode>0.000</c:formatCode>
                <c:ptCount val="36"/>
                <c:pt idx="0">
                  <c:v>0.04</c:v>
                </c:pt>
                <c:pt idx="1">
                  <c:v>0.04</c:v>
                </c:pt>
                <c:pt idx="2">
                  <c:v>0.04</c:v>
                </c:pt>
                <c:pt idx="3">
                  <c:v>7.4999999999999997E-2</c:v>
                </c:pt>
                <c:pt idx="4">
                  <c:v>0.04</c:v>
                </c:pt>
                <c:pt idx="5">
                  <c:v>0.04</c:v>
                </c:pt>
                <c:pt idx="6">
                  <c:v>7.3999999999999996E-2</c:v>
                </c:pt>
                <c:pt idx="7">
                  <c:v>7.4999999999999997E-2</c:v>
                </c:pt>
                <c:pt idx="8">
                  <c:v>8.8999999999999996E-2</c:v>
                </c:pt>
                <c:pt idx="9">
                  <c:v>0</c:v>
                </c:pt>
                <c:pt idx="10">
                  <c:v>9.5000000000000001E-2</c:v>
                </c:pt>
                <c:pt idx="11">
                  <c:v>1.2999999999999999E-2</c:v>
                </c:pt>
                <c:pt idx="12">
                  <c:v>3.6999999999999998E-2</c:v>
                </c:pt>
                <c:pt idx="13">
                  <c:v>3.6999999999999998E-2</c:v>
                </c:pt>
                <c:pt idx="14">
                  <c:v>3.6999999999999998E-2</c:v>
                </c:pt>
                <c:pt idx="15">
                  <c:v>0.33700000000000002</c:v>
                </c:pt>
                <c:pt idx="16">
                  <c:v>0.33700000000000002</c:v>
                </c:pt>
                <c:pt idx="17">
                  <c:v>0.33700000000000002</c:v>
                </c:pt>
                <c:pt idx="18">
                  <c:v>0.04</c:v>
                </c:pt>
                <c:pt idx="19">
                  <c:v>0.155</c:v>
                </c:pt>
                <c:pt idx="20">
                  <c:v>0.14499999999999999</c:v>
                </c:pt>
                <c:pt idx="21">
                  <c:v>0.12</c:v>
                </c:pt>
                <c:pt idx="22">
                  <c:v>0.04</c:v>
                </c:pt>
                <c:pt idx="23">
                  <c:v>0.04</c:v>
                </c:pt>
                <c:pt idx="24">
                  <c:v>0.04</c:v>
                </c:pt>
                <c:pt idx="25">
                  <c:v>0.04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8"/>
          <c:order val="8"/>
          <c:tx>
            <c:strRef>
              <c:f>'7'!$M$27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dPt>
            <c:idx val="19"/>
            <c:invertIfNegative val="0"/>
            <c:bubble3D val="0"/>
          </c:dPt>
          <c:val>
            <c:numRef>
              <c:f>'7'!$M$28:$M$63</c:f>
              <c:numCache>
                <c:formatCode>0.000</c:formatCode>
                <c:ptCount val="36"/>
                <c:pt idx="0">
                  <c:v>0.126</c:v>
                </c:pt>
                <c:pt idx="1">
                  <c:v>0.29199999999999998</c:v>
                </c:pt>
                <c:pt idx="2">
                  <c:v>0.11600000000000001</c:v>
                </c:pt>
                <c:pt idx="3">
                  <c:v>5.1999999999999998E-2</c:v>
                </c:pt>
                <c:pt idx="4">
                  <c:v>5.8000000000000003E-2</c:v>
                </c:pt>
                <c:pt idx="5">
                  <c:v>6.4000000000000001E-2</c:v>
                </c:pt>
                <c:pt idx="6">
                  <c:v>0.441</c:v>
                </c:pt>
                <c:pt idx="7">
                  <c:v>0</c:v>
                </c:pt>
                <c:pt idx="8">
                  <c:v>0.16300000000000001</c:v>
                </c:pt>
                <c:pt idx="9">
                  <c:v>0.14899999999999999</c:v>
                </c:pt>
                <c:pt idx="10">
                  <c:v>0</c:v>
                </c:pt>
                <c:pt idx="11">
                  <c:v>0.114</c:v>
                </c:pt>
                <c:pt idx="12">
                  <c:v>5.2999999999999999E-2</c:v>
                </c:pt>
                <c:pt idx="13">
                  <c:v>0.01</c:v>
                </c:pt>
                <c:pt idx="14">
                  <c:v>0</c:v>
                </c:pt>
                <c:pt idx="15">
                  <c:v>1.6E-2</c:v>
                </c:pt>
                <c:pt idx="16">
                  <c:v>0.17799999999999999</c:v>
                </c:pt>
                <c:pt idx="17">
                  <c:v>0.36899999999999999</c:v>
                </c:pt>
                <c:pt idx="18">
                  <c:v>0.441</c:v>
                </c:pt>
                <c:pt idx="19">
                  <c:v>0.59099999999999997</c:v>
                </c:pt>
                <c:pt idx="20">
                  <c:v>0.192</c:v>
                </c:pt>
                <c:pt idx="21">
                  <c:v>0.624</c:v>
                </c:pt>
                <c:pt idx="22">
                  <c:v>0.224</c:v>
                </c:pt>
                <c:pt idx="23">
                  <c:v>0.124</c:v>
                </c:pt>
                <c:pt idx="24">
                  <c:v>7.8E-2</c:v>
                </c:pt>
                <c:pt idx="25">
                  <c:v>0.70799999999999996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ser>
          <c:idx val="7"/>
          <c:order val="9"/>
          <c:tx>
            <c:strRef>
              <c:f>'7'!$N$27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2">
                <a:lumMod val="40000"/>
                <a:lumOff val="60000"/>
              </a:schemeClr>
            </a:solidFill>
            <a:ln>
              <a:noFill/>
            </a:ln>
          </c:spPr>
          <c:invertIfNegative val="0"/>
          <c:val>
            <c:numRef>
              <c:f>'7'!$N$28:$N$63</c:f>
              <c:numCache>
                <c:formatCode>0.000</c:formatCode>
                <c:ptCount val="36"/>
                <c:pt idx="0">
                  <c:v>0.11000000000000001</c:v>
                </c:pt>
                <c:pt idx="1">
                  <c:v>0.27999999999999997</c:v>
                </c:pt>
                <c:pt idx="2">
                  <c:v>0.107</c:v>
                </c:pt>
                <c:pt idx="3">
                  <c:v>0.123</c:v>
                </c:pt>
                <c:pt idx="4">
                  <c:v>0.21800000000000003</c:v>
                </c:pt>
                <c:pt idx="5">
                  <c:v>0.156</c:v>
                </c:pt>
                <c:pt idx="6">
                  <c:v>0.182</c:v>
                </c:pt>
                <c:pt idx="7">
                  <c:v>0.11600000000000001</c:v>
                </c:pt>
                <c:pt idx="8">
                  <c:v>9.5000000000000001E-2</c:v>
                </c:pt>
                <c:pt idx="9">
                  <c:v>0.27791935483999997</c:v>
                </c:pt>
                <c:pt idx="10">
                  <c:v>0.19299999999999998</c:v>
                </c:pt>
                <c:pt idx="11">
                  <c:v>0.14100000000000001</c:v>
                </c:pt>
                <c:pt idx="12">
                  <c:v>9.4E-2</c:v>
                </c:pt>
                <c:pt idx="13">
                  <c:v>0.15104827586</c:v>
                </c:pt>
                <c:pt idx="14">
                  <c:v>0.11122580644999999</c:v>
                </c:pt>
                <c:pt idx="15">
                  <c:v>0.46799999999999992</c:v>
                </c:pt>
                <c:pt idx="16">
                  <c:v>0.37800000000000006</c:v>
                </c:pt>
                <c:pt idx="17">
                  <c:v>0.27200000000000002</c:v>
                </c:pt>
                <c:pt idx="18">
                  <c:v>0.24435999999999997</c:v>
                </c:pt>
                <c:pt idx="19">
                  <c:v>0.14554999999999996</c:v>
                </c:pt>
                <c:pt idx="20">
                  <c:v>0.11403000000000002</c:v>
                </c:pt>
                <c:pt idx="21">
                  <c:v>0.17964999999999998</c:v>
                </c:pt>
                <c:pt idx="22">
                  <c:v>0.11200000000000002</c:v>
                </c:pt>
                <c:pt idx="23">
                  <c:v>0.11600000000000002</c:v>
                </c:pt>
                <c:pt idx="24">
                  <c:v>0.18280645161000003</c:v>
                </c:pt>
                <c:pt idx="25">
                  <c:v>0.14000000000000001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8"/>
        <c:overlap val="100"/>
        <c:axId val="1260802736"/>
        <c:axId val="1260814704"/>
      </c:barChart>
      <c:dateAx>
        <c:axId val="1260802736"/>
        <c:scaling>
          <c:orientation val="minMax"/>
        </c:scaling>
        <c:delete val="0"/>
        <c:axPos val="b"/>
        <c:numFmt formatCode="mmm\ yyyy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60814704"/>
        <c:crosses val="autoZero"/>
        <c:auto val="1"/>
        <c:lblOffset val="100"/>
        <c:baseTimeUnit val="months"/>
        <c:majorUnit val="12"/>
        <c:majorTimeUnit val="months"/>
        <c:minorUnit val="1"/>
        <c:minorTimeUnit val="months"/>
      </c:dateAx>
      <c:valAx>
        <c:axId val="126081470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crossAx val="1260802736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838363954505687"/>
          <c:y val="0.13419101198997851"/>
          <c:w val="0.83564413823272088"/>
          <c:h val="0.70156970790583006"/>
        </c:manualLayout>
      </c:layout>
      <c:barChart>
        <c:barDir val="col"/>
        <c:grouping val="stacked"/>
        <c:varyColors val="0"/>
        <c:ser>
          <c:idx val="2"/>
          <c:order val="0"/>
          <c:tx>
            <c:strRef>
              <c:f>'8'!$B$27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'8'!$I$27:$L$27</c:f>
              <c:numCache>
                <c:formatCode>0.000</c:formatCode>
                <c:ptCount val="4"/>
                <c:pt idx="0">
                  <c:v>1.4218330609999938</c:v>
                </c:pt>
                <c:pt idx="1">
                  <c:v>-3.4135610449999945</c:v>
                </c:pt>
                <c:pt idx="2">
                  <c:v>2.8591080229999974</c:v>
                </c:pt>
                <c:pt idx="3">
                  <c:v>2.1382528509999972</c:v>
                </c:pt>
              </c:numCache>
            </c:numRef>
          </c:val>
          <c:extLst/>
        </c:ser>
        <c:ser>
          <c:idx val="1"/>
          <c:order val="1"/>
          <c:tx>
            <c:strRef>
              <c:f>'8'!$B$26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'8'!$I$26:$L$26</c:f>
              <c:numCache>
                <c:formatCode>0.000</c:formatCode>
                <c:ptCount val="4"/>
                <c:pt idx="0">
                  <c:v>-0.28390058000000096</c:v>
                </c:pt>
                <c:pt idx="1">
                  <c:v>-5.5974959360000014</c:v>
                </c:pt>
                <c:pt idx="2">
                  <c:v>2.4639998549999973</c:v>
                </c:pt>
                <c:pt idx="3">
                  <c:v>1.685835620000006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0816880"/>
        <c:axId val="1260807088"/>
      </c:barChart>
      <c:lineChart>
        <c:grouping val="stacked"/>
        <c:varyColors val="0"/>
        <c:ser>
          <c:idx val="3"/>
          <c:order val="2"/>
          <c:tx>
            <c:strRef>
              <c:f>'8'!$B$28</c:f>
              <c:strCache>
                <c:ptCount val="1"/>
                <c:pt idx="0">
                  <c:v>World Total 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8609530449921047E-2"/>
                  <c:y val="-3.065404484187767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004649860739776E-2"/>
                  <c:y val="2.823995324283983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8609438375400122E-2"/>
                  <c:y val="-2.940694157522077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609500118447284E-2"/>
                  <c:y val="-3.03769521098133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0" rIns="38100" bIns="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'8'!$I$25:$L$25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'8'!$I$28:$L$28</c:f>
              <c:numCache>
                <c:formatCode>0.0</c:formatCode>
                <c:ptCount val="4"/>
                <c:pt idx="0">
                  <c:v>1.1379324800000035</c:v>
                </c:pt>
                <c:pt idx="1">
                  <c:v>-9.0110569759999919</c:v>
                </c:pt>
                <c:pt idx="2">
                  <c:v>5.3231078769999982</c:v>
                </c:pt>
                <c:pt idx="3">
                  <c:v>3.824088469000003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816880"/>
        <c:axId val="1260807088"/>
      </c:lineChart>
      <c:scatterChart>
        <c:scatterStyle val="lineMarker"/>
        <c:varyColors val="0"/>
        <c:ser>
          <c:idx val="5"/>
          <c:order val="3"/>
          <c:tx>
            <c:strRef>
              <c:f>'8'!$B$82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'8'!$A$83:$A$84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'8'!$B$83:$B$84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06000"/>
        <c:axId val="1260804368"/>
      </c:scatterChart>
      <c:catAx>
        <c:axId val="126081688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07088"/>
        <c:crosses val="autoZero"/>
        <c:auto val="1"/>
        <c:lblAlgn val="ctr"/>
        <c:lblOffset val="100"/>
        <c:tickLblSkip val="1"/>
        <c:noMultiLvlLbl val="0"/>
      </c:catAx>
      <c:valAx>
        <c:axId val="1260807088"/>
        <c:scaling>
          <c:orientation val="minMax"/>
          <c:max val="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6880"/>
        <c:crosses val="autoZero"/>
        <c:crossBetween val="between"/>
        <c:minorUnit val="0.5"/>
      </c:valAx>
      <c:valAx>
        <c:axId val="1260804368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0806000"/>
        <c:crosses val="max"/>
        <c:crossBetween val="midCat"/>
      </c:valAx>
      <c:valAx>
        <c:axId val="12608060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08043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02358546645083"/>
          <c:y val="0.13950412448443944"/>
          <c:w val="0.77744100723443987"/>
          <c:h val="0.69332395950506176"/>
        </c:manualLayout>
      </c:layout>
      <c:lineChart>
        <c:grouping val="standard"/>
        <c:varyColors val="0"/>
        <c:ser>
          <c:idx val="0"/>
          <c:order val="0"/>
          <c:tx>
            <c:strRef>
              <c:f>'8'!$C$31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'8'!$C$32:$C$80</c:f>
              <c:numCache>
                <c:formatCode>0.000</c:formatCode>
                <c:ptCount val="49"/>
                <c:pt idx="0">
                  <c:v>99.696694034000004</c:v>
                </c:pt>
                <c:pt idx="1">
                  <c:v>101.29832977</c:v>
                </c:pt>
                <c:pt idx="2">
                  <c:v>99.691878321999994</c:v>
                </c:pt>
                <c:pt idx="3">
                  <c:v>100.75606755</c:v>
                </c:pt>
                <c:pt idx="4">
                  <c:v>100.27688873</c:v>
                </c:pt>
                <c:pt idx="5">
                  <c:v>101.32743886</c:v>
                </c:pt>
                <c:pt idx="6">
                  <c:v>102.42775681000001</c:v>
                </c:pt>
                <c:pt idx="7">
                  <c:v>102.3947347</c:v>
                </c:pt>
                <c:pt idx="8">
                  <c:v>101.44016240000001</c:v>
                </c:pt>
                <c:pt idx="9">
                  <c:v>100.84383548</c:v>
                </c:pt>
                <c:pt idx="10">
                  <c:v>101.89099718</c:v>
                </c:pt>
                <c:pt idx="11">
                  <c:v>102.29018293999999</c:v>
                </c:pt>
                <c:pt idx="12">
                  <c:v>96.583423261999997</c:v>
                </c:pt>
                <c:pt idx="13">
                  <c:v>97.527809039000005</c:v>
                </c:pt>
                <c:pt idx="14">
                  <c:v>91.236121573000005</c:v>
                </c:pt>
                <c:pt idx="15">
                  <c:v>80.584231040999995</c:v>
                </c:pt>
                <c:pt idx="16">
                  <c:v>84.402772615999993</c:v>
                </c:pt>
                <c:pt idx="17">
                  <c:v>89.874384894000002</c:v>
                </c:pt>
                <c:pt idx="18">
                  <c:v>92.743394924</c:v>
                </c:pt>
                <c:pt idx="19">
                  <c:v>92.472132063999993</c:v>
                </c:pt>
                <c:pt idx="20">
                  <c:v>94.565831235000005</c:v>
                </c:pt>
                <c:pt idx="21">
                  <c:v>94.170643678000005</c:v>
                </c:pt>
                <c:pt idx="22">
                  <c:v>95.239881918999998</c:v>
                </c:pt>
                <c:pt idx="23">
                  <c:v>96.842579935000003</c:v>
                </c:pt>
                <c:pt idx="24">
                  <c:v>93.693109536999998</c:v>
                </c:pt>
                <c:pt idx="25">
                  <c:v>95.893959546000005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'8'!$D$31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'8'!$A$32:$A$80</c:f>
              <c:numCache>
                <c:formatCode>General</c:formatCode>
                <c:ptCount val="49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'8'!$D$32:$D$80</c:f>
              <c:numCache>
                <c:formatCode>0.000</c:formatCode>
                <c:ptCount val="49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95.893959546000005</c:v>
                </c:pt>
                <c:pt idx="26">
                  <c:v>96.061504674999995</c:v>
                </c:pt>
                <c:pt idx="27">
                  <c:v>96.266863693999994</c:v>
                </c:pt>
                <c:pt idx="28">
                  <c:v>96.671608092</c:v>
                </c:pt>
                <c:pt idx="29">
                  <c:v>98.184478986000002</c:v>
                </c:pt>
                <c:pt idx="30">
                  <c:v>98.351959144999995</c:v>
                </c:pt>
                <c:pt idx="31">
                  <c:v>98.373293782999994</c:v>
                </c:pt>
                <c:pt idx="32">
                  <c:v>99.113559898000005</c:v>
                </c:pt>
                <c:pt idx="33">
                  <c:v>98.111578066999996</c:v>
                </c:pt>
                <c:pt idx="34">
                  <c:v>99.193401683000005</c:v>
                </c:pt>
                <c:pt idx="35">
                  <c:v>100.06574984</c:v>
                </c:pt>
                <c:pt idx="36">
                  <c:v>97.971617868999999</c:v>
                </c:pt>
                <c:pt idx="37">
                  <c:v>101.02304159000001</c:v>
                </c:pt>
                <c:pt idx="38">
                  <c:v>100.48729808</c:v>
                </c:pt>
                <c:pt idx="39">
                  <c:v>100.34172866999999</c:v>
                </c:pt>
                <c:pt idx="40">
                  <c:v>100.62879627</c:v>
                </c:pt>
                <c:pt idx="41">
                  <c:v>101.86612352</c:v>
                </c:pt>
                <c:pt idx="42">
                  <c:v>101.8991932</c:v>
                </c:pt>
                <c:pt idx="43">
                  <c:v>101.95972232</c:v>
                </c:pt>
                <c:pt idx="44">
                  <c:v>102.53325599</c:v>
                </c:pt>
                <c:pt idx="45">
                  <c:v>101.39352391</c:v>
                </c:pt>
                <c:pt idx="46">
                  <c:v>102.40310888</c:v>
                </c:pt>
                <c:pt idx="47">
                  <c:v>103.45963893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'8'!$E$31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'8'!$E$32:$E$79</c:f>
              <c:numCache>
                <c:formatCode>0.000</c:formatCode>
                <c:ptCount val="48"/>
                <c:pt idx="1">
                  <c:v>101.19458056466668</c:v>
                </c:pt>
                <c:pt idx="2">
                  <c:v>101.19458056466668</c:v>
                </c:pt>
                <c:pt idx="3">
                  <c:v>101.19458056466668</c:v>
                </c:pt>
                <c:pt idx="4">
                  <c:v>101.19458056466668</c:v>
                </c:pt>
                <c:pt idx="5">
                  <c:v>101.19458056466668</c:v>
                </c:pt>
                <c:pt idx="6">
                  <c:v>101.19458056466668</c:v>
                </c:pt>
                <c:pt idx="7">
                  <c:v>101.19458056466668</c:v>
                </c:pt>
                <c:pt idx="8">
                  <c:v>101.19458056466668</c:v>
                </c:pt>
                <c:pt idx="9">
                  <c:v>101.19458056466668</c:v>
                </c:pt>
                <c:pt idx="10">
                  <c:v>101.19458056466668</c:v>
                </c:pt>
                <c:pt idx="13">
                  <c:v>92.186933848333339</c:v>
                </c:pt>
                <c:pt idx="14">
                  <c:v>92.186933848333339</c:v>
                </c:pt>
                <c:pt idx="15">
                  <c:v>92.186933848333339</c:v>
                </c:pt>
                <c:pt idx="16">
                  <c:v>92.186933848333339</c:v>
                </c:pt>
                <c:pt idx="17">
                  <c:v>92.186933848333339</c:v>
                </c:pt>
                <c:pt idx="18">
                  <c:v>92.186933848333339</c:v>
                </c:pt>
                <c:pt idx="19">
                  <c:v>92.186933848333339</c:v>
                </c:pt>
                <c:pt idx="20">
                  <c:v>92.186933848333339</c:v>
                </c:pt>
                <c:pt idx="21">
                  <c:v>92.186933848333339</c:v>
                </c:pt>
                <c:pt idx="22">
                  <c:v>92.186933848333339</c:v>
                </c:pt>
                <c:pt idx="25">
                  <c:v>97.498422245500009</c:v>
                </c:pt>
                <c:pt idx="26">
                  <c:v>97.498422245500009</c:v>
                </c:pt>
                <c:pt idx="27">
                  <c:v>97.498422245500009</c:v>
                </c:pt>
                <c:pt idx="28">
                  <c:v>97.498422245500009</c:v>
                </c:pt>
                <c:pt idx="29">
                  <c:v>97.498422245500009</c:v>
                </c:pt>
                <c:pt idx="30">
                  <c:v>97.498422245500009</c:v>
                </c:pt>
                <c:pt idx="31">
                  <c:v>97.498422245500009</c:v>
                </c:pt>
                <c:pt idx="32">
                  <c:v>97.498422245500009</c:v>
                </c:pt>
                <c:pt idx="33">
                  <c:v>97.498422245500009</c:v>
                </c:pt>
                <c:pt idx="34">
                  <c:v>97.498422245500009</c:v>
                </c:pt>
                <c:pt idx="37">
                  <c:v>101.33058743575002</c:v>
                </c:pt>
                <c:pt idx="38">
                  <c:v>101.33058743575002</c:v>
                </c:pt>
                <c:pt idx="39">
                  <c:v>101.33058743575002</c:v>
                </c:pt>
                <c:pt idx="40">
                  <c:v>101.33058743575002</c:v>
                </c:pt>
                <c:pt idx="41">
                  <c:v>101.33058743575002</c:v>
                </c:pt>
                <c:pt idx="42">
                  <c:v>101.33058743575002</c:v>
                </c:pt>
                <c:pt idx="43">
                  <c:v>101.33058743575002</c:v>
                </c:pt>
                <c:pt idx="44">
                  <c:v>101.33058743575002</c:v>
                </c:pt>
                <c:pt idx="45">
                  <c:v>101.33058743575002</c:v>
                </c:pt>
                <c:pt idx="46">
                  <c:v>101.33058743575002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817424"/>
        <c:axId val="1260802192"/>
      </c:lineChart>
      <c:catAx>
        <c:axId val="1260817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7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02192"/>
        <c:crosses val="autoZero"/>
        <c:auto val="1"/>
        <c:lblAlgn val="ctr"/>
        <c:lblOffset val="120"/>
        <c:tickLblSkip val="12"/>
        <c:tickMarkSkip val="12"/>
        <c:noMultiLvlLbl val="0"/>
      </c:catAx>
      <c:valAx>
        <c:axId val="1260802192"/>
        <c:scaling>
          <c:orientation val="minMax"/>
          <c:max val="105"/>
          <c:min val="6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5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7424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3180968253609853"/>
          <c:y val="0.45479344548432693"/>
          <c:w val="0.53106361348057596"/>
          <c:h val="0.1282268104577276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8864686086881611E-2"/>
          <c:y val="0.1382274090738658"/>
          <c:w val="0.71845050889080209"/>
          <c:h val="0.679338582677165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'9'!$B$28</c:f>
              <c:strCache>
                <c:ptCount val="1"/>
                <c:pt idx="0">
                  <c:v>United States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'9'!$I$28:$L$28</c:f>
              <c:numCache>
                <c:formatCode>0.0</c:formatCode>
                <c:ptCount val="4"/>
                <c:pt idx="0">
                  <c:v>3.1265506999996973E-2</c:v>
                </c:pt>
                <c:pt idx="1">
                  <c:v>-2.4223824309999991</c:v>
                </c:pt>
                <c:pt idx="2">
                  <c:v>1.4063373249999991</c:v>
                </c:pt>
                <c:pt idx="3">
                  <c:v>1.0070623880000014</c:v>
                </c:pt>
              </c:numCache>
            </c:numRef>
          </c:val>
        </c:ser>
        <c:ser>
          <c:idx val="3"/>
          <c:order val="2"/>
          <c:tx>
            <c:strRef>
              <c:f>'9'!$B$33</c:f>
              <c:strCache>
                <c:ptCount val="1"/>
                <c:pt idx="0">
                  <c:v>Other OECD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'9'!$I$33:$L$33</c:f>
              <c:numCache>
                <c:formatCode>0.0</c:formatCode>
                <c:ptCount val="4"/>
                <c:pt idx="0">
                  <c:v>-0.31516608699999793</c:v>
                </c:pt>
                <c:pt idx="1">
                  <c:v>-3.1751135050000023</c:v>
                </c:pt>
                <c:pt idx="2">
                  <c:v>1.0576625299999982</c:v>
                </c:pt>
                <c:pt idx="3">
                  <c:v>0.67877323200000461</c:v>
                </c:pt>
              </c:numCache>
            </c:numRef>
          </c:val>
        </c:ser>
        <c:ser>
          <c:idx val="0"/>
          <c:order val="3"/>
          <c:tx>
            <c:strRef>
              <c:f>'9'!$B$27</c:f>
              <c:strCache>
                <c:ptCount val="1"/>
                <c:pt idx="0">
                  <c:v>China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'9'!$I$27:$L$27</c:f>
              <c:numCache>
                <c:formatCode>0.0</c:formatCode>
                <c:ptCount val="4"/>
                <c:pt idx="0">
                  <c:v>0.87148257499999993</c:v>
                </c:pt>
                <c:pt idx="1">
                  <c:v>-0.42627741200000102</c:v>
                </c:pt>
                <c:pt idx="2">
                  <c:v>0.81346505299999983</c:v>
                </c:pt>
                <c:pt idx="3">
                  <c:v>0.65822112300000057</c:v>
                </c:pt>
              </c:numCache>
            </c:numRef>
          </c:val>
        </c:ser>
        <c:ser>
          <c:idx val="2"/>
          <c:order val="4"/>
          <c:tx>
            <c:strRef>
              <c:f>'9'!$B$29</c:f>
              <c:strCache>
                <c:ptCount val="1"/>
                <c:pt idx="0">
                  <c:v>India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'9'!$I$29:$L$29</c:f>
              <c:numCache>
                <c:formatCode>0.0</c:formatCode>
                <c:ptCount val="4"/>
                <c:pt idx="0">
                  <c:v>0.11047508319999988</c:v>
                </c:pt>
                <c:pt idx="1">
                  <c:v>-0.50400794209999944</c:v>
                </c:pt>
                <c:pt idx="2">
                  <c:v>0.51223556689999938</c:v>
                </c:pt>
                <c:pt idx="3">
                  <c:v>0.21165792830000019</c:v>
                </c:pt>
              </c:numCache>
            </c:numRef>
          </c:val>
        </c:ser>
        <c:ser>
          <c:idx val="4"/>
          <c:order val="5"/>
          <c:tx>
            <c:strRef>
              <c:f>'9'!$B$30</c:f>
              <c:strCache>
                <c:ptCount val="1"/>
                <c:pt idx="0">
                  <c:v>Middle East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'9'!$I$30:$L$30</c:f>
              <c:numCache>
                <c:formatCode>0.0</c:formatCode>
                <c:ptCount val="4"/>
                <c:pt idx="0">
                  <c:v>5.5873723599999536E-2</c:v>
                </c:pt>
                <c:pt idx="1">
                  <c:v>-0.6117734476999992</c:v>
                </c:pt>
                <c:pt idx="2">
                  <c:v>0.20162203860000005</c:v>
                </c:pt>
                <c:pt idx="3">
                  <c:v>0.251452175699999</c:v>
                </c:pt>
              </c:numCache>
            </c:numRef>
          </c:val>
        </c:ser>
        <c:ser>
          <c:idx val="6"/>
          <c:order val="6"/>
          <c:tx>
            <c:strRef>
              <c:f>'9'!$B$34</c:f>
              <c:strCache>
                <c:ptCount val="1"/>
                <c:pt idx="0">
                  <c:v>Other non-OECD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 w="25400">
              <a:noFill/>
            </a:ln>
            <a:effectLst/>
          </c:spPr>
          <c:invertIfNegative val="0"/>
          <c:val>
            <c:numRef>
              <c:f>'9'!$I$34:$L$34</c:f>
              <c:numCache>
                <c:formatCode>0.0</c:formatCode>
                <c:ptCount val="4"/>
                <c:pt idx="0">
                  <c:v>0.38400167920000072</c:v>
                </c:pt>
                <c:pt idx="1">
                  <c:v>-1.8715022431999984</c:v>
                </c:pt>
                <c:pt idx="2">
                  <c:v>1.3317853645</c:v>
                </c:pt>
                <c:pt idx="3">
                  <c:v>1.0169216239999983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0808176"/>
        <c:axId val="1260804912"/>
      </c:barChart>
      <c:lineChart>
        <c:grouping val="standard"/>
        <c:varyColors val="0"/>
        <c:ser>
          <c:idx val="5"/>
          <c:order val="0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4363995861407794E-2"/>
                  <c:y val="-3.639888763904513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6473230440943173E-2"/>
                  <c:y val="2.81033961663882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6583139042068787E-2"/>
                  <c:y val="-3.22863278453829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4363995861407773E-2"/>
                  <c:y val="-3.639888763904515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'9'!$I$26:$L$26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'9'!$I$35:$L$35</c:f>
              <c:numCache>
                <c:formatCode>0.0</c:formatCode>
                <c:ptCount val="4"/>
                <c:pt idx="0">
                  <c:v>1.1379324800000035</c:v>
                </c:pt>
                <c:pt idx="1">
                  <c:v>-9.0110569759999919</c:v>
                </c:pt>
                <c:pt idx="2">
                  <c:v>5.3231078769999982</c:v>
                </c:pt>
                <c:pt idx="3">
                  <c:v>3.824088469000003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808176"/>
        <c:axId val="1260804912"/>
      </c:lineChart>
      <c:scatterChart>
        <c:scatterStyle val="lineMarker"/>
        <c:varyColors val="0"/>
        <c:ser>
          <c:idx val="7"/>
          <c:order val="7"/>
          <c:tx>
            <c:strRef>
              <c:f>'9'!$C$40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'9'!$B$41:$B$42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'9'!$C$41:$C$42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08720"/>
        <c:axId val="1260805456"/>
      </c:scatterChart>
      <c:catAx>
        <c:axId val="1260808176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04912"/>
        <c:crosses val="autoZero"/>
        <c:auto val="1"/>
        <c:lblAlgn val="ctr"/>
        <c:lblOffset val="100"/>
        <c:noMultiLvlLbl val="0"/>
      </c:catAx>
      <c:valAx>
        <c:axId val="1260804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08176"/>
        <c:crosses val="autoZero"/>
        <c:crossBetween val="between"/>
      </c:valAx>
      <c:valAx>
        <c:axId val="1260805456"/>
        <c:scaling>
          <c:orientation val="minMax"/>
          <c:max val="2"/>
          <c:min val="0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08720"/>
        <c:crosses val="max"/>
        <c:crossBetween val="midCat"/>
      </c:valAx>
      <c:valAx>
        <c:axId val="12608087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08054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35439320084991"/>
          <c:w val="0.78756014873140856"/>
          <c:h val="0.7235664291963505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'10'!$B$28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'10'!$I$28:$L$28</c:f>
              <c:numCache>
                <c:formatCode>0.00</c:formatCode>
                <c:ptCount val="4"/>
                <c:pt idx="0">
                  <c:v>-2.1282993129999994</c:v>
                </c:pt>
                <c:pt idx="1">
                  <c:v>-4.050585053999999</c:v>
                </c:pt>
                <c:pt idx="2">
                  <c:v>1.3479117460000012</c:v>
                </c:pt>
                <c:pt idx="3">
                  <c:v>1.3361542360000023</c:v>
                </c:pt>
              </c:numCache>
            </c:numRef>
          </c:val>
        </c:ser>
        <c:ser>
          <c:idx val="1"/>
          <c:order val="1"/>
          <c:tx>
            <c:strRef>
              <c:f>'10'!$B$29</c:f>
              <c:strCache>
                <c:ptCount val="1"/>
                <c:pt idx="0">
                  <c:v>North America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'10'!$I$29:$L$29</c:f>
              <c:numCache>
                <c:formatCode>0.00</c:formatCode>
                <c:ptCount val="4"/>
                <c:pt idx="0">
                  <c:v>1.5265243726000044</c:v>
                </c:pt>
                <c:pt idx="1">
                  <c:v>-1.0658639651000001</c:v>
                </c:pt>
                <c:pt idx="2">
                  <c:v>0.59905196709999586</c:v>
                </c:pt>
                <c:pt idx="3">
                  <c:v>1.3635251123000032</c:v>
                </c:pt>
              </c:numCache>
            </c:numRef>
          </c:val>
        </c:ser>
        <c:ser>
          <c:idx val="2"/>
          <c:order val="2"/>
          <c:tx>
            <c:strRef>
              <c:f>'10'!$B$33</c:f>
              <c:strCache>
                <c:ptCount val="1"/>
                <c:pt idx="0">
                  <c:v>Eurasia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'10'!$I$33:$L$33</c:f>
              <c:numCache>
                <c:formatCode>0.00</c:formatCode>
                <c:ptCount val="4"/>
                <c:pt idx="0">
                  <c:v>2.9884931289998917E-2</c:v>
                </c:pt>
                <c:pt idx="1">
                  <c:v>-1.1715072939099986</c:v>
                </c:pt>
                <c:pt idx="2">
                  <c:v>0.22300871408000056</c:v>
                </c:pt>
                <c:pt idx="3">
                  <c:v>1.0369808401699991</c:v>
                </c:pt>
              </c:numCache>
            </c:numRef>
          </c:val>
        </c:ser>
        <c:ser>
          <c:idx val="3"/>
          <c:order val="3"/>
          <c:tx>
            <c:strRef>
              <c:f>'10'!$B$38</c:f>
              <c:strCache>
                <c:ptCount val="1"/>
                <c:pt idx="0">
                  <c:v>Latin America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'10'!$I$38:$L$38</c:f>
              <c:numCache>
                <c:formatCode>0.00</c:formatCode>
                <c:ptCount val="4"/>
                <c:pt idx="0">
                  <c:v>0.28078502745999945</c:v>
                </c:pt>
                <c:pt idx="1">
                  <c:v>-2.2776934530000403E-2</c:v>
                </c:pt>
                <c:pt idx="2">
                  <c:v>0.5085445754200002</c:v>
                </c:pt>
                <c:pt idx="3">
                  <c:v>0.30154246424999975</c:v>
                </c:pt>
              </c:numCache>
            </c:numRef>
          </c:val>
        </c:ser>
        <c:ser>
          <c:idx val="4"/>
          <c:order val="4"/>
          <c:tx>
            <c:strRef>
              <c:f>'10'!$B$43</c:f>
              <c:strCache>
                <c:ptCount val="1"/>
                <c:pt idx="0">
                  <c:v>Other Non-OPEC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'10'!$I$43:$L$43</c:f>
              <c:numCache>
                <c:formatCode>0.00</c:formatCode>
                <c:ptCount val="4"/>
                <c:pt idx="0">
                  <c:v>0.11754728164999761</c:v>
                </c:pt>
                <c:pt idx="1">
                  <c:v>-0.15356170045999207</c:v>
                </c:pt>
                <c:pt idx="2">
                  <c:v>0.22716144640000024</c:v>
                </c:pt>
                <c:pt idx="3">
                  <c:v>6.2235466280000651E-2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0812528"/>
        <c:axId val="1260815792"/>
      </c:barChart>
      <c:lineChart>
        <c:grouping val="standard"/>
        <c:varyColors val="0"/>
        <c:ser>
          <c:idx val="5"/>
          <c:order val="5"/>
          <c:tx>
            <c:v>World</c:v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7.2940133333518634E-2"/>
                  <c:y val="0.11692006680983051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8004069215578092E-2"/>
                  <c:y val="3.907007078660622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3898011115295833E-2"/>
                  <c:y val="-3.62545136403404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8310367454068238E-2"/>
                  <c:y val="-4.036714160729915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'10'!$I$27:$L$27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'10'!$I$44:$L$44</c:f>
              <c:numCache>
                <c:formatCode>0.00</c:formatCode>
                <c:ptCount val="4"/>
                <c:pt idx="0">
                  <c:v>-0.17355770000000348</c:v>
                </c:pt>
                <c:pt idx="1">
                  <c:v>-6.4642949479999885</c:v>
                </c:pt>
                <c:pt idx="2">
                  <c:v>2.9056784489999927</c:v>
                </c:pt>
                <c:pt idx="3">
                  <c:v>4.1004381190000032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0812528"/>
        <c:axId val="1260815792"/>
      </c:lineChart>
      <c:scatterChart>
        <c:scatterStyle val="lineMarker"/>
        <c:varyColors val="0"/>
        <c:ser>
          <c:idx val="6"/>
          <c:order val="6"/>
          <c:tx>
            <c:strRef>
              <c:f>'10'!$B$101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dPt>
            <c:idx val="1"/>
            <c:marker>
              <c:symbol val="none"/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'10'!$A$102:$A$103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'10'!$B$102:$B$103</c:f>
              <c:numCache>
                <c:formatCode>0.00</c:formatCode>
                <c:ptCount val="2"/>
                <c:pt idx="0">
                  <c:v>-1</c:v>
                </c:pt>
                <c:pt idx="1">
                  <c:v>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0813072"/>
        <c:axId val="1260809264"/>
      </c:scatterChart>
      <c:catAx>
        <c:axId val="12608125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15792"/>
        <c:crosses val="autoZero"/>
        <c:auto val="1"/>
        <c:lblAlgn val="ctr"/>
        <c:lblOffset val="100"/>
        <c:noMultiLvlLbl val="0"/>
      </c:catAx>
      <c:valAx>
        <c:axId val="1260815792"/>
        <c:scaling>
          <c:orientation val="minMax"/>
          <c:max val="8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12528"/>
        <c:crosses val="autoZero"/>
        <c:crossBetween val="between"/>
      </c:valAx>
      <c:valAx>
        <c:axId val="1260809264"/>
        <c:scaling>
          <c:orientation val="minMax"/>
          <c:max val="3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 w="12700" cap="flat">
            <a:solidFill>
              <a:schemeClr val="bg1">
                <a:lumMod val="85000"/>
              </a:schemeClr>
            </a:solidFill>
            <a:prstDash val="sysDash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0813072"/>
        <c:crosses val="max"/>
        <c:crossBetween val="midCat"/>
      </c:valAx>
      <c:valAx>
        <c:axId val="12608130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080926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5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081073199183435"/>
          <c:y val="0.12353737032870891"/>
          <c:w val="0.77024095946340043"/>
          <c:h val="0.72096081739782525"/>
        </c:manualLayout>
      </c:layout>
      <c:lineChart>
        <c:grouping val="standard"/>
        <c:varyColors val="0"/>
        <c:ser>
          <c:idx val="1"/>
          <c:order val="0"/>
          <c:tx>
            <c:strRef>
              <c:f>'10'!$C$49</c:f>
              <c:strCache>
                <c:ptCount val="1"/>
                <c:pt idx="0">
                  <c:v>monthly history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'10'!$C$50:$C$97</c:f>
              <c:numCache>
                <c:formatCode>0.00</c:formatCode>
                <c:ptCount val="48"/>
                <c:pt idx="0">
                  <c:v>100.43329353999999</c:v>
                </c:pt>
                <c:pt idx="1">
                  <c:v>100.22398999000001</c:v>
                </c:pt>
                <c:pt idx="2">
                  <c:v>100.34955062</c:v>
                </c:pt>
                <c:pt idx="3">
                  <c:v>100.53394779</c:v>
                </c:pt>
                <c:pt idx="4">
                  <c:v>100.29262547</c:v>
                </c:pt>
                <c:pt idx="5">
                  <c:v>100.60518492999999</c:v>
                </c:pt>
                <c:pt idx="6">
                  <c:v>99.969129894000005</c:v>
                </c:pt>
                <c:pt idx="7">
                  <c:v>101.21034286</c:v>
                </c:pt>
                <c:pt idx="8">
                  <c:v>99.263063938000002</c:v>
                </c:pt>
                <c:pt idx="9">
                  <c:v>101.29977751</c:v>
                </c:pt>
                <c:pt idx="10">
                  <c:v>101.98016719</c:v>
                </c:pt>
                <c:pt idx="11">
                  <c:v>101.70248419000001</c:v>
                </c:pt>
                <c:pt idx="12">
                  <c:v>101.38737644</c:v>
                </c:pt>
                <c:pt idx="13">
                  <c:v>100.25428204000001</c:v>
                </c:pt>
                <c:pt idx="14">
                  <c:v>100.48731836</c:v>
                </c:pt>
                <c:pt idx="15">
                  <c:v>100.30383242000001</c:v>
                </c:pt>
                <c:pt idx="16">
                  <c:v>88.553941187999996</c:v>
                </c:pt>
                <c:pt idx="17">
                  <c:v>88.542645411999999</c:v>
                </c:pt>
                <c:pt idx="18">
                  <c:v>90.269813292999999</c:v>
                </c:pt>
                <c:pt idx="19">
                  <c:v>91.268210425999996</c:v>
                </c:pt>
                <c:pt idx="20">
                  <c:v>91.212058562999999</c:v>
                </c:pt>
                <c:pt idx="21">
                  <c:v>91.497587315000004</c:v>
                </c:pt>
                <c:pt idx="22">
                  <c:v>93.383367539000005</c:v>
                </c:pt>
                <c:pt idx="23">
                  <c:v>93.465179139</c:v>
                </c:pt>
                <c:pt idx="24">
                  <c:v>94.016746706999996</c:v>
                </c:pt>
                <c:pt idx="25">
                  <c:v>92.174630182000001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'10'!$D$49</c:f>
              <c:strCache>
                <c:ptCount val="1"/>
                <c:pt idx="0">
                  <c:v>monthly forecast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'10'!$A$50:$A$97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'10'!$D$50:$D$97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92.174630182000001</c:v>
                </c:pt>
                <c:pt idx="26">
                  <c:v>93.867193442000001</c:v>
                </c:pt>
                <c:pt idx="27">
                  <c:v>94.967391746999994</c:v>
                </c:pt>
                <c:pt idx="28">
                  <c:v>96.695175853999999</c:v>
                </c:pt>
                <c:pt idx="29">
                  <c:v>97.619076109999995</c:v>
                </c:pt>
                <c:pt idx="30">
                  <c:v>98.631751249000004</c:v>
                </c:pt>
                <c:pt idx="31">
                  <c:v>99.112691513000001</c:v>
                </c:pt>
                <c:pt idx="32">
                  <c:v>99.324270480999999</c:v>
                </c:pt>
                <c:pt idx="33">
                  <c:v>99.476424225000002</c:v>
                </c:pt>
                <c:pt idx="34">
                  <c:v>99.685044486999999</c:v>
                </c:pt>
                <c:pt idx="35">
                  <c:v>99.266398021000001</c:v>
                </c:pt>
                <c:pt idx="36">
                  <c:v>99.069693501000003</c:v>
                </c:pt>
                <c:pt idx="37">
                  <c:v>99.316122434999997</c:v>
                </c:pt>
                <c:pt idx="38">
                  <c:v>99.618680319000006</c:v>
                </c:pt>
                <c:pt idx="39">
                  <c:v>100.87051044</c:v>
                </c:pt>
                <c:pt idx="40">
                  <c:v>101.18538228</c:v>
                </c:pt>
                <c:pt idx="41">
                  <c:v>101.51881098</c:v>
                </c:pt>
                <c:pt idx="42">
                  <c:v>101.64757087</c:v>
                </c:pt>
                <c:pt idx="43">
                  <c:v>102.06377474</c:v>
                </c:pt>
                <c:pt idx="44">
                  <c:v>102.12138448</c:v>
                </c:pt>
                <c:pt idx="45">
                  <c:v>102.32731871</c:v>
                </c:pt>
                <c:pt idx="46">
                  <c:v>102.40743838</c:v>
                </c:pt>
                <c:pt idx="47">
                  <c:v>102.15484077000001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'10'!$E$49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'10'!$E$50:$E$97</c:f>
              <c:numCache>
                <c:formatCode>0.000</c:formatCode>
                <c:ptCount val="48"/>
                <c:pt idx="1">
                  <c:v>100.65529649349999</c:v>
                </c:pt>
                <c:pt idx="2">
                  <c:v>100.65529649349999</c:v>
                </c:pt>
                <c:pt idx="3">
                  <c:v>100.65529649349999</c:v>
                </c:pt>
                <c:pt idx="4">
                  <c:v>100.65529649349999</c:v>
                </c:pt>
                <c:pt idx="5">
                  <c:v>100.65529649349999</c:v>
                </c:pt>
                <c:pt idx="6">
                  <c:v>100.65529649349999</c:v>
                </c:pt>
                <c:pt idx="7">
                  <c:v>100.65529649349999</c:v>
                </c:pt>
                <c:pt idx="8">
                  <c:v>100.65529649349999</c:v>
                </c:pt>
                <c:pt idx="9">
                  <c:v>100.65529649349999</c:v>
                </c:pt>
                <c:pt idx="10">
                  <c:v>100.65529649349999</c:v>
                </c:pt>
                <c:pt idx="13">
                  <c:v>94.218801011249994</c:v>
                </c:pt>
                <c:pt idx="14">
                  <c:v>94.218801011249994</c:v>
                </c:pt>
                <c:pt idx="15">
                  <c:v>94.218801011249994</c:v>
                </c:pt>
                <c:pt idx="16">
                  <c:v>94.218801011249994</c:v>
                </c:pt>
                <c:pt idx="17">
                  <c:v>94.218801011249994</c:v>
                </c:pt>
                <c:pt idx="18">
                  <c:v>94.218801011249994</c:v>
                </c:pt>
                <c:pt idx="19">
                  <c:v>94.218801011249994</c:v>
                </c:pt>
                <c:pt idx="20">
                  <c:v>94.218801011249994</c:v>
                </c:pt>
                <c:pt idx="21">
                  <c:v>94.218801011249994</c:v>
                </c:pt>
                <c:pt idx="22">
                  <c:v>94.218801011249994</c:v>
                </c:pt>
                <c:pt idx="25">
                  <c:v>97.069732834833317</c:v>
                </c:pt>
                <c:pt idx="26">
                  <c:v>97.069732834833317</c:v>
                </c:pt>
                <c:pt idx="27">
                  <c:v>97.069732834833317</c:v>
                </c:pt>
                <c:pt idx="28">
                  <c:v>97.069732834833317</c:v>
                </c:pt>
                <c:pt idx="29">
                  <c:v>97.069732834833317</c:v>
                </c:pt>
                <c:pt idx="30">
                  <c:v>97.069732834833317</c:v>
                </c:pt>
                <c:pt idx="31">
                  <c:v>97.069732834833317</c:v>
                </c:pt>
                <c:pt idx="32">
                  <c:v>97.069732834833317</c:v>
                </c:pt>
                <c:pt idx="33">
                  <c:v>97.069732834833317</c:v>
                </c:pt>
                <c:pt idx="34">
                  <c:v>97.069732834833317</c:v>
                </c:pt>
                <c:pt idx="37">
                  <c:v>101.19179399208332</c:v>
                </c:pt>
                <c:pt idx="38">
                  <c:v>101.19179399208332</c:v>
                </c:pt>
                <c:pt idx="39">
                  <c:v>101.19179399208332</c:v>
                </c:pt>
                <c:pt idx="40">
                  <c:v>101.19179399208332</c:v>
                </c:pt>
                <c:pt idx="41">
                  <c:v>101.19179399208332</c:v>
                </c:pt>
                <c:pt idx="42">
                  <c:v>101.19179399208332</c:v>
                </c:pt>
                <c:pt idx="43">
                  <c:v>101.19179399208332</c:v>
                </c:pt>
                <c:pt idx="44">
                  <c:v>101.19179399208332</c:v>
                </c:pt>
                <c:pt idx="45">
                  <c:v>101.19179399208332</c:v>
                </c:pt>
                <c:pt idx="46">
                  <c:v>101.19179399208332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0815248"/>
        <c:axId val="1264841216"/>
      </c:lineChart>
      <c:catAx>
        <c:axId val="1260815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412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4841216"/>
        <c:scaling>
          <c:orientation val="minMax"/>
          <c:max val="105"/>
          <c:min val="8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0815248"/>
        <c:crosses val="autoZero"/>
        <c:crossBetween val="midCat"/>
        <c:majorUnit val="5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112699812302065"/>
          <c:y val="0.55506501342504599"/>
          <c:w val="0.54402850685331006"/>
          <c:h val="0.2038918317028553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consumption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2"/>
          <c:order val="0"/>
          <c:tx>
            <c:strRef>
              <c:f>'11'!$G$27</c:f>
              <c:strCache>
                <c:ptCount val="1"/>
                <c:pt idx="0">
                  <c:v>OECD</c:v>
                </c:pt>
              </c:strCache>
            </c:strRef>
          </c:tx>
          <c:spPr>
            <a:solidFill>
              <a:schemeClr val="accent3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'11'!$G$28:$G$75</c:f>
              <c:numCache>
                <c:formatCode>0.000</c:formatCode>
                <c:ptCount val="48"/>
                <c:pt idx="0">
                  <c:v>47.575381997000001</c:v>
                </c:pt>
                <c:pt idx="1">
                  <c:v>48.000308552</c:v>
                </c:pt>
                <c:pt idx="2">
                  <c:v>46.662320215999998</c:v>
                </c:pt>
                <c:pt idx="3">
                  <c:v>47.218589838</c:v>
                </c:pt>
                <c:pt idx="4">
                  <c:v>46.459086778</c:v>
                </c:pt>
                <c:pt idx="5">
                  <c:v>47.115860537000003</c:v>
                </c:pt>
                <c:pt idx="6">
                  <c:v>48.308477369999999</c:v>
                </c:pt>
                <c:pt idx="7">
                  <c:v>48.701243308999999</c:v>
                </c:pt>
                <c:pt idx="8">
                  <c:v>47.268120584000002</c:v>
                </c:pt>
                <c:pt idx="9">
                  <c:v>47.708762485000001</c:v>
                </c:pt>
                <c:pt idx="10">
                  <c:v>47.768451456999998</c:v>
                </c:pt>
                <c:pt idx="11">
                  <c:v>47.694490197</c:v>
                </c:pt>
                <c:pt idx="12">
                  <c:v>46.001001371000001</c:v>
                </c:pt>
                <c:pt idx="13">
                  <c:v>46.856921522999997</c:v>
                </c:pt>
                <c:pt idx="14">
                  <c:v>43.055234077000001</c:v>
                </c:pt>
                <c:pt idx="15">
                  <c:v>35.020248743000003</c:v>
                </c:pt>
                <c:pt idx="16">
                  <c:v>37.110481032000003</c:v>
                </c:pt>
                <c:pt idx="17">
                  <c:v>40.163875896</c:v>
                </c:pt>
                <c:pt idx="18">
                  <c:v>42.041967153999998</c:v>
                </c:pt>
                <c:pt idx="19">
                  <c:v>41.797565325000001</c:v>
                </c:pt>
                <c:pt idx="20">
                  <c:v>42.473869294000004</c:v>
                </c:pt>
                <c:pt idx="21">
                  <c:v>42.625733679</c:v>
                </c:pt>
                <c:pt idx="22">
                  <c:v>42.631795734999997</c:v>
                </c:pt>
                <c:pt idx="23">
                  <c:v>43.589065406000003</c:v>
                </c:pt>
                <c:pt idx="24">
                  <c:v>42.499382062999999</c:v>
                </c:pt>
                <c:pt idx="25">
                  <c:v>43.749421437999999</c:v>
                </c:pt>
                <c:pt idx="26">
                  <c:v>43.759045254999997</c:v>
                </c:pt>
                <c:pt idx="27">
                  <c:v>43.377840923999997</c:v>
                </c:pt>
                <c:pt idx="28">
                  <c:v>43.390675758999997</c:v>
                </c:pt>
                <c:pt idx="29">
                  <c:v>44.370841538999997</c:v>
                </c:pt>
                <c:pt idx="30">
                  <c:v>44.782244611000003</c:v>
                </c:pt>
                <c:pt idx="31">
                  <c:v>45.304874980999998</c:v>
                </c:pt>
                <c:pt idx="32">
                  <c:v>45.210374217999998</c:v>
                </c:pt>
                <c:pt idx="33">
                  <c:v>45.269796085999999</c:v>
                </c:pt>
                <c:pt idx="34">
                  <c:v>45.461397001999998</c:v>
                </c:pt>
                <c:pt idx="35">
                  <c:v>45.646189780999997</c:v>
                </c:pt>
                <c:pt idx="36">
                  <c:v>44.813151918000003</c:v>
                </c:pt>
                <c:pt idx="37">
                  <c:v>46.237581831</c:v>
                </c:pt>
                <c:pt idx="38">
                  <c:v>45.933861769000004</c:v>
                </c:pt>
                <c:pt idx="39">
                  <c:v>45.281120459999997</c:v>
                </c:pt>
                <c:pt idx="40">
                  <c:v>45.247778853</c:v>
                </c:pt>
                <c:pt idx="41">
                  <c:v>45.988803033000003</c:v>
                </c:pt>
                <c:pt idx="42">
                  <c:v>46.302456454999998</c:v>
                </c:pt>
                <c:pt idx="43">
                  <c:v>46.783224677</c:v>
                </c:pt>
                <c:pt idx="44">
                  <c:v>46.500892159000003</c:v>
                </c:pt>
                <c:pt idx="45">
                  <c:v>46.486584880999999</c:v>
                </c:pt>
                <c:pt idx="46">
                  <c:v>46.592471168000003</c:v>
                </c:pt>
                <c:pt idx="47">
                  <c:v>46.936005348000002</c:v>
                </c:pt>
              </c:numCache>
            </c:numRef>
          </c:val>
        </c:ser>
        <c:ser>
          <c:idx val="3"/>
          <c:order val="1"/>
          <c:tx>
            <c:strRef>
              <c:f>'11'!$H$27</c:f>
              <c:strCache>
                <c:ptCount val="1"/>
                <c:pt idx="0">
                  <c:v>non-OECD</c:v>
                </c:pt>
              </c:strCache>
            </c:strRef>
          </c:tx>
          <c:spPr>
            <a:solidFill>
              <a:schemeClr val="accent3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'11'!$H$28:$H$75</c:f>
              <c:numCache>
                <c:formatCode>0.000</c:formatCode>
                <c:ptCount val="48"/>
                <c:pt idx="0">
                  <c:v>52.121312037000003</c:v>
                </c:pt>
                <c:pt idx="1">
                  <c:v>53.298021218000002</c:v>
                </c:pt>
                <c:pt idx="2">
                  <c:v>53.029558106000003</c:v>
                </c:pt>
                <c:pt idx="3">
                  <c:v>53.537477709000001</c:v>
                </c:pt>
                <c:pt idx="4">
                  <c:v>53.817801950000003</c:v>
                </c:pt>
                <c:pt idx="5">
                  <c:v>54.211578326999998</c:v>
                </c:pt>
                <c:pt idx="6">
                  <c:v>54.119279442</c:v>
                </c:pt>
                <c:pt idx="7">
                  <c:v>53.693491393999999</c:v>
                </c:pt>
                <c:pt idx="8">
                  <c:v>54.172041811</c:v>
                </c:pt>
                <c:pt idx="9">
                  <c:v>53.135072999999998</c:v>
                </c:pt>
                <c:pt idx="10">
                  <c:v>54.122545721999998</c:v>
                </c:pt>
                <c:pt idx="11">
                  <c:v>54.595692741999997</c:v>
                </c:pt>
                <c:pt idx="12">
                  <c:v>50.582421891000003</c:v>
                </c:pt>
                <c:pt idx="13">
                  <c:v>50.670887516000001</c:v>
                </c:pt>
                <c:pt idx="14">
                  <c:v>48.180887495999997</c:v>
                </c:pt>
                <c:pt idx="15">
                  <c:v>45.563982297999999</c:v>
                </c:pt>
                <c:pt idx="16">
                  <c:v>47.292291583999997</c:v>
                </c:pt>
                <c:pt idx="17">
                  <c:v>49.710508998000002</c:v>
                </c:pt>
                <c:pt idx="18">
                  <c:v>50.701427770000002</c:v>
                </c:pt>
                <c:pt idx="19">
                  <c:v>50.674566738999999</c:v>
                </c:pt>
                <c:pt idx="20">
                  <c:v>52.091961941000001</c:v>
                </c:pt>
                <c:pt idx="21">
                  <c:v>51.544909998999998</c:v>
                </c:pt>
                <c:pt idx="22">
                  <c:v>52.608086184000001</c:v>
                </c:pt>
                <c:pt idx="23">
                  <c:v>53.253514529</c:v>
                </c:pt>
                <c:pt idx="24">
                  <c:v>51.193727473999999</c:v>
                </c:pt>
                <c:pt idx="25">
                  <c:v>52.144538107999999</c:v>
                </c:pt>
                <c:pt idx="26">
                  <c:v>52.302459419999998</c:v>
                </c:pt>
                <c:pt idx="27">
                  <c:v>52.889022769999997</c:v>
                </c:pt>
                <c:pt idx="28">
                  <c:v>53.280932333000003</c:v>
                </c:pt>
                <c:pt idx="29">
                  <c:v>53.813637446999998</c:v>
                </c:pt>
                <c:pt idx="30">
                  <c:v>53.569714533999999</c:v>
                </c:pt>
                <c:pt idx="31">
                  <c:v>53.068418801999997</c:v>
                </c:pt>
                <c:pt idx="32">
                  <c:v>53.90318568</c:v>
                </c:pt>
                <c:pt idx="33">
                  <c:v>52.841781980999997</c:v>
                </c:pt>
                <c:pt idx="34">
                  <c:v>53.732004680999999</c:v>
                </c:pt>
                <c:pt idx="35">
                  <c:v>54.419560054000002</c:v>
                </c:pt>
                <c:pt idx="36">
                  <c:v>53.158465950999997</c:v>
                </c:pt>
                <c:pt idx="37">
                  <c:v>54.785459760000002</c:v>
                </c:pt>
                <c:pt idx="38">
                  <c:v>54.553436312000002</c:v>
                </c:pt>
                <c:pt idx="39">
                  <c:v>55.060608213999998</c:v>
                </c:pt>
                <c:pt idx="40">
                  <c:v>55.381017411999999</c:v>
                </c:pt>
                <c:pt idx="41">
                  <c:v>55.877320488999999</c:v>
                </c:pt>
                <c:pt idx="42">
                  <c:v>55.596736739999997</c:v>
                </c:pt>
                <c:pt idx="43">
                  <c:v>55.176497646000001</c:v>
                </c:pt>
                <c:pt idx="44">
                  <c:v>56.032363830999998</c:v>
                </c:pt>
                <c:pt idx="45">
                  <c:v>54.906939031</c:v>
                </c:pt>
                <c:pt idx="46">
                  <c:v>55.810637714999999</c:v>
                </c:pt>
                <c:pt idx="47">
                  <c:v>56.523633578000002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9376"/>
        <c:axId val="1264843936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6112"/>
        <c:axId val="1264846656"/>
      </c:scatterChart>
      <c:dateAx>
        <c:axId val="126484937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64843936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4843936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4849376"/>
        <c:crosses val="autoZero"/>
        <c:crossBetween val="midCat"/>
      </c:valAx>
      <c:valAx>
        <c:axId val="126484665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264846112"/>
        <c:crosses val="max"/>
        <c:crossBetween val="midCat"/>
      </c:valAx>
      <c:valAx>
        <c:axId val="1264846112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6484665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>
                <a:effectLst/>
              </a:rPr>
              <a:t>World liquid</a:t>
            </a:r>
            <a:r>
              <a:rPr lang="en-US" sz="1000" b="1" baseline="0">
                <a:effectLst/>
              </a:rPr>
              <a:t> fuels production </a:t>
            </a:r>
            <a:endParaRPr lang="en-US" sz="1000">
              <a:effectLst/>
            </a:endParaRPr>
          </a:p>
          <a:p>
            <a:pPr algn="l">
              <a:defRPr/>
            </a:pPr>
            <a:r>
              <a:rPr lang="en-US" sz="1000" b="0" baseline="0">
                <a:effectLst/>
              </a:rPr>
              <a:t>million barrels per day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9.8823871932396407E-3"/>
          <c:y val="1.578282828282828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6226836611978677E-2"/>
          <c:y val="0.14555020139693087"/>
          <c:w val="0.84472940568883736"/>
          <c:h val="0.65701979474291239"/>
        </c:manualLayout>
      </c:layout>
      <c:areaChart>
        <c:grouping val="stacked"/>
        <c:varyColors val="0"/>
        <c:ser>
          <c:idx val="3"/>
          <c:order val="0"/>
          <c:tx>
            <c:strRef>
              <c:f>'11'!$D$27</c:f>
              <c:strCache>
                <c:ptCount val="1"/>
                <c:pt idx="0">
                  <c:v>OPEC Countries</c:v>
                </c:pt>
              </c:strCache>
            </c:strRef>
          </c:tx>
          <c:spPr>
            <a:solidFill>
              <a:schemeClr val="accent2">
                <a:lumMod val="50000"/>
              </a:schemeClr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'11'!$D$28:$D$75</c:f>
              <c:numCache>
                <c:formatCode>0.000</c:formatCode>
                <c:ptCount val="48"/>
                <c:pt idx="0">
                  <c:v>35.554510000000001</c:v>
                </c:pt>
                <c:pt idx="1">
                  <c:v>35.532510000000002</c:v>
                </c:pt>
                <c:pt idx="2">
                  <c:v>35.080509999999997</c:v>
                </c:pt>
                <c:pt idx="3">
                  <c:v>35.132510000000003</c:v>
                </c:pt>
                <c:pt idx="4">
                  <c:v>34.73451</c:v>
                </c:pt>
                <c:pt idx="5">
                  <c:v>34.872509999999998</c:v>
                </c:pt>
                <c:pt idx="6">
                  <c:v>34.293509999999998</c:v>
                </c:pt>
                <c:pt idx="7">
                  <c:v>34.59451</c:v>
                </c:pt>
                <c:pt idx="8">
                  <c:v>32.750509999999998</c:v>
                </c:pt>
                <c:pt idx="9">
                  <c:v>34.412509999999997</c:v>
                </c:pt>
                <c:pt idx="10">
                  <c:v>34.316510000000001</c:v>
                </c:pt>
                <c:pt idx="11">
                  <c:v>34.267510000000001</c:v>
                </c:pt>
                <c:pt idx="12">
                  <c:v>33.880510000000001</c:v>
                </c:pt>
                <c:pt idx="13">
                  <c:v>33.224510000000002</c:v>
                </c:pt>
                <c:pt idx="14">
                  <c:v>33.326509999999999</c:v>
                </c:pt>
                <c:pt idx="15">
                  <c:v>35.596510000000002</c:v>
                </c:pt>
                <c:pt idx="16">
                  <c:v>29.017510000000001</c:v>
                </c:pt>
                <c:pt idx="17">
                  <c:v>27.17051</c:v>
                </c:pt>
                <c:pt idx="18">
                  <c:v>27.76651</c:v>
                </c:pt>
                <c:pt idx="19">
                  <c:v>28.785509999999999</c:v>
                </c:pt>
                <c:pt idx="20">
                  <c:v>28.80951</c:v>
                </c:pt>
                <c:pt idx="21">
                  <c:v>29.14451</c:v>
                </c:pt>
                <c:pt idx="22">
                  <c:v>30.025510000000001</c:v>
                </c:pt>
                <c:pt idx="23">
                  <c:v>30.294264539</c:v>
                </c:pt>
                <c:pt idx="24">
                  <c:v>30.389542456000001</c:v>
                </c:pt>
                <c:pt idx="25">
                  <c:v>29.930124065000001</c:v>
                </c:pt>
                <c:pt idx="26">
                  <c:v>30.171014811999999</c:v>
                </c:pt>
                <c:pt idx="27">
                  <c:v>30.332843830000002</c:v>
                </c:pt>
                <c:pt idx="28">
                  <c:v>31.687964876999999</c:v>
                </c:pt>
                <c:pt idx="29">
                  <c:v>32.148401022000002</c:v>
                </c:pt>
                <c:pt idx="30">
                  <c:v>32.724577146999998</c:v>
                </c:pt>
                <c:pt idx="31">
                  <c:v>32.952071617000001</c:v>
                </c:pt>
                <c:pt idx="32">
                  <c:v>33.116165057000003</c:v>
                </c:pt>
                <c:pt idx="33">
                  <c:v>33.107456724000002</c:v>
                </c:pt>
                <c:pt idx="34">
                  <c:v>33.170519546000001</c:v>
                </c:pt>
                <c:pt idx="35">
                  <c:v>33.179599308</c:v>
                </c:pt>
                <c:pt idx="36">
                  <c:v>33.332561294000001</c:v>
                </c:pt>
                <c:pt idx="37">
                  <c:v>33.344065131999997</c:v>
                </c:pt>
                <c:pt idx="38">
                  <c:v>33.255306734999998</c:v>
                </c:pt>
                <c:pt idx="39">
                  <c:v>33.196452065000003</c:v>
                </c:pt>
                <c:pt idx="40">
                  <c:v>33.220566476999998</c:v>
                </c:pt>
                <c:pt idx="41">
                  <c:v>33.219292539999998</c:v>
                </c:pt>
                <c:pt idx="42">
                  <c:v>33.244793143999999</c:v>
                </c:pt>
                <c:pt idx="43">
                  <c:v>33.259895538000002</c:v>
                </c:pt>
                <c:pt idx="44">
                  <c:v>33.230662316</c:v>
                </c:pt>
                <c:pt idx="45">
                  <c:v>33.222622954000002</c:v>
                </c:pt>
                <c:pt idx="46">
                  <c:v>33.282426825000002</c:v>
                </c:pt>
                <c:pt idx="47">
                  <c:v>33.298378133999996</c:v>
                </c:pt>
              </c:numCache>
            </c:numRef>
          </c:val>
        </c:ser>
        <c:ser>
          <c:idx val="2"/>
          <c:order val="1"/>
          <c:tx>
            <c:strRef>
              <c:f>'11'!$C$27</c:f>
              <c:strCache>
                <c:ptCount val="1"/>
                <c:pt idx="0">
                  <c:v>non-OPEC Countries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</c:spPr>
          <c:cat>
            <c:numRef>
              <c:f>'11'!$B$28:$B$75</c:f>
              <c:numCache>
                <c:formatCode>mmm\ yyyy</c:formatCode>
                <c:ptCount val="48"/>
                <c:pt idx="0">
                  <c:v>43466</c:v>
                </c:pt>
                <c:pt idx="1">
                  <c:v>43497</c:v>
                </c:pt>
                <c:pt idx="2">
                  <c:v>43525</c:v>
                </c:pt>
                <c:pt idx="3">
                  <c:v>43556</c:v>
                </c:pt>
                <c:pt idx="4">
                  <c:v>43586</c:v>
                </c:pt>
                <c:pt idx="5">
                  <c:v>43617</c:v>
                </c:pt>
                <c:pt idx="6">
                  <c:v>43647</c:v>
                </c:pt>
                <c:pt idx="7">
                  <c:v>43678</c:v>
                </c:pt>
                <c:pt idx="8">
                  <c:v>43709</c:v>
                </c:pt>
                <c:pt idx="9">
                  <c:v>43739</c:v>
                </c:pt>
                <c:pt idx="10">
                  <c:v>43770</c:v>
                </c:pt>
                <c:pt idx="11">
                  <c:v>43800</c:v>
                </c:pt>
                <c:pt idx="12">
                  <c:v>43831</c:v>
                </c:pt>
                <c:pt idx="13">
                  <c:v>43862</c:v>
                </c:pt>
                <c:pt idx="14">
                  <c:v>43891</c:v>
                </c:pt>
                <c:pt idx="15">
                  <c:v>43922</c:v>
                </c:pt>
                <c:pt idx="16">
                  <c:v>43952</c:v>
                </c:pt>
                <c:pt idx="17">
                  <c:v>43983</c:v>
                </c:pt>
                <c:pt idx="18">
                  <c:v>44013</c:v>
                </c:pt>
                <c:pt idx="19">
                  <c:v>44044</c:v>
                </c:pt>
                <c:pt idx="20">
                  <c:v>44075</c:v>
                </c:pt>
                <c:pt idx="21">
                  <c:v>44105</c:v>
                </c:pt>
                <c:pt idx="22">
                  <c:v>44136</c:v>
                </c:pt>
                <c:pt idx="23">
                  <c:v>44166</c:v>
                </c:pt>
                <c:pt idx="24">
                  <c:v>44197</c:v>
                </c:pt>
                <c:pt idx="25">
                  <c:v>44228</c:v>
                </c:pt>
                <c:pt idx="26">
                  <c:v>44256</c:v>
                </c:pt>
                <c:pt idx="27">
                  <c:v>44287</c:v>
                </c:pt>
                <c:pt idx="28">
                  <c:v>44317</c:v>
                </c:pt>
                <c:pt idx="29">
                  <c:v>44348</c:v>
                </c:pt>
                <c:pt idx="30">
                  <c:v>44378</c:v>
                </c:pt>
                <c:pt idx="31">
                  <c:v>44409</c:v>
                </c:pt>
                <c:pt idx="32">
                  <c:v>44440</c:v>
                </c:pt>
                <c:pt idx="33">
                  <c:v>44470</c:v>
                </c:pt>
                <c:pt idx="34">
                  <c:v>44501</c:v>
                </c:pt>
                <c:pt idx="35">
                  <c:v>44531</c:v>
                </c:pt>
                <c:pt idx="36">
                  <c:v>44562</c:v>
                </c:pt>
                <c:pt idx="37">
                  <c:v>44593</c:v>
                </c:pt>
                <c:pt idx="38">
                  <c:v>44621</c:v>
                </c:pt>
                <c:pt idx="39">
                  <c:v>44652</c:v>
                </c:pt>
                <c:pt idx="40">
                  <c:v>44682</c:v>
                </c:pt>
                <c:pt idx="41">
                  <c:v>44713</c:v>
                </c:pt>
                <c:pt idx="42">
                  <c:v>44743</c:v>
                </c:pt>
                <c:pt idx="43">
                  <c:v>44774</c:v>
                </c:pt>
                <c:pt idx="44">
                  <c:v>44805</c:v>
                </c:pt>
                <c:pt idx="45">
                  <c:v>44835</c:v>
                </c:pt>
                <c:pt idx="46">
                  <c:v>44866</c:v>
                </c:pt>
                <c:pt idx="47">
                  <c:v>44896</c:v>
                </c:pt>
              </c:numCache>
            </c:numRef>
          </c:cat>
          <c:val>
            <c:numRef>
              <c:f>'11'!$C$28:$C$75</c:f>
              <c:numCache>
                <c:formatCode>0.000</c:formatCode>
                <c:ptCount val="48"/>
                <c:pt idx="0">
                  <c:v>64.878783541000004</c:v>
                </c:pt>
                <c:pt idx="1">
                  <c:v>64.691479987999998</c:v>
                </c:pt>
                <c:pt idx="2">
                  <c:v>65.269040617000002</c:v>
                </c:pt>
                <c:pt idx="3">
                  <c:v>65.401437787999996</c:v>
                </c:pt>
                <c:pt idx="4">
                  <c:v>65.558115465</c:v>
                </c:pt>
                <c:pt idx="5">
                  <c:v>65.732674931999995</c:v>
                </c:pt>
                <c:pt idx="6">
                  <c:v>65.675619893999993</c:v>
                </c:pt>
                <c:pt idx="7">
                  <c:v>66.615832862000005</c:v>
                </c:pt>
                <c:pt idx="8">
                  <c:v>66.512553937999996</c:v>
                </c:pt>
                <c:pt idx="9">
                  <c:v>66.887267511999994</c:v>
                </c:pt>
                <c:pt idx="10">
                  <c:v>67.663657185999995</c:v>
                </c:pt>
                <c:pt idx="11">
                  <c:v>67.434974194000006</c:v>
                </c:pt>
                <c:pt idx="12">
                  <c:v>67.506866443000007</c:v>
                </c:pt>
                <c:pt idx="13">
                  <c:v>67.029772042999994</c:v>
                </c:pt>
                <c:pt idx="14">
                  <c:v>67.160808360000004</c:v>
                </c:pt>
                <c:pt idx="15">
                  <c:v>64.707322415999997</c:v>
                </c:pt>
                <c:pt idx="16">
                  <c:v>59.536431188000002</c:v>
                </c:pt>
                <c:pt idx="17">
                  <c:v>61.372135411999999</c:v>
                </c:pt>
                <c:pt idx="18">
                  <c:v>62.503303293000002</c:v>
                </c:pt>
                <c:pt idx="19">
                  <c:v>62.482700426000001</c:v>
                </c:pt>
                <c:pt idx="20">
                  <c:v>62.402548563000003</c:v>
                </c:pt>
                <c:pt idx="21">
                  <c:v>62.353077315</c:v>
                </c:pt>
                <c:pt idx="22">
                  <c:v>63.357857539000001</c:v>
                </c:pt>
                <c:pt idx="23">
                  <c:v>63.170914599</c:v>
                </c:pt>
                <c:pt idx="24">
                  <c:v>63.627204251000002</c:v>
                </c:pt>
                <c:pt idx="25">
                  <c:v>62.244506117</c:v>
                </c:pt>
                <c:pt idx="26">
                  <c:v>63.696178629999999</c:v>
                </c:pt>
                <c:pt idx="27">
                  <c:v>64.634547917000006</c:v>
                </c:pt>
                <c:pt idx="28">
                  <c:v>65.007210977</c:v>
                </c:pt>
                <c:pt idx="29">
                  <c:v>65.470675087999993</c:v>
                </c:pt>
                <c:pt idx="30">
                  <c:v>65.907174100999995</c:v>
                </c:pt>
                <c:pt idx="31">
                  <c:v>66.160619896</c:v>
                </c:pt>
                <c:pt idx="32">
                  <c:v>66.208105423999996</c:v>
                </c:pt>
                <c:pt idx="33">
                  <c:v>66.368967501</c:v>
                </c:pt>
                <c:pt idx="34">
                  <c:v>66.514524941000005</c:v>
                </c:pt>
                <c:pt idx="35">
                  <c:v>66.086798713999997</c:v>
                </c:pt>
                <c:pt idx="36">
                  <c:v>65.737132205999998</c:v>
                </c:pt>
                <c:pt idx="37">
                  <c:v>65.972057303</c:v>
                </c:pt>
                <c:pt idx="38">
                  <c:v>66.363373584000001</c:v>
                </c:pt>
                <c:pt idx="39">
                  <c:v>67.674058379000002</c:v>
                </c:pt>
                <c:pt idx="40">
                  <c:v>67.964815803999997</c:v>
                </c:pt>
                <c:pt idx="41">
                  <c:v>68.299518442999997</c:v>
                </c:pt>
                <c:pt idx="42">
                  <c:v>68.402777724000003</c:v>
                </c:pt>
                <c:pt idx="43">
                  <c:v>68.803879198000004</c:v>
                </c:pt>
                <c:pt idx="44">
                  <c:v>68.890722165</c:v>
                </c:pt>
                <c:pt idx="45">
                  <c:v>69.104695751999998</c:v>
                </c:pt>
                <c:pt idx="46">
                  <c:v>69.125011560000004</c:v>
                </c:pt>
                <c:pt idx="47">
                  <c:v>68.856462639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53184"/>
        <c:axId val="1264850464"/>
      </c:areaChart>
      <c:scatterChart>
        <c:scatterStyle val="lineMarker"/>
        <c:varyColors val="0"/>
        <c:ser>
          <c:idx val="0"/>
          <c:order val="2"/>
          <c:tx>
            <c:strRef>
              <c:f>'11'!$C$79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'11'!$B$80:$B$81</c:f>
              <c:numCache>
                <c:formatCode>0</c:formatCode>
                <c:ptCount val="2"/>
                <c:pt idx="0">
                  <c:v>26.5</c:v>
                </c:pt>
                <c:pt idx="1">
                  <c:v>26.5</c:v>
                </c:pt>
              </c:numCache>
            </c:numRef>
          </c:xVal>
          <c:yVal>
            <c:numRef>
              <c:f>'11'!$C$80:$C$81</c:f>
              <c:numCache>
                <c:formatCode>General</c:formatCode>
                <c:ptCount val="2"/>
                <c:pt idx="0">
                  <c:v>0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2304"/>
        <c:axId val="1264852096"/>
      </c:scatterChart>
      <c:dateAx>
        <c:axId val="126485318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6485046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48504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4853184"/>
        <c:crosses val="autoZero"/>
        <c:crossBetween val="midCat"/>
      </c:valAx>
      <c:valAx>
        <c:axId val="1264852096"/>
        <c:scaling>
          <c:orientation val="minMax"/>
          <c:max val="1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264842304"/>
        <c:crosses val="max"/>
        <c:crossBetween val="midCat"/>
      </c:valAx>
      <c:valAx>
        <c:axId val="1264842304"/>
        <c:scaling>
          <c:orientation val="minMax"/>
          <c:max val="48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64852096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0988" l="0.70000000000000062" r="0.70000000000000062" t="0.75000000000000988" header="0.30000000000000032" footer="0.30000000000000032"/>
    <c:pageSetup orientation="landscape"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3230368237280538E-2"/>
          <c:y val="0.17899400404861415"/>
          <c:w val="0.91587698831192255"/>
          <c:h val="0.60032573640904863"/>
        </c:manualLayout>
      </c:layout>
      <c:barChart>
        <c:barDir val="col"/>
        <c:grouping val="clustered"/>
        <c:varyColors val="0"/>
        <c:ser>
          <c:idx val="1"/>
          <c:order val="0"/>
          <c:spPr>
            <a:solidFill>
              <a:schemeClr val="accent3"/>
            </a:solidFill>
          </c:spPr>
          <c:invertIfNegative val="0"/>
          <c:cat>
            <c:numRef>
              <c:f>'12'!$B$30:$B$41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'12'!$C$29:$C$42</c:f>
              <c:numCache>
                <c:formatCode>0.00</c:formatCode>
                <c:ptCount val="14"/>
                <c:pt idx="1">
                  <c:v>3.0469274137000002</c:v>
                </c:pt>
                <c:pt idx="2">
                  <c:v>2.1223238769999999</c:v>
                </c:pt>
                <c:pt idx="3">
                  <c:v>2.1556190247</c:v>
                </c:pt>
                <c:pt idx="4">
                  <c:v>2.0735442219000002</c:v>
                </c:pt>
                <c:pt idx="5">
                  <c:v>1.4591194932</c:v>
                </c:pt>
                <c:pt idx="6">
                  <c:v>1.1467601284</c:v>
                </c:pt>
                <c:pt idx="7">
                  <c:v>2.0330684932</c:v>
                </c:pt>
                <c:pt idx="8">
                  <c:v>1.5568246575</c:v>
                </c:pt>
                <c:pt idx="9">
                  <c:v>2.5157972602999998</c:v>
                </c:pt>
                <c:pt idx="10">
                  <c:v>6.2027058306000002</c:v>
                </c:pt>
                <c:pt idx="11">
                  <c:v>5.8209672986000003</c:v>
                </c:pt>
                <c:pt idx="12">
                  <c:v>4.7675452055000003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264841760"/>
        <c:axId val="1264851008"/>
      </c:barChart>
      <c:lineChart>
        <c:grouping val="standard"/>
        <c:varyColors val="0"/>
        <c:ser>
          <c:idx val="0"/>
          <c:order val="1"/>
          <c:spPr>
            <a:ln w="19050">
              <a:solidFill>
                <a:schemeClr val="tx1"/>
              </a:solidFill>
            </a:ln>
          </c:spPr>
          <c:marker>
            <c:symbol val="none"/>
          </c:marker>
          <c:cat>
            <c:numRef>
              <c:f>'12'!$B$29:$B$42</c:f>
              <c:numCache>
                <c:formatCode>General</c:formatCode>
                <c:ptCount val="14"/>
                <c:pt idx="0">
                  <c:v>2010</c:v>
                </c:pt>
                <c:pt idx="1">
                  <c:v>2011</c:v>
                </c:pt>
                <c:pt idx="2">
                  <c:v>2012</c:v>
                </c:pt>
                <c:pt idx="3">
                  <c:v>2013</c:v>
                </c:pt>
                <c:pt idx="4">
                  <c:v>2014</c:v>
                </c:pt>
                <c:pt idx="5">
                  <c:v>2015</c:v>
                </c:pt>
                <c:pt idx="6">
                  <c:v>2016</c:v>
                </c:pt>
                <c:pt idx="7">
                  <c:v>2017</c:v>
                </c:pt>
                <c:pt idx="8">
                  <c:v>2018</c:v>
                </c:pt>
                <c:pt idx="9">
                  <c:v>2019</c:v>
                </c:pt>
                <c:pt idx="10">
                  <c:v>2020</c:v>
                </c:pt>
                <c:pt idx="11">
                  <c:v>2021</c:v>
                </c:pt>
                <c:pt idx="12">
                  <c:v>2022</c:v>
                </c:pt>
                <c:pt idx="13">
                  <c:v>2023</c:v>
                </c:pt>
              </c:numCache>
            </c:numRef>
          </c:cat>
          <c:val>
            <c:numRef>
              <c:f>'12'!$D$29:$D$42</c:f>
              <c:numCache>
                <c:formatCode>0.00</c:formatCode>
                <c:ptCount val="14"/>
                <c:pt idx="0">
                  <c:v>2.4312690400500001</c:v>
                </c:pt>
                <c:pt idx="1">
                  <c:v>2.4312690400500001</c:v>
                </c:pt>
                <c:pt idx="2">
                  <c:v>2.4312690400500001</c:v>
                </c:pt>
                <c:pt idx="3">
                  <c:v>2.4312690400500001</c:v>
                </c:pt>
                <c:pt idx="4">
                  <c:v>2.4312690400500001</c:v>
                </c:pt>
                <c:pt idx="5">
                  <c:v>2.4312690400500001</c:v>
                </c:pt>
                <c:pt idx="6">
                  <c:v>2.4312690400500001</c:v>
                </c:pt>
                <c:pt idx="7">
                  <c:v>2.4312690400500001</c:v>
                </c:pt>
                <c:pt idx="8">
                  <c:v>2.4312690400500001</c:v>
                </c:pt>
                <c:pt idx="9">
                  <c:v>2.4312690400500001</c:v>
                </c:pt>
                <c:pt idx="10">
                  <c:v>2.4312690400500001</c:v>
                </c:pt>
                <c:pt idx="11">
                  <c:v>2.4312690400500001</c:v>
                </c:pt>
                <c:pt idx="12">
                  <c:v>2.4312690400500001</c:v>
                </c:pt>
                <c:pt idx="13">
                  <c:v>2.4312690400500001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841760"/>
        <c:axId val="1264851008"/>
      </c:lineChart>
      <c:scatterChart>
        <c:scatterStyle val="lineMarker"/>
        <c:varyColors val="0"/>
        <c:ser>
          <c:idx val="2"/>
          <c:order val="2"/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'12'!$B$46:$B$48</c:f>
              <c:numCache>
                <c:formatCode>General</c:formatCode>
                <c:ptCount val="3"/>
                <c:pt idx="1">
                  <c:v>10.8</c:v>
                </c:pt>
                <c:pt idx="2">
                  <c:v>10.8</c:v>
                </c:pt>
              </c:numCache>
            </c:numRef>
          </c:xVal>
          <c:yVal>
            <c:numRef>
              <c:f>'12'!$C$46:$C$48</c:f>
              <c:numCache>
                <c:formatCode>General</c:formatCode>
                <c:ptCount val="3"/>
                <c:pt idx="0">
                  <c:v>0</c:v>
                </c:pt>
                <c:pt idx="1">
                  <c:v>0</c:v>
                </c:pt>
                <c:pt idx="2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7200"/>
        <c:axId val="1264848832"/>
      </c:scatterChart>
      <c:dateAx>
        <c:axId val="1264841760"/>
        <c:scaling>
          <c:orientation val="minMax"/>
          <c:max val="2022"/>
          <c:min val="2011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crossAx val="1264851008"/>
        <c:crosses val="autoZero"/>
        <c:auto val="0"/>
        <c:lblOffset val="100"/>
        <c:baseTimeUnit val="days"/>
      </c:dateAx>
      <c:valAx>
        <c:axId val="1264851008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264841760"/>
        <c:crosses val="autoZero"/>
        <c:crossBetween val="between"/>
      </c:valAx>
      <c:valAx>
        <c:axId val="1264847200"/>
        <c:scaling>
          <c:orientation val="minMax"/>
          <c:max val="13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4848832"/>
        <c:crosses val="max"/>
        <c:crossBetween val="midCat"/>
        <c:majorUnit val="1"/>
      </c:valAx>
      <c:valAx>
        <c:axId val="1264848832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4847200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9089790750466373"/>
          <c:w val="0.91482308613862295"/>
          <c:h val="0.61219462951746417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'13'!$C$29:$C$112</c:f>
              <c:numCache>
                <c:formatCode>0</c:formatCode>
                <c:ptCount val="84"/>
                <c:pt idx="0">
                  <c:v>59.296630702999998</c:v>
                </c:pt>
                <c:pt idx="1">
                  <c:v>59.074440074000002</c:v>
                </c:pt>
                <c:pt idx="2">
                  <c:v>59.678919825999998</c:v>
                </c:pt>
                <c:pt idx="3">
                  <c:v>59.635989078000001</c:v>
                </c:pt>
                <c:pt idx="4">
                  <c:v>58.965589209999997</c:v>
                </c:pt>
                <c:pt idx="5">
                  <c:v>57.933341894999998</c:v>
                </c:pt>
                <c:pt idx="6">
                  <c:v>57.644801272000002</c:v>
                </c:pt>
                <c:pt idx="7">
                  <c:v>60.245991756000002</c:v>
                </c:pt>
                <c:pt idx="8">
                  <c:v>59.281422135</c:v>
                </c:pt>
                <c:pt idx="9">
                  <c:v>59.236967143999998</c:v>
                </c:pt>
                <c:pt idx="10">
                  <c:v>59.764222490000002</c:v>
                </c:pt>
                <c:pt idx="11">
                  <c:v>59.966413484</c:v>
                </c:pt>
                <c:pt idx="12">
                  <c:v>59.296630702999998</c:v>
                </c:pt>
                <c:pt idx="13">
                  <c:v>59.074440074000002</c:v>
                </c:pt>
                <c:pt idx="14">
                  <c:v>59.678919825999998</c:v>
                </c:pt>
                <c:pt idx="15">
                  <c:v>59.635989078000001</c:v>
                </c:pt>
                <c:pt idx="16">
                  <c:v>58.965589209999997</c:v>
                </c:pt>
                <c:pt idx="17">
                  <c:v>57.933341894999998</c:v>
                </c:pt>
                <c:pt idx="18">
                  <c:v>57.644801272000002</c:v>
                </c:pt>
                <c:pt idx="19">
                  <c:v>60.245991756000002</c:v>
                </c:pt>
                <c:pt idx="20">
                  <c:v>59.281422135</c:v>
                </c:pt>
                <c:pt idx="21">
                  <c:v>59.236967143999998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59.764222490000002</c:v>
                </c:pt>
                <c:pt idx="35">
                  <c:v>59.966413484</c:v>
                </c:pt>
                <c:pt idx="36">
                  <c:v>59.296630702999998</c:v>
                </c:pt>
                <c:pt idx="37">
                  <c:v>59.074440074000002</c:v>
                </c:pt>
                <c:pt idx="38">
                  <c:v>59.678919825999998</c:v>
                </c:pt>
                <c:pt idx="39">
                  <c:v>59.635989078000001</c:v>
                </c:pt>
                <c:pt idx="40">
                  <c:v>58.965589209999997</c:v>
                </c:pt>
                <c:pt idx="41">
                  <c:v>57.933341894999998</c:v>
                </c:pt>
                <c:pt idx="42">
                  <c:v>57.644801272000002</c:v>
                </c:pt>
                <c:pt idx="43">
                  <c:v>60.245991756000002</c:v>
                </c:pt>
                <c:pt idx="44">
                  <c:v>59.281422135</c:v>
                </c:pt>
                <c:pt idx="45">
                  <c:v>59.236967143999998</c:v>
                </c:pt>
                <c:pt idx="46">
                  <c:v>59.764222490000002</c:v>
                </c:pt>
                <c:pt idx="47">
                  <c:v>59.966413484</c:v>
                </c:pt>
                <c:pt idx="48">
                  <c:v>59.296630702999998</c:v>
                </c:pt>
                <c:pt idx="49">
                  <c:v>59.074440074000002</c:v>
                </c:pt>
                <c:pt idx="50">
                  <c:v>59.678919825999998</c:v>
                </c:pt>
                <c:pt idx="51">
                  <c:v>59.635989078000001</c:v>
                </c:pt>
                <c:pt idx="52">
                  <c:v>58.965589209999997</c:v>
                </c:pt>
                <c:pt idx="53">
                  <c:v>57.933341894999998</c:v>
                </c:pt>
                <c:pt idx="54">
                  <c:v>57.644801272000002</c:v>
                </c:pt>
                <c:pt idx="55">
                  <c:v>60.245991756000002</c:v>
                </c:pt>
                <c:pt idx="56">
                  <c:v>59.281422135</c:v>
                </c:pt>
                <c:pt idx="57">
                  <c:v>59.236967143999998</c:v>
                </c:pt>
                <c:pt idx="58">
                  <c:v>59.764222490000002</c:v>
                </c:pt>
                <c:pt idx="59">
                  <c:v>59.966413484</c:v>
                </c:pt>
                <c:pt idx="60">
                  <c:v>59.296630702999998</c:v>
                </c:pt>
                <c:pt idx="61">
                  <c:v>59.074440074000002</c:v>
                </c:pt>
                <c:pt idx="62">
                  <c:v>59.678919825999998</c:v>
                </c:pt>
                <c:pt idx="63">
                  <c:v>59.635989078000001</c:v>
                </c:pt>
                <c:pt idx="64">
                  <c:v>58.965589209999997</c:v>
                </c:pt>
                <c:pt idx="65">
                  <c:v>57.933341894999998</c:v>
                </c:pt>
                <c:pt idx="66">
                  <c:v>57.644801272000002</c:v>
                </c:pt>
                <c:pt idx="67">
                  <c:v>60.245991756000002</c:v>
                </c:pt>
                <c:pt idx="68">
                  <c:v>59.281422135</c:v>
                </c:pt>
                <c:pt idx="69">
                  <c:v>59.236967143999998</c:v>
                </c:pt>
                <c:pt idx="70">
                  <c:v>59.764222490000002</c:v>
                </c:pt>
                <c:pt idx="71">
                  <c:v>59.966413484</c:v>
                </c:pt>
                <c:pt idx="72">
                  <c:v>59.296630702999998</c:v>
                </c:pt>
                <c:pt idx="73">
                  <c:v>59.074440074000002</c:v>
                </c:pt>
                <c:pt idx="74">
                  <c:v>59.678919825999998</c:v>
                </c:pt>
                <c:pt idx="75">
                  <c:v>59.635989078000001</c:v>
                </c:pt>
                <c:pt idx="76">
                  <c:v>58.965589209999997</c:v>
                </c:pt>
                <c:pt idx="77">
                  <c:v>57.933341894999998</c:v>
                </c:pt>
                <c:pt idx="78">
                  <c:v>57.644801272000002</c:v>
                </c:pt>
                <c:pt idx="79">
                  <c:v>60.245991756000002</c:v>
                </c:pt>
                <c:pt idx="80">
                  <c:v>59.281422135</c:v>
                </c:pt>
                <c:pt idx="81">
                  <c:v>59.236967143999998</c:v>
                </c:pt>
                <c:pt idx="82">
                  <c:v>59.764222490000002</c:v>
                </c:pt>
                <c:pt idx="83">
                  <c:v>59.966413484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solidFill>
                <a:schemeClr val="bg2">
                  <a:lumMod val="20000"/>
                  <a:lumOff val="80000"/>
                </a:schemeClr>
              </a:solidFill>
            </a:ln>
          </c:spP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'13'!$E$29:$E$112</c:f>
              <c:numCache>
                <c:formatCode>0</c:formatCode>
                <c:ptCount val="84"/>
                <c:pt idx="0">
                  <c:v>5.9816183520000052</c:v>
                </c:pt>
                <c:pt idx="1">
                  <c:v>7.695683086999999</c:v>
                </c:pt>
                <c:pt idx="2">
                  <c:v>25.043208528000008</c:v>
                </c:pt>
                <c:pt idx="3">
                  <c:v>24.298082088999998</c:v>
                </c:pt>
                <c:pt idx="4">
                  <c:v>20.820445068000005</c:v>
                </c:pt>
                <c:pt idx="5">
                  <c:v>18.272999980000009</c:v>
                </c:pt>
                <c:pt idx="6">
                  <c:v>19.160988013000001</c:v>
                </c:pt>
                <c:pt idx="7">
                  <c:v>15.309267474000002</c:v>
                </c:pt>
                <c:pt idx="8">
                  <c:v>15.029938083999994</c:v>
                </c:pt>
                <c:pt idx="9">
                  <c:v>13.870793466000002</c:v>
                </c:pt>
                <c:pt idx="10">
                  <c:v>11.294047104999997</c:v>
                </c:pt>
                <c:pt idx="11">
                  <c:v>11.406633658999993</c:v>
                </c:pt>
                <c:pt idx="12">
                  <c:v>5.9816183520000052</c:v>
                </c:pt>
                <c:pt idx="13">
                  <c:v>7.695683086999999</c:v>
                </c:pt>
                <c:pt idx="14">
                  <c:v>25.043208528000008</c:v>
                </c:pt>
                <c:pt idx="15">
                  <c:v>24.298082088999998</c:v>
                </c:pt>
                <c:pt idx="16">
                  <c:v>20.820445068000005</c:v>
                </c:pt>
                <c:pt idx="17">
                  <c:v>18.272999980000009</c:v>
                </c:pt>
                <c:pt idx="18">
                  <c:v>19.160988013000001</c:v>
                </c:pt>
                <c:pt idx="19">
                  <c:v>15.309267474000002</c:v>
                </c:pt>
                <c:pt idx="20">
                  <c:v>15.029938083999994</c:v>
                </c:pt>
                <c:pt idx="21">
                  <c:v>13.870793466000002</c:v>
                </c:pt>
                <c:pt idx="22">
                  <c:v>11.294047104999997</c:v>
                </c:pt>
                <c:pt idx="23">
                  <c:v>11.406633658999993</c:v>
                </c:pt>
                <c:pt idx="24">
                  <c:v>5.9816183520000052</c:v>
                </c:pt>
                <c:pt idx="25">
                  <c:v>7.695683086999999</c:v>
                </c:pt>
                <c:pt idx="26">
                  <c:v>25.043208528000008</c:v>
                </c:pt>
                <c:pt idx="27">
                  <c:v>24.298082088999998</c:v>
                </c:pt>
                <c:pt idx="28">
                  <c:v>20.820445068000005</c:v>
                </c:pt>
                <c:pt idx="29">
                  <c:v>18.272999980000009</c:v>
                </c:pt>
                <c:pt idx="30">
                  <c:v>19.160988013000001</c:v>
                </c:pt>
                <c:pt idx="31">
                  <c:v>15.309267474000002</c:v>
                </c:pt>
                <c:pt idx="32">
                  <c:v>15.029938083999994</c:v>
                </c:pt>
                <c:pt idx="33">
                  <c:v>13.870793466000002</c:v>
                </c:pt>
                <c:pt idx="34">
                  <c:v>11.294047104999997</c:v>
                </c:pt>
                <c:pt idx="35">
                  <c:v>11.406633658999993</c:v>
                </c:pt>
                <c:pt idx="36">
                  <c:v>5.9816183520000052</c:v>
                </c:pt>
                <c:pt idx="37">
                  <c:v>7.695683086999999</c:v>
                </c:pt>
                <c:pt idx="38">
                  <c:v>25.043208528000008</c:v>
                </c:pt>
                <c:pt idx="39">
                  <c:v>24.298082088999998</c:v>
                </c:pt>
                <c:pt idx="40">
                  <c:v>20.820445068000005</c:v>
                </c:pt>
                <c:pt idx="41">
                  <c:v>18.272999980000009</c:v>
                </c:pt>
                <c:pt idx="42">
                  <c:v>19.160988013000001</c:v>
                </c:pt>
                <c:pt idx="43">
                  <c:v>15.309267474000002</c:v>
                </c:pt>
                <c:pt idx="44">
                  <c:v>15.029938083999994</c:v>
                </c:pt>
                <c:pt idx="45">
                  <c:v>13.870793466000002</c:v>
                </c:pt>
                <c:pt idx="46">
                  <c:v>11.294047104999997</c:v>
                </c:pt>
                <c:pt idx="47">
                  <c:v>11.406633658999993</c:v>
                </c:pt>
                <c:pt idx="48">
                  <c:v>5.9816183520000052</c:v>
                </c:pt>
                <c:pt idx="49">
                  <c:v>7.695683086999999</c:v>
                </c:pt>
                <c:pt idx="50">
                  <c:v>25.043208528000008</c:v>
                </c:pt>
                <c:pt idx="51">
                  <c:v>24.298082088999998</c:v>
                </c:pt>
                <c:pt idx="52">
                  <c:v>20.820445068000005</c:v>
                </c:pt>
                <c:pt idx="53">
                  <c:v>18.272999980000009</c:v>
                </c:pt>
                <c:pt idx="54">
                  <c:v>19.160988013000001</c:v>
                </c:pt>
                <c:pt idx="55">
                  <c:v>15.309267474000002</c:v>
                </c:pt>
                <c:pt idx="56">
                  <c:v>15.029938083999994</c:v>
                </c:pt>
                <c:pt idx="57">
                  <c:v>13.870793466000002</c:v>
                </c:pt>
                <c:pt idx="58">
                  <c:v>11.294047104999997</c:v>
                </c:pt>
                <c:pt idx="59">
                  <c:v>11.406633658999993</c:v>
                </c:pt>
                <c:pt idx="60">
                  <c:v>5.9816183520000052</c:v>
                </c:pt>
                <c:pt idx="61">
                  <c:v>7.695683086999999</c:v>
                </c:pt>
                <c:pt idx="62">
                  <c:v>25.043208528000008</c:v>
                </c:pt>
                <c:pt idx="63">
                  <c:v>24.298082088999998</c:v>
                </c:pt>
                <c:pt idx="64">
                  <c:v>20.820445068000005</c:v>
                </c:pt>
                <c:pt idx="65">
                  <c:v>18.272999980000009</c:v>
                </c:pt>
                <c:pt idx="66">
                  <c:v>19.160988013000001</c:v>
                </c:pt>
                <c:pt idx="67">
                  <c:v>15.309267474000002</c:v>
                </c:pt>
                <c:pt idx="68">
                  <c:v>15.029938083999994</c:v>
                </c:pt>
                <c:pt idx="69">
                  <c:v>13.870793466000002</c:v>
                </c:pt>
                <c:pt idx="70">
                  <c:v>11.294047104999997</c:v>
                </c:pt>
                <c:pt idx="71">
                  <c:v>11.406633658999993</c:v>
                </c:pt>
                <c:pt idx="72">
                  <c:v>5.9816183520000052</c:v>
                </c:pt>
                <c:pt idx="73">
                  <c:v>7.695683086999999</c:v>
                </c:pt>
                <c:pt idx="74">
                  <c:v>25.043208528000008</c:v>
                </c:pt>
                <c:pt idx="75">
                  <c:v>24.298082088999998</c:v>
                </c:pt>
                <c:pt idx="76">
                  <c:v>20.820445068000005</c:v>
                </c:pt>
                <c:pt idx="77">
                  <c:v>18.272999980000009</c:v>
                </c:pt>
                <c:pt idx="78">
                  <c:v>19.160988013000001</c:v>
                </c:pt>
                <c:pt idx="79">
                  <c:v>15.309267474000002</c:v>
                </c:pt>
                <c:pt idx="80">
                  <c:v>15.029938083999994</c:v>
                </c:pt>
                <c:pt idx="81">
                  <c:v>13.870793466000002</c:v>
                </c:pt>
                <c:pt idx="82">
                  <c:v>11.294047104999997</c:v>
                </c:pt>
                <c:pt idx="83">
                  <c:v>11.406633658999993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4480"/>
        <c:axId val="1264847744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'13'!$B$29:$B$112</c:f>
              <c:numCache>
                <c:formatCode>0.0</c:formatCode>
                <c:ptCount val="84"/>
                <c:pt idx="0">
                  <c:v>63.484559351000001</c:v>
                </c:pt>
                <c:pt idx="1">
                  <c:v>64.380817637999996</c:v>
                </c:pt>
                <c:pt idx="2">
                  <c:v>65.482426645000004</c:v>
                </c:pt>
                <c:pt idx="3">
                  <c:v>66.674440718</c:v>
                </c:pt>
                <c:pt idx="4">
                  <c:v>65.718117965000005</c:v>
                </c:pt>
                <c:pt idx="5">
                  <c:v>65.826401356000005</c:v>
                </c:pt>
                <c:pt idx="6">
                  <c:v>64.749419302000007</c:v>
                </c:pt>
                <c:pt idx="7">
                  <c:v>65.660226069000004</c:v>
                </c:pt>
                <c:pt idx="8">
                  <c:v>65.788908750000004</c:v>
                </c:pt>
                <c:pt idx="9">
                  <c:v>64.768839147999998</c:v>
                </c:pt>
                <c:pt idx="10">
                  <c:v>63.061841285</c:v>
                </c:pt>
                <c:pt idx="11">
                  <c:v>65.056682953999996</c:v>
                </c:pt>
                <c:pt idx="12">
                  <c:v>65.278249055000003</c:v>
                </c:pt>
                <c:pt idx="13">
                  <c:v>64.065220170000003</c:v>
                </c:pt>
                <c:pt idx="14">
                  <c:v>65.669879757999993</c:v>
                </c:pt>
                <c:pt idx="15">
                  <c:v>64.639633317999994</c:v>
                </c:pt>
                <c:pt idx="16">
                  <c:v>63.336915980000001</c:v>
                </c:pt>
                <c:pt idx="17">
                  <c:v>63.216749122000003</c:v>
                </c:pt>
                <c:pt idx="18">
                  <c:v>63.003941382000001</c:v>
                </c:pt>
                <c:pt idx="19">
                  <c:v>63.00186704</c:v>
                </c:pt>
                <c:pt idx="20">
                  <c:v>62.557586635</c:v>
                </c:pt>
                <c:pt idx="21">
                  <c:v>60.107433239000002</c:v>
                </c:pt>
                <c:pt idx="22">
                  <c:v>59.764222490000002</c:v>
                </c:pt>
                <c:pt idx="23">
                  <c:v>59.966413484</c:v>
                </c:pt>
                <c:pt idx="24">
                  <c:v>59.296630702999998</c:v>
                </c:pt>
                <c:pt idx="25">
                  <c:v>59.074440074000002</c:v>
                </c:pt>
                <c:pt idx="26">
                  <c:v>59.678919825999998</c:v>
                </c:pt>
                <c:pt idx="27">
                  <c:v>59.635989078000001</c:v>
                </c:pt>
                <c:pt idx="28">
                  <c:v>58.965589209999997</c:v>
                </c:pt>
                <c:pt idx="29">
                  <c:v>57.933341894999998</c:v>
                </c:pt>
                <c:pt idx="30">
                  <c:v>57.644801272000002</c:v>
                </c:pt>
                <c:pt idx="31">
                  <c:v>60.245991756000002</c:v>
                </c:pt>
                <c:pt idx="32">
                  <c:v>59.281422135</c:v>
                </c:pt>
                <c:pt idx="33">
                  <c:v>59.236967143999998</c:v>
                </c:pt>
                <c:pt idx="34">
                  <c:v>60.412935443999999</c:v>
                </c:pt>
                <c:pt idx="35">
                  <c:v>60.103778403</c:v>
                </c:pt>
                <c:pt idx="36">
                  <c:v>59.769102314999998</c:v>
                </c:pt>
                <c:pt idx="37">
                  <c:v>61.452205241999998</c:v>
                </c:pt>
                <c:pt idx="38">
                  <c:v>60.655814368999998</c:v>
                </c:pt>
                <c:pt idx="39">
                  <c:v>61.784690511000001</c:v>
                </c:pt>
                <c:pt idx="40">
                  <c:v>61.925961741000002</c:v>
                </c:pt>
                <c:pt idx="41">
                  <c:v>60.484218466000002</c:v>
                </c:pt>
                <c:pt idx="42">
                  <c:v>60.390318874000002</c:v>
                </c:pt>
                <c:pt idx="43">
                  <c:v>62.766841145999997</c:v>
                </c:pt>
                <c:pt idx="44">
                  <c:v>61.436047076999998</c:v>
                </c:pt>
                <c:pt idx="45">
                  <c:v>60.341599006999999</c:v>
                </c:pt>
                <c:pt idx="46">
                  <c:v>60.560406917000002</c:v>
                </c:pt>
                <c:pt idx="47">
                  <c:v>62.580825095999998</c:v>
                </c:pt>
                <c:pt idx="48">
                  <c:v>61.950296577000003</c:v>
                </c:pt>
                <c:pt idx="49">
                  <c:v>66.770123161000001</c:v>
                </c:pt>
                <c:pt idx="50">
                  <c:v>84.722128354000006</c:v>
                </c:pt>
                <c:pt idx="51">
                  <c:v>83.934071166999999</c:v>
                </c:pt>
                <c:pt idx="52">
                  <c:v>79.786034278000002</c:v>
                </c:pt>
                <c:pt idx="53">
                  <c:v>76.206341875000007</c:v>
                </c:pt>
                <c:pt idx="54">
                  <c:v>76.805789285000003</c:v>
                </c:pt>
                <c:pt idx="55">
                  <c:v>75.555259230000004</c:v>
                </c:pt>
                <c:pt idx="56">
                  <c:v>74.311360218999994</c:v>
                </c:pt>
                <c:pt idx="57">
                  <c:v>73.10776061</c:v>
                </c:pt>
                <c:pt idx="58">
                  <c:v>71.058269594999999</c:v>
                </c:pt>
                <c:pt idx="59">
                  <c:v>71.373047142999994</c:v>
                </c:pt>
                <c:pt idx="60">
                  <c:v>68.948552208999999</c:v>
                </c:pt>
                <c:pt idx="61">
                  <c:v>67.521952314999993</c:v>
                </c:pt>
                <c:pt idx="62">
                  <c:v>67.453308190000001</c:v>
                </c:pt>
                <c:pt idx="63">
                  <c:v>67.285539830000005</c:v>
                </c:pt>
                <c:pt idx="64">
                  <c:v>66.132556584</c:v>
                </c:pt>
                <c:pt idx="65">
                  <c:v>65.432971425000005</c:v>
                </c:pt>
                <c:pt idx="66">
                  <c:v>64.778753365</c:v>
                </c:pt>
                <c:pt idx="67">
                  <c:v>65.136241893999994</c:v>
                </c:pt>
                <c:pt idx="68">
                  <c:v>65.234486801000003</c:v>
                </c:pt>
                <c:pt idx="69">
                  <c:v>65.164446910999999</c:v>
                </c:pt>
                <c:pt idx="70">
                  <c:v>64.968361045999998</c:v>
                </c:pt>
                <c:pt idx="71">
                  <c:v>65.653585441999994</c:v>
                </c:pt>
                <c:pt idx="72">
                  <c:v>63.975675805000002</c:v>
                </c:pt>
                <c:pt idx="73">
                  <c:v>63.980858533999999</c:v>
                </c:pt>
                <c:pt idx="74">
                  <c:v>64.710502145000007</c:v>
                </c:pt>
                <c:pt idx="75">
                  <c:v>65.170726551000001</c:v>
                </c:pt>
                <c:pt idx="76">
                  <c:v>64.576481603000005</c:v>
                </c:pt>
                <c:pt idx="77">
                  <c:v>64.245504357000002</c:v>
                </c:pt>
                <c:pt idx="78">
                  <c:v>63.542819535</c:v>
                </c:pt>
                <c:pt idx="79">
                  <c:v>63.885469911000001</c:v>
                </c:pt>
                <c:pt idx="80">
                  <c:v>63.870065308000001</c:v>
                </c:pt>
                <c:pt idx="81">
                  <c:v>63.845013678999997</c:v>
                </c:pt>
                <c:pt idx="82">
                  <c:v>63.397016159000003</c:v>
                </c:pt>
                <c:pt idx="83">
                  <c:v>64.082240554999998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844480"/>
        <c:axId val="1264847744"/>
      </c:lineChart>
      <c:scatterChart>
        <c:scatterStyle val="lineMarker"/>
        <c:varyColors val="0"/>
        <c:ser>
          <c:idx val="3"/>
          <c:order val="3"/>
          <c:tx>
            <c:strRef>
              <c:f>'13'!$B$116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5282815257848868E-3"/>
                  <c:y val="0.41251391625523504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'13'!$A$117:$A$118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2848"/>
        <c:axId val="1264848288"/>
      </c:scatterChart>
      <c:dateAx>
        <c:axId val="12648444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4847744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4847744"/>
        <c:scaling>
          <c:orientation val="minMax"/>
          <c:max val="100"/>
          <c:min val="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4844480"/>
        <c:crosses val="autoZero"/>
        <c:crossBetween val="between"/>
      </c:valAx>
      <c:valAx>
        <c:axId val="1264842848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64848288"/>
        <c:crosses val="max"/>
        <c:crossBetween val="midCat"/>
      </c:valAx>
      <c:valAx>
        <c:axId val="126484828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4842848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220927824665876"/>
          <c:y val="0.13047285379154466"/>
          <c:w val="0.80323666803211691"/>
          <c:h val="0.7208644492264612"/>
        </c:manualLayout>
      </c:layout>
      <c:barChart>
        <c:barDir val="col"/>
        <c:grouping val="stacked"/>
        <c:varyColors val="0"/>
        <c:ser>
          <c:idx val="4"/>
          <c:order val="1"/>
          <c:tx>
            <c:strRef>
              <c:f>'14'!$B$28</c:f>
              <c:strCache>
                <c:ptCount val="1"/>
                <c:pt idx="0">
                  <c:v>         Lower 48 States (excl GOM)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'14'!$I$28:$L$28</c:f>
              <c:numCache>
                <c:formatCode>0.00</c:formatCode>
                <c:ptCount val="4"/>
                <c:pt idx="0">
                  <c:v>1.1589372822000001</c:v>
                </c:pt>
                <c:pt idx="1">
                  <c:v>-0.67769799500000083</c:v>
                </c:pt>
                <c:pt idx="2">
                  <c:v>-0.19350552290000067</c:v>
                </c:pt>
                <c:pt idx="3">
                  <c:v>0.83691037380000033</c:v>
                </c:pt>
              </c:numCache>
            </c:numRef>
          </c:val>
          <c:extLst xmlns:c15="http://schemas.microsoft.com/office/drawing/2012/chart"/>
        </c:ser>
        <c:ser>
          <c:idx val="1"/>
          <c:order val="2"/>
          <c:tx>
            <c:strRef>
              <c:f>'14'!$B$26</c:f>
              <c:strCache>
                <c:ptCount val="1"/>
                <c:pt idx="0">
                  <c:v>         Alaska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'14'!$I$26:$L$26</c:f>
              <c:numCache>
                <c:formatCode>0.00</c:formatCode>
                <c:ptCount val="4"/>
                <c:pt idx="0">
                  <c:v>-1.329862740000004E-2</c:v>
                </c:pt>
                <c:pt idx="1">
                  <c:v>-1.7926049060000004E-2</c:v>
                </c:pt>
                <c:pt idx="2">
                  <c:v>-2.7617151359999981E-2</c:v>
                </c:pt>
                <c:pt idx="3">
                  <c:v>-2.3153977069999998E-2</c:v>
                </c:pt>
              </c:numCache>
            </c:numRef>
          </c:val>
          <c:extLst/>
        </c:ser>
        <c:ser>
          <c:idx val="2"/>
          <c:order val="3"/>
          <c:tx>
            <c:strRef>
              <c:f>'14'!$B$27</c:f>
              <c:strCache>
                <c:ptCount val="1"/>
                <c:pt idx="0">
                  <c:v>         Federal Gulf of Mexico 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'14'!$I$27:$L$27</c:f>
              <c:numCache>
                <c:formatCode>0.00</c:formatCode>
                <c:ptCount val="4"/>
                <c:pt idx="0">
                  <c:v>0.13829650130000015</c:v>
                </c:pt>
                <c:pt idx="1">
                  <c:v>-0.24483250189999994</c:v>
                </c:pt>
                <c:pt idx="2">
                  <c:v>5.8699533999999831E-2</c:v>
                </c:pt>
                <c:pt idx="3">
                  <c:v>6.2528193699999957E-2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4843392"/>
        <c:axId val="1264849920"/>
        <c:extLst/>
      </c:barChart>
      <c:lineChart>
        <c:grouping val="stacked"/>
        <c:varyColors val="0"/>
        <c:ser>
          <c:idx val="3"/>
          <c:order val="0"/>
          <c:tx>
            <c:strRef>
              <c:f>'14'!$B$29</c:f>
              <c:strCache>
                <c:ptCount val="1"/>
                <c:pt idx="0">
                  <c:v>total U.S.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630767422597331E-2"/>
                  <c:y val="-3.808375140051833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626449551142857E-2"/>
                  <c:y val="3.994108526630447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6292367189773581E-2"/>
                  <c:y val="4.85694099311097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1849968658353825E-2"/>
                  <c:y val="-3.591341280247566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'14'!$I$25:$L$25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'14'!$I$29:$L$29</c:f>
              <c:numCache>
                <c:formatCode>0.00</c:formatCode>
                <c:ptCount val="4"/>
                <c:pt idx="0">
                  <c:v>1.2839351561000003</c:v>
                </c:pt>
                <c:pt idx="1">
                  <c:v>-0.94045654596000072</c:v>
                </c:pt>
                <c:pt idx="2">
                  <c:v>-0.16242314026000082</c:v>
                </c:pt>
                <c:pt idx="3">
                  <c:v>0.87628459043000029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843392"/>
        <c:axId val="1264849920"/>
      </c:lineChart>
      <c:scatterChart>
        <c:scatterStyle val="lineMarker"/>
        <c:varyColors val="0"/>
        <c:ser>
          <c:idx val="0"/>
          <c:order val="4"/>
          <c:tx>
            <c:strRef>
              <c:f>'14'!$B$89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'14'!$A$90:$A$91</c:f>
              <c:numCache>
                <c:formatCode>0.00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'14'!$B$90:$B$91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45024"/>
        <c:axId val="1264855360"/>
      </c:scatterChart>
      <c:catAx>
        <c:axId val="126484339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6350" cap="flat" cmpd="sng" algn="ctr">
            <a:solidFill>
              <a:schemeClr val="bg2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49920"/>
        <c:crosses val="autoZero"/>
        <c:auto val="1"/>
        <c:lblAlgn val="ctr"/>
        <c:lblOffset val="100"/>
        <c:tickLblSkip val="1"/>
        <c:noMultiLvlLbl val="0"/>
      </c:catAx>
      <c:valAx>
        <c:axId val="1264849920"/>
        <c:scaling>
          <c:orientation val="minMax"/>
          <c:max val="3.5"/>
          <c:min val="-1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43392"/>
        <c:crosses val="autoZero"/>
        <c:crossBetween val="between"/>
        <c:majorUnit val="0.5"/>
      </c:valAx>
      <c:valAx>
        <c:axId val="1264855360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4845024"/>
        <c:crosses val="max"/>
        <c:crossBetween val="midCat"/>
      </c:valAx>
      <c:valAx>
        <c:axId val="1264845024"/>
        <c:scaling>
          <c:orientation val="minMax"/>
        </c:scaling>
        <c:delete val="1"/>
        <c:axPos val="b"/>
        <c:numFmt formatCode="0.00" sourceLinked="1"/>
        <c:majorTickMark val="out"/>
        <c:minorTickMark val="none"/>
        <c:tickLblPos val="nextTo"/>
        <c:crossAx val="126485536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18110236220476"/>
          <c:y val="0.12351364789624009"/>
          <c:w val="0.79455963837853605"/>
          <c:h val="0.7368577313986352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'14'!$C$35:$C$82</c:f>
              <c:numCache>
                <c:formatCode>0.00</c:formatCode>
                <c:ptCount val="48"/>
                <c:pt idx="0">
                  <c:v>11.865012999999999</c:v>
                </c:pt>
                <c:pt idx="1">
                  <c:v>11.678834</c:v>
                </c:pt>
                <c:pt idx="2">
                  <c:v>11.937306</c:v>
                </c:pt>
                <c:pt idx="3">
                  <c:v>12.134698</c:v>
                </c:pt>
                <c:pt idx="4">
                  <c:v>12.163192</c:v>
                </c:pt>
                <c:pt idx="5">
                  <c:v>12.087543999999999</c:v>
                </c:pt>
                <c:pt idx="6">
                  <c:v>11.819095000000001</c:v>
                </c:pt>
                <c:pt idx="7">
                  <c:v>12.424769</c:v>
                </c:pt>
                <c:pt idx="8">
                  <c:v>12.495187</c:v>
                </c:pt>
                <c:pt idx="9">
                  <c:v>12.672552</c:v>
                </c:pt>
                <c:pt idx="10">
                  <c:v>12.859780000000001</c:v>
                </c:pt>
                <c:pt idx="11">
                  <c:v>12.802096000000001</c:v>
                </c:pt>
                <c:pt idx="12">
                  <c:v>12.754821</c:v>
                </c:pt>
                <c:pt idx="13">
                  <c:v>12.745602</c:v>
                </c:pt>
                <c:pt idx="14">
                  <c:v>12.737068000000001</c:v>
                </c:pt>
                <c:pt idx="15">
                  <c:v>12.009976999999999</c:v>
                </c:pt>
                <c:pt idx="16">
                  <c:v>10.018784999999999</c:v>
                </c:pt>
                <c:pt idx="17">
                  <c:v>10.442129</c:v>
                </c:pt>
                <c:pt idx="18">
                  <c:v>10.972654</c:v>
                </c:pt>
                <c:pt idx="19">
                  <c:v>10.583830000000001</c:v>
                </c:pt>
                <c:pt idx="20">
                  <c:v>10.870478</c:v>
                </c:pt>
                <c:pt idx="21">
                  <c:v>10.438732999999999</c:v>
                </c:pt>
                <c:pt idx="22">
                  <c:v>11.121026000000001</c:v>
                </c:pt>
                <c:pt idx="23">
                  <c:v>11.063093</c:v>
                </c:pt>
                <c:pt idx="24">
                  <c:v>10.942197552</c:v>
                </c:pt>
                <c:pt idx="25">
                  <c:v>10.39379235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'14'!$D$35:$D$82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10.39379235</c:v>
                </c:pt>
                <c:pt idx="26">
                  <c:v>10.99132</c:v>
                </c:pt>
                <c:pt idx="27">
                  <c:v>11.03889</c:v>
                </c:pt>
                <c:pt idx="28">
                  <c:v>11.0433</c:v>
                </c:pt>
                <c:pt idx="29">
                  <c:v>11.089740000000001</c:v>
                </c:pt>
                <c:pt idx="30">
                  <c:v>11.185779999999999</c:v>
                </c:pt>
                <c:pt idx="31">
                  <c:v>11.27533</c:v>
                </c:pt>
                <c:pt idx="32">
                  <c:v>11.339790000000001</c:v>
                </c:pt>
                <c:pt idx="33">
                  <c:v>11.32995</c:v>
                </c:pt>
                <c:pt idx="34">
                  <c:v>11.515980000000001</c:v>
                </c:pt>
                <c:pt idx="35">
                  <c:v>11.535970000000001</c:v>
                </c:pt>
                <c:pt idx="36">
                  <c:v>11.58647</c:v>
                </c:pt>
                <c:pt idx="37">
                  <c:v>11.657500000000001</c:v>
                </c:pt>
                <c:pt idx="38">
                  <c:v>11.757709999999999</c:v>
                </c:pt>
                <c:pt idx="39">
                  <c:v>11.84343</c:v>
                </c:pt>
                <c:pt idx="40">
                  <c:v>11.81298</c:v>
                </c:pt>
                <c:pt idx="41">
                  <c:v>11.8636</c:v>
                </c:pt>
                <c:pt idx="42">
                  <c:v>11.983779999999999</c:v>
                </c:pt>
                <c:pt idx="43">
                  <c:v>12.198219999999999</c:v>
                </c:pt>
                <c:pt idx="44">
                  <c:v>12.30795</c:v>
                </c:pt>
                <c:pt idx="45">
                  <c:v>12.258599999999999</c:v>
                </c:pt>
                <c:pt idx="46">
                  <c:v>12.46921</c:v>
                </c:pt>
                <c:pt idx="47">
                  <c:v>12.49531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'14'!$E$34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4003" cap="rnd">
              <a:solidFill>
                <a:schemeClr val="tx1">
                  <a:alpha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'14'!$A$35:$A$82</c:f>
              <c:numCache>
                <c:formatCode>0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'14'!$E$35:$E$82</c:f>
              <c:numCache>
                <c:formatCode>0.00</c:formatCode>
                <c:ptCount val="48"/>
                <c:pt idx="1">
                  <c:v>12.2450055</c:v>
                </c:pt>
                <c:pt idx="2">
                  <c:v>12.2450055</c:v>
                </c:pt>
                <c:pt idx="3">
                  <c:v>12.2450055</c:v>
                </c:pt>
                <c:pt idx="4">
                  <c:v>12.2450055</c:v>
                </c:pt>
                <c:pt idx="5">
                  <c:v>12.2450055</c:v>
                </c:pt>
                <c:pt idx="6">
                  <c:v>12.2450055</c:v>
                </c:pt>
                <c:pt idx="7">
                  <c:v>12.2450055</c:v>
                </c:pt>
                <c:pt idx="8">
                  <c:v>12.2450055</c:v>
                </c:pt>
                <c:pt idx="9">
                  <c:v>12.2450055</c:v>
                </c:pt>
                <c:pt idx="10">
                  <c:v>12.2450055</c:v>
                </c:pt>
                <c:pt idx="13">
                  <c:v>11.313183000000002</c:v>
                </c:pt>
                <c:pt idx="14">
                  <c:v>11.313183000000002</c:v>
                </c:pt>
                <c:pt idx="15">
                  <c:v>11.313183000000002</c:v>
                </c:pt>
                <c:pt idx="16">
                  <c:v>11.313183000000002</c:v>
                </c:pt>
                <c:pt idx="17">
                  <c:v>11.313183000000002</c:v>
                </c:pt>
                <c:pt idx="18">
                  <c:v>11.313183000000002</c:v>
                </c:pt>
                <c:pt idx="19">
                  <c:v>11.313183000000002</c:v>
                </c:pt>
                <c:pt idx="20">
                  <c:v>11.313183000000002</c:v>
                </c:pt>
                <c:pt idx="21">
                  <c:v>11.313183000000002</c:v>
                </c:pt>
                <c:pt idx="22">
                  <c:v>11.313183000000002</c:v>
                </c:pt>
                <c:pt idx="25">
                  <c:v>11.140169991833334</c:v>
                </c:pt>
                <c:pt idx="26">
                  <c:v>11.140169991833334</c:v>
                </c:pt>
                <c:pt idx="27">
                  <c:v>11.140169991833334</c:v>
                </c:pt>
                <c:pt idx="28">
                  <c:v>11.140169991833334</c:v>
                </c:pt>
                <c:pt idx="29">
                  <c:v>11.140169991833334</c:v>
                </c:pt>
                <c:pt idx="30">
                  <c:v>11.140169991833334</c:v>
                </c:pt>
                <c:pt idx="31">
                  <c:v>11.140169991833334</c:v>
                </c:pt>
                <c:pt idx="32">
                  <c:v>11.140169991833334</c:v>
                </c:pt>
                <c:pt idx="33">
                  <c:v>11.140169991833334</c:v>
                </c:pt>
                <c:pt idx="34">
                  <c:v>11.140169991833334</c:v>
                </c:pt>
                <c:pt idx="37">
                  <c:v>12.019563333333332</c:v>
                </c:pt>
                <c:pt idx="38">
                  <c:v>12.019563333333332</c:v>
                </c:pt>
                <c:pt idx="39">
                  <c:v>12.019563333333332</c:v>
                </c:pt>
                <c:pt idx="40">
                  <c:v>12.019563333333332</c:v>
                </c:pt>
                <c:pt idx="41">
                  <c:v>12.019563333333332</c:v>
                </c:pt>
                <c:pt idx="42">
                  <c:v>12.019563333333332</c:v>
                </c:pt>
                <c:pt idx="43">
                  <c:v>12.019563333333332</c:v>
                </c:pt>
                <c:pt idx="44">
                  <c:v>12.019563333333332</c:v>
                </c:pt>
                <c:pt idx="45">
                  <c:v>12.019563333333332</c:v>
                </c:pt>
                <c:pt idx="46">
                  <c:v>12.019563333333332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4851552"/>
        <c:axId val="1264855904"/>
      </c:lineChart>
      <c:catAx>
        <c:axId val="12648515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5590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4855904"/>
        <c:scaling>
          <c:orientation val="minMax"/>
          <c:max val="14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51552"/>
        <c:crosses val="autoZero"/>
        <c:crossBetween val="midCat"/>
        <c:majorUnit val="2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5423523294420505"/>
          <c:y val="0.40096436197959912"/>
          <c:w val="0.521829250510353"/>
          <c:h val="0.2053190906054820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'15'!$C$29:$C$112</c:f>
              <c:numCache>
                <c:formatCode>0</c:formatCode>
                <c:ptCount val="84"/>
                <c:pt idx="0">
                  <c:v>420.76</c:v>
                </c:pt>
                <c:pt idx="1">
                  <c:v>423.84300000000002</c:v>
                </c:pt>
                <c:pt idx="2">
                  <c:v>424.93900000000002</c:v>
                </c:pt>
                <c:pt idx="3">
                  <c:v>436.57799999999997</c:v>
                </c:pt>
                <c:pt idx="4">
                  <c:v>434.197</c:v>
                </c:pt>
                <c:pt idx="5">
                  <c:v>415.15199999999999</c:v>
                </c:pt>
                <c:pt idx="6">
                  <c:v>409.64100000000002</c:v>
                </c:pt>
                <c:pt idx="7">
                  <c:v>407.58300000000003</c:v>
                </c:pt>
                <c:pt idx="8">
                  <c:v>416.68400000000003</c:v>
                </c:pt>
                <c:pt idx="9">
                  <c:v>433.80799999999999</c:v>
                </c:pt>
                <c:pt idx="10">
                  <c:v>445.887</c:v>
                </c:pt>
                <c:pt idx="11">
                  <c:v>421.64600000000002</c:v>
                </c:pt>
                <c:pt idx="12">
                  <c:v>420.76</c:v>
                </c:pt>
                <c:pt idx="13">
                  <c:v>423.84300000000002</c:v>
                </c:pt>
                <c:pt idx="14">
                  <c:v>424.93900000000002</c:v>
                </c:pt>
                <c:pt idx="15">
                  <c:v>436.57799999999997</c:v>
                </c:pt>
                <c:pt idx="16">
                  <c:v>434.197</c:v>
                </c:pt>
                <c:pt idx="17">
                  <c:v>415.15199999999999</c:v>
                </c:pt>
                <c:pt idx="18">
                  <c:v>409.64100000000002</c:v>
                </c:pt>
                <c:pt idx="19">
                  <c:v>407.58300000000003</c:v>
                </c:pt>
                <c:pt idx="20">
                  <c:v>416.68400000000003</c:v>
                </c:pt>
                <c:pt idx="21">
                  <c:v>433.80799999999999</c:v>
                </c:pt>
                <c:pt idx="22">
                  <c:v>445.887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445.887</c:v>
                </c:pt>
                <c:pt idx="35">
                  <c:v>421.64600000000002</c:v>
                </c:pt>
                <c:pt idx="36">
                  <c:v>420.76</c:v>
                </c:pt>
                <c:pt idx="37">
                  <c:v>423.84300000000002</c:v>
                </c:pt>
                <c:pt idx="38">
                  <c:v>424.93900000000002</c:v>
                </c:pt>
                <c:pt idx="39">
                  <c:v>436.57799999999997</c:v>
                </c:pt>
                <c:pt idx="40">
                  <c:v>434.197</c:v>
                </c:pt>
                <c:pt idx="41">
                  <c:v>415.15199999999999</c:v>
                </c:pt>
                <c:pt idx="42">
                  <c:v>409.64100000000002</c:v>
                </c:pt>
                <c:pt idx="43">
                  <c:v>407.58300000000003</c:v>
                </c:pt>
                <c:pt idx="44">
                  <c:v>416.68400000000003</c:v>
                </c:pt>
                <c:pt idx="45">
                  <c:v>433.80799999999999</c:v>
                </c:pt>
                <c:pt idx="46">
                  <c:v>445.887</c:v>
                </c:pt>
                <c:pt idx="47">
                  <c:v>421.64600000000002</c:v>
                </c:pt>
                <c:pt idx="48">
                  <c:v>420.76</c:v>
                </c:pt>
                <c:pt idx="49">
                  <c:v>423.84300000000002</c:v>
                </c:pt>
                <c:pt idx="50">
                  <c:v>424.93900000000002</c:v>
                </c:pt>
                <c:pt idx="51">
                  <c:v>436.57799999999997</c:v>
                </c:pt>
                <c:pt idx="52">
                  <c:v>434.197</c:v>
                </c:pt>
                <c:pt idx="53">
                  <c:v>415.15199999999999</c:v>
                </c:pt>
                <c:pt idx="54">
                  <c:v>409.64100000000002</c:v>
                </c:pt>
                <c:pt idx="55">
                  <c:v>407.58300000000003</c:v>
                </c:pt>
                <c:pt idx="56">
                  <c:v>416.68400000000003</c:v>
                </c:pt>
                <c:pt idx="57">
                  <c:v>433.80799999999999</c:v>
                </c:pt>
                <c:pt idx="58">
                  <c:v>445.887</c:v>
                </c:pt>
                <c:pt idx="59">
                  <c:v>421.64600000000002</c:v>
                </c:pt>
                <c:pt idx="60">
                  <c:v>420.76</c:v>
                </c:pt>
                <c:pt idx="61">
                  <c:v>423.84300000000002</c:v>
                </c:pt>
                <c:pt idx="62">
                  <c:v>424.93900000000002</c:v>
                </c:pt>
                <c:pt idx="63">
                  <c:v>436.57799999999997</c:v>
                </c:pt>
                <c:pt idx="64">
                  <c:v>434.197</c:v>
                </c:pt>
                <c:pt idx="65">
                  <c:v>415.15199999999999</c:v>
                </c:pt>
                <c:pt idx="66">
                  <c:v>409.64100000000002</c:v>
                </c:pt>
                <c:pt idx="67">
                  <c:v>407.58300000000003</c:v>
                </c:pt>
                <c:pt idx="68">
                  <c:v>416.68400000000003</c:v>
                </c:pt>
                <c:pt idx="69">
                  <c:v>433.80799999999999</c:v>
                </c:pt>
                <c:pt idx="70">
                  <c:v>445.887</c:v>
                </c:pt>
                <c:pt idx="71">
                  <c:v>421.64600000000002</c:v>
                </c:pt>
                <c:pt idx="72">
                  <c:v>420.76</c:v>
                </c:pt>
                <c:pt idx="73">
                  <c:v>423.84300000000002</c:v>
                </c:pt>
                <c:pt idx="74">
                  <c:v>424.93900000000002</c:v>
                </c:pt>
                <c:pt idx="75">
                  <c:v>436.57799999999997</c:v>
                </c:pt>
                <c:pt idx="76">
                  <c:v>434.197</c:v>
                </c:pt>
                <c:pt idx="77">
                  <c:v>415.15199999999999</c:v>
                </c:pt>
                <c:pt idx="78">
                  <c:v>409.64100000000002</c:v>
                </c:pt>
                <c:pt idx="79">
                  <c:v>407.58300000000003</c:v>
                </c:pt>
                <c:pt idx="80">
                  <c:v>416.68400000000003</c:v>
                </c:pt>
                <c:pt idx="81">
                  <c:v>433.80799999999999</c:v>
                </c:pt>
                <c:pt idx="82">
                  <c:v>445.887</c:v>
                </c:pt>
                <c:pt idx="83">
                  <c:v>421.64600000000002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'15'!$E$29:$E$112</c:f>
              <c:numCache>
                <c:formatCode>0</c:formatCode>
                <c:ptCount val="84"/>
                <c:pt idx="0">
                  <c:v>86.038000000000011</c:v>
                </c:pt>
                <c:pt idx="1">
                  <c:v>101.57599999999996</c:v>
                </c:pt>
                <c:pt idx="2">
                  <c:v>113.65600000000001</c:v>
                </c:pt>
                <c:pt idx="3">
                  <c:v>92.586000000000013</c:v>
                </c:pt>
                <c:pt idx="4">
                  <c:v>86.76400000000001</c:v>
                </c:pt>
                <c:pt idx="5">
                  <c:v>116.77400000000006</c:v>
                </c:pt>
                <c:pt idx="6">
                  <c:v>109.63899999999995</c:v>
                </c:pt>
                <c:pt idx="7">
                  <c:v>96.424999999999955</c:v>
                </c:pt>
                <c:pt idx="8">
                  <c:v>80.637999999999977</c:v>
                </c:pt>
                <c:pt idx="9">
                  <c:v>59.785000000000025</c:v>
                </c:pt>
                <c:pt idx="10">
                  <c:v>54.533000000000015</c:v>
                </c:pt>
                <c:pt idx="11">
                  <c:v>63.61099999999999</c:v>
                </c:pt>
                <c:pt idx="12">
                  <c:v>86.038000000000011</c:v>
                </c:pt>
                <c:pt idx="13">
                  <c:v>101.57599999999996</c:v>
                </c:pt>
                <c:pt idx="14">
                  <c:v>113.65600000000001</c:v>
                </c:pt>
                <c:pt idx="15">
                  <c:v>92.586000000000013</c:v>
                </c:pt>
                <c:pt idx="16">
                  <c:v>86.76400000000001</c:v>
                </c:pt>
                <c:pt idx="17">
                  <c:v>116.77400000000006</c:v>
                </c:pt>
                <c:pt idx="18">
                  <c:v>109.63899999999995</c:v>
                </c:pt>
                <c:pt idx="19">
                  <c:v>96.424999999999955</c:v>
                </c:pt>
                <c:pt idx="20">
                  <c:v>80.637999999999977</c:v>
                </c:pt>
                <c:pt idx="21">
                  <c:v>59.785000000000025</c:v>
                </c:pt>
                <c:pt idx="22">
                  <c:v>54.533000000000015</c:v>
                </c:pt>
                <c:pt idx="23">
                  <c:v>63.61099999999999</c:v>
                </c:pt>
                <c:pt idx="24">
                  <c:v>86.038000000000011</c:v>
                </c:pt>
                <c:pt idx="25">
                  <c:v>101.57599999999996</c:v>
                </c:pt>
                <c:pt idx="26">
                  <c:v>113.65600000000001</c:v>
                </c:pt>
                <c:pt idx="27">
                  <c:v>92.586000000000013</c:v>
                </c:pt>
                <c:pt idx="28">
                  <c:v>86.76400000000001</c:v>
                </c:pt>
                <c:pt idx="29">
                  <c:v>116.77400000000006</c:v>
                </c:pt>
                <c:pt idx="30">
                  <c:v>109.63899999999995</c:v>
                </c:pt>
                <c:pt idx="31">
                  <c:v>96.424999999999955</c:v>
                </c:pt>
                <c:pt idx="32">
                  <c:v>80.637999999999977</c:v>
                </c:pt>
                <c:pt idx="33">
                  <c:v>59.785000000000025</c:v>
                </c:pt>
                <c:pt idx="34">
                  <c:v>54.533000000000015</c:v>
                </c:pt>
                <c:pt idx="35">
                  <c:v>63.61099999999999</c:v>
                </c:pt>
                <c:pt idx="36">
                  <c:v>86.038000000000011</c:v>
                </c:pt>
                <c:pt idx="37">
                  <c:v>101.57599999999996</c:v>
                </c:pt>
                <c:pt idx="38">
                  <c:v>113.65600000000001</c:v>
                </c:pt>
                <c:pt idx="39">
                  <c:v>92.586000000000013</c:v>
                </c:pt>
                <c:pt idx="40">
                  <c:v>86.76400000000001</c:v>
                </c:pt>
                <c:pt idx="41">
                  <c:v>116.77400000000006</c:v>
                </c:pt>
                <c:pt idx="42">
                  <c:v>109.63899999999995</c:v>
                </c:pt>
                <c:pt idx="43">
                  <c:v>96.424999999999955</c:v>
                </c:pt>
                <c:pt idx="44">
                  <c:v>80.637999999999977</c:v>
                </c:pt>
                <c:pt idx="45">
                  <c:v>59.785000000000025</c:v>
                </c:pt>
                <c:pt idx="46">
                  <c:v>54.533000000000015</c:v>
                </c:pt>
                <c:pt idx="47">
                  <c:v>63.61099999999999</c:v>
                </c:pt>
                <c:pt idx="48">
                  <c:v>86.038000000000011</c:v>
                </c:pt>
                <c:pt idx="49">
                  <c:v>101.57599999999996</c:v>
                </c:pt>
                <c:pt idx="50">
                  <c:v>113.65600000000001</c:v>
                </c:pt>
                <c:pt idx="51">
                  <c:v>92.586000000000013</c:v>
                </c:pt>
                <c:pt idx="52">
                  <c:v>86.76400000000001</c:v>
                </c:pt>
                <c:pt idx="53">
                  <c:v>116.77400000000006</c:v>
                </c:pt>
                <c:pt idx="54">
                  <c:v>109.63899999999995</c:v>
                </c:pt>
                <c:pt idx="55">
                  <c:v>96.424999999999955</c:v>
                </c:pt>
                <c:pt idx="56">
                  <c:v>80.637999999999977</c:v>
                </c:pt>
                <c:pt idx="57">
                  <c:v>59.785000000000025</c:v>
                </c:pt>
                <c:pt idx="58">
                  <c:v>54.533000000000015</c:v>
                </c:pt>
                <c:pt idx="59">
                  <c:v>63.61099999999999</c:v>
                </c:pt>
                <c:pt idx="60">
                  <c:v>86.038000000000011</c:v>
                </c:pt>
                <c:pt idx="61">
                  <c:v>101.57599999999996</c:v>
                </c:pt>
                <c:pt idx="62">
                  <c:v>113.65600000000001</c:v>
                </c:pt>
                <c:pt idx="63">
                  <c:v>92.586000000000013</c:v>
                </c:pt>
                <c:pt idx="64">
                  <c:v>86.76400000000001</c:v>
                </c:pt>
                <c:pt idx="65">
                  <c:v>116.77400000000006</c:v>
                </c:pt>
                <c:pt idx="66">
                  <c:v>109.63899999999995</c:v>
                </c:pt>
                <c:pt idx="67">
                  <c:v>96.424999999999955</c:v>
                </c:pt>
                <c:pt idx="68">
                  <c:v>80.637999999999977</c:v>
                </c:pt>
                <c:pt idx="69">
                  <c:v>59.785000000000025</c:v>
                </c:pt>
                <c:pt idx="70">
                  <c:v>54.533000000000015</c:v>
                </c:pt>
                <c:pt idx="71">
                  <c:v>63.61099999999999</c:v>
                </c:pt>
                <c:pt idx="72">
                  <c:v>86.038000000000011</c:v>
                </c:pt>
                <c:pt idx="73">
                  <c:v>101.57599999999996</c:v>
                </c:pt>
                <c:pt idx="74">
                  <c:v>113.65600000000001</c:v>
                </c:pt>
                <c:pt idx="75">
                  <c:v>92.586000000000013</c:v>
                </c:pt>
                <c:pt idx="76">
                  <c:v>86.76400000000001</c:v>
                </c:pt>
                <c:pt idx="77">
                  <c:v>116.77400000000006</c:v>
                </c:pt>
                <c:pt idx="78">
                  <c:v>109.63899999999995</c:v>
                </c:pt>
                <c:pt idx="79">
                  <c:v>96.424999999999955</c:v>
                </c:pt>
                <c:pt idx="80">
                  <c:v>80.637999999999977</c:v>
                </c:pt>
                <c:pt idx="81">
                  <c:v>59.785000000000025</c:v>
                </c:pt>
                <c:pt idx="82">
                  <c:v>54.533000000000015</c:v>
                </c:pt>
                <c:pt idx="83">
                  <c:v>63.61099999999999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52640"/>
        <c:axId val="1264853728"/>
      </c:areaChart>
      <c:lineChart>
        <c:grouping val="standard"/>
        <c:varyColors val="0"/>
        <c:ser>
          <c:idx val="0"/>
          <c:order val="0"/>
          <c:tx>
            <c:v>OECD commercial crude oil stocks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'15'!$A$29:$A$112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'15'!$B$29:$B$112</c:f>
              <c:numCache>
                <c:formatCode>0.0</c:formatCode>
                <c:ptCount val="84"/>
                <c:pt idx="0">
                  <c:v>471.767</c:v>
                </c:pt>
                <c:pt idx="1">
                  <c:v>492.15300000000002</c:v>
                </c:pt>
                <c:pt idx="2">
                  <c:v>504.81099999999998</c:v>
                </c:pt>
                <c:pt idx="3">
                  <c:v>509.32299999999998</c:v>
                </c:pt>
                <c:pt idx="4">
                  <c:v>511.86099999999999</c:v>
                </c:pt>
                <c:pt idx="5">
                  <c:v>500.85700000000003</c:v>
                </c:pt>
                <c:pt idx="6">
                  <c:v>493.45800000000003</c:v>
                </c:pt>
                <c:pt idx="7">
                  <c:v>486.67500000000001</c:v>
                </c:pt>
                <c:pt idx="8">
                  <c:v>471.53699999999998</c:v>
                </c:pt>
                <c:pt idx="9">
                  <c:v>491.20299999999997</c:v>
                </c:pt>
                <c:pt idx="10">
                  <c:v>490.73399999999998</c:v>
                </c:pt>
                <c:pt idx="11">
                  <c:v>484.62200000000001</c:v>
                </c:pt>
                <c:pt idx="12">
                  <c:v>506.798</c:v>
                </c:pt>
                <c:pt idx="13">
                  <c:v>525.41899999999998</c:v>
                </c:pt>
                <c:pt idx="14">
                  <c:v>538.59500000000003</c:v>
                </c:pt>
                <c:pt idx="15">
                  <c:v>524.28599999999994</c:v>
                </c:pt>
                <c:pt idx="16">
                  <c:v>516.80799999999999</c:v>
                </c:pt>
                <c:pt idx="17">
                  <c:v>501.55700000000002</c:v>
                </c:pt>
                <c:pt idx="18">
                  <c:v>483.411</c:v>
                </c:pt>
                <c:pt idx="19">
                  <c:v>459.98200000000003</c:v>
                </c:pt>
                <c:pt idx="20">
                  <c:v>469.58800000000002</c:v>
                </c:pt>
                <c:pt idx="21">
                  <c:v>459.73099999999999</c:v>
                </c:pt>
                <c:pt idx="22">
                  <c:v>453.05399999999997</c:v>
                </c:pt>
                <c:pt idx="23">
                  <c:v>421.64600000000002</c:v>
                </c:pt>
                <c:pt idx="24">
                  <c:v>420.76</c:v>
                </c:pt>
                <c:pt idx="25">
                  <c:v>423.84300000000002</c:v>
                </c:pt>
                <c:pt idx="26">
                  <c:v>424.93900000000002</c:v>
                </c:pt>
                <c:pt idx="27">
                  <c:v>436.57799999999997</c:v>
                </c:pt>
                <c:pt idx="28">
                  <c:v>434.197</c:v>
                </c:pt>
                <c:pt idx="29">
                  <c:v>415.15199999999999</c:v>
                </c:pt>
                <c:pt idx="30">
                  <c:v>409.64100000000002</c:v>
                </c:pt>
                <c:pt idx="31">
                  <c:v>407.58300000000003</c:v>
                </c:pt>
                <c:pt idx="32">
                  <c:v>416.68400000000003</c:v>
                </c:pt>
                <c:pt idx="33">
                  <c:v>433.80799999999999</c:v>
                </c:pt>
                <c:pt idx="34">
                  <c:v>449.37900000000002</c:v>
                </c:pt>
                <c:pt idx="35">
                  <c:v>442.50099999999998</c:v>
                </c:pt>
                <c:pt idx="36">
                  <c:v>448.97199999999998</c:v>
                </c:pt>
                <c:pt idx="37">
                  <c:v>451.66</c:v>
                </c:pt>
                <c:pt idx="38">
                  <c:v>458.89</c:v>
                </c:pt>
                <c:pt idx="39">
                  <c:v>469.80200000000002</c:v>
                </c:pt>
                <c:pt idx="40">
                  <c:v>481.125</c:v>
                </c:pt>
                <c:pt idx="41">
                  <c:v>463.44600000000003</c:v>
                </c:pt>
                <c:pt idx="42">
                  <c:v>441.58800000000002</c:v>
                </c:pt>
                <c:pt idx="43">
                  <c:v>430.11799999999999</c:v>
                </c:pt>
                <c:pt idx="44">
                  <c:v>425.61399999999998</c:v>
                </c:pt>
                <c:pt idx="45">
                  <c:v>443.36700000000002</c:v>
                </c:pt>
                <c:pt idx="46">
                  <c:v>445.887</c:v>
                </c:pt>
                <c:pt idx="47">
                  <c:v>432.77199999999999</c:v>
                </c:pt>
                <c:pt idx="48">
                  <c:v>442.834</c:v>
                </c:pt>
                <c:pt idx="49">
                  <c:v>454.22500000000002</c:v>
                </c:pt>
                <c:pt idx="50">
                  <c:v>482.45400000000001</c:v>
                </c:pt>
                <c:pt idx="51">
                  <c:v>529.16399999999999</c:v>
                </c:pt>
                <c:pt idx="52">
                  <c:v>520.96100000000001</c:v>
                </c:pt>
                <c:pt idx="53">
                  <c:v>531.92600000000004</c:v>
                </c:pt>
                <c:pt idx="54">
                  <c:v>519.28</c:v>
                </c:pt>
                <c:pt idx="55">
                  <c:v>504.00799999999998</c:v>
                </c:pt>
                <c:pt idx="56">
                  <c:v>497.322</c:v>
                </c:pt>
                <c:pt idx="57">
                  <c:v>493.59300000000002</c:v>
                </c:pt>
                <c:pt idx="58">
                  <c:v>500.42</c:v>
                </c:pt>
                <c:pt idx="59">
                  <c:v>485.25700000000001</c:v>
                </c:pt>
                <c:pt idx="60">
                  <c:v>472.81114286000002</c:v>
                </c:pt>
                <c:pt idx="61">
                  <c:v>484.45615644999998</c:v>
                </c:pt>
                <c:pt idx="62">
                  <c:v>488.53070000000002</c:v>
                </c:pt>
                <c:pt idx="63">
                  <c:v>491.39949999999999</c:v>
                </c:pt>
                <c:pt idx="64">
                  <c:v>490.43340000000001</c:v>
                </c:pt>
                <c:pt idx="65">
                  <c:v>476.08049999999997</c:v>
                </c:pt>
                <c:pt idx="66">
                  <c:v>462.58350000000002</c:v>
                </c:pt>
                <c:pt idx="67">
                  <c:v>453.8811</c:v>
                </c:pt>
                <c:pt idx="68">
                  <c:v>454.32810000000001</c:v>
                </c:pt>
                <c:pt idx="69">
                  <c:v>463.90730000000002</c:v>
                </c:pt>
                <c:pt idx="70">
                  <c:v>465.99079999999998</c:v>
                </c:pt>
                <c:pt idx="71">
                  <c:v>454.3184</c:v>
                </c:pt>
                <c:pt idx="72">
                  <c:v>457.94099999999997</c:v>
                </c:pt>
                <c:pt idx="73">
                  <c:v>464.48829999999998</c:v>
                </c:pt>
                <c:pt idx="74">
                  <c:v>476.6207</c:v>
                </c:pt>
                <c:pt idx="75">
                  <c:v>484.42250000000001</c:v>
                </c:pt>
                <c:pt idx="76">
                  <c:v>484.31880000000001</c:v>
                </c:pt>
                <c:pt idx="77">
                  <c:v>475.62119999999999</c:v>
                </c:pt>
                <c:pt idx="78">
                  <c:v>460.57760000000002</c:v>
                </c:pt>
                <c:pt idx="79">
                  <c:v>449.52140000000003</c:v>
                </c:pt>
                <c:pt idx="80">
                  <c:v>450.2817</c:v>
                </c:pt>
                <c:pt idx="81">
                  <c:v>459.88650000000001</c:v>
                </c:pt>
                <c:pt idx="82">
                  <c:v>462.52980000000002</c:v>
                </c:pt>
                <c:pt idx="83">
                  <c:v>451.59750000000003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852640"/>
        <c:axId val="1264853728"/>
      </c:lineChart>
      <c:scatterChart>
        <c:scatterStyle val="lineMarker"/>
        <c:varyColors val="0"/>
        <c:ser>
          <c:idx val="3"/>
          <c:order val="3"/>
          <c:tx>
            <c:strRef>
              <c:f>'15'!$B$116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'15'!$A$117:$A$118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'15'!$B$117:$B$118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4854272"/>
        <c:axId val="1264854816"/>
      </c:scatterChart>
      <c:dateAx>
        <c:axId val="126485264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nextTo"/>
        <c:spPr>
          <a:ln>
            <a:solidFill>
              <a:schemeClr val="tx1"/>
            </a:solidFill>
          </a:ln>
        </c:spPr>
        <c:crossAx val="1264853728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4853728"/>
        <c:scaling>
          <c:orientation val="minMax"/>
          <c:max val="600"/>
          <c:min val="275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264852640"/>
        <c:crosses val="autoZero"/>
        <c:crossBetween val="between"/>
        <c:majorUnit val="25"/>
      </c:valAx>
      <c:valAx>
        <c:axId val="1264854272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64854816"/>
        <c:crosses val="max"/>
        <c:crossBetween val="midCat"/>
      </c:valAx>
      <c:valAx>
        <c:axId val="126485481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4854272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655475357247012"/>
          <c:y val="0.1224615943180013"/>
          <c:w val="0.80772309711286094"/>
          <c:h val="0.717497863199376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'16'!$B$26</c:f>
              <c:strCache>
                <c:ptCount val="1"/>
                <c:pt idx="0">
                  <c:v>crude oil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'16'!$I$26:$L$26</c:f>
              <c:numCache>
                <c:formatCode>0.000</c:formatCode>
                <c:ptCount val="4"/>
                <c:pt idx="0">
                  <c:v>1.2839351570000002</c:v>
                </c:pt>
                <c:pt idx="1">
                  <c:v>-0.94045654600000006</c:v>
                </c:pt>
                <c:pt idx="2">
                  <c:v>-0.16242256399999988</c:v>
                </c:pt>
                <c:pt idx="3">
                  <c:v>0.87628331500000023</c:v>
                </c:pt>
              </c:numCache>
            </c:numRef>
          </c:val>
          <c:extLst/>
        </c:ser>
        <c:ser>
          <c:idx val="2"/>
          <c:order val="1"/>
          <c:tx>
            <c:strRef>
              <c:f>'16'!$B$27</c:f>
              <c:strCache>
                <c:ptCount val="1"/>
                <c:pt idx="0">
                  <c:v>natural gas plant liquids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'16'!$I$27:$L$27</c:f>
              <c:numCache>
                <c:formatCode>0.000</c:formatCode>
                <c:ptCount val="4"/>
                <c:pt idx="0">
                  <c:v>0.45515623570000052</c:v>
                </c:pt>
                <c:pt idx="1">
                  <c:v>0.33659419139999969</c:v>
                </c:pt>
                <c:pt idx="2">
                  <c:v>0.20683531650000031</c:v>
                </c:pt>
                <c:pt idx="3">
                  <c:v>0.43808417969999969</c:v>
                </c:pt>
              </c:numCache>
            </c:numRef>
          </c:val>
          <c:extLst/>
        </c:ser>
        <c:ser>
          <c:idx val="5"/>
          <c:order val="3"/>
          <c:tx>
            <c:strRef>
              <c:f>'16'!$B$28</c:f>
              <c:strCache>
                <c:ptCount val="1"/>
                <c:pt idx="0">
                  <c:v>ethanol and biodiesel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'16'!$I$28:$L$28</c:f>
              <c:numCache>
                <c:formatCode>#,##0.000</c:formatCode>
                <c:ptCount val="4"/>
                <c:pt idx="0">
                  <c:v>-2.9071758830000155E-2</c:v>
                </c:pt>
                <c:pt idx="1">
                  <c:v>-0.11821532300999998</c:v>
                </c:pt>
                <c:pt idx="2">
                  <c:v>5.4935972569999977E-2</c:v>
                </c:pt>
                <c:pt idx="3">
                  <c:v>4.5693963840000074E-2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9"/>
        <c:overlap val="100"/>
        <c:axId val="1264856448"/>
        <c:axId val="1264845568"/>
        <c:extLst/>
      </c:barChart>
      <c:lineChart>
        <c:grouping val="stacked"/>
        <c:varyColors val="0"/>
        <c:ser>
          <c:idx val="4"/>
          <c:order val="2"/>
          <c:tx>
            <c:strRef>
              <c:f>'16'!$B$31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7730209203038858E-2"/>
                  <c:y val="-3.449903234894826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259525877037615"/>
                      <c:h val="5.0751300255829926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0.1011423772607119"/>
                  <c:y val="7.3217204424896987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7126498157574011"/>
                      <c:h val="5.4859329123304587E-2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7575904502457979E-2"/>
                  <c:y val="-6.10650404479110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3815467600715168E-2"/>
                  <c:y val="-5.156320202412609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407293701059199"/>
                      <c:h val="7.1464822819421084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'16'!$I$25:$L$25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'16'!$I$31:$L$31</c:f>
              <c:numCache>
                <c:formatCode>0.00</c:formatCode>
                <c:ptCount val="4"/>
                <c:pt idx="0">
                  <c:v>1.7100196338700004</c:v>
                </c:pt>
                <c:pt idx="1">
                  <c:v>-0.72207767761000041</c:v>
                </c:pt>
                <c:pt idx="2">
                  <c:v>9.9348725070000407E-2</c:v>
                </c:pt>
                <c:pt idx="3">
                  <c:v>1.3600614585399999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4856448"/>
        <c:axId val="1264845568"/>
      </c:lineChart>
      <c:scatterChart>
        <c:scatterStyle val="lineMarker"/>
        <c:varyColors val="0"/>
        <c:ser>
          <c:idx val="0"/>
          <c:order val="4"/>
          <c:tx>
            <c:strRef>
              <c:f>'16'!$B$89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'16'!$A$90:$A$91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'16'!$B$90:$B$91</c:f>
              <c:numCache>
                <c:formatCode>0</c:formatCode>
                <c:ptCount val="2"/>
                <c:pt idx="0">
                  <c:v>-1</c:v>
                </c:pt>
                <c:pt idx="1">
                  <c:v>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6873808"/>
        <c:axId val="1266875440"/>
      </c:scatterChart>
      <c:catAx>
        <c:axId val="126485644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45568"/>
        <c:crosses val="autoZero"/>
        <c:auto val="1"/>
        <c:lblAlgn val="ctr"/>
        <c:lblOffset val="100"/>
        <c:tickLblSkip val="1"/>
        <c:noMultiLvlLbl val="0"/>
      </c:catAx>
      <c:valAx>
        <c:axId val="1264845568"/>
        <c:scaling>
          <c:orientation val="minMax"/>
          <c:max val="3"/>
          <c:min val="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4856448"/>
        <c:crosses val="autoZero"/>
        <c:crossBetween val="between"/>
        <c:majorUnit val="1"/>
        <c:minorUnit val="0.5"/>
      </c:valAx>
      <c:valAx>
        <c:axId val="1266875440"/>
        <c:scaling>
          <c:orientation val="minMax"/>
          <c:max val="2"/>
          <c:min val="-1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6873808"/>
        <c:crosses val="max"/>
        <c:crossBetween val="midCat"/>
      </c:valAx>
      <c:valAx>
        <c:axId val="1266873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687544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6888305628463"/>
          <c:y val="0.13137420322459695"/>
          <c:w val="0.80388998250218735"/>
          <c:h val="0.70921447319085118"/>
        </c:manualLayout>
      </c:layout>
      <c:lineChart>
        <c:grouping val="standard"/>
        <c:varyColors val="0"/>
        <c:ser>
          <c:idx val="0"/>
          <c:order val="0"/>
          <c:tx>
            <c:strRef>
              <c:f>'16'!$C$35</c:f>
              <c:strCache>
                <c:ptCount val="1"/>
                <c:pt idx="0">
                  <c:v>total monthly production</c:v>
                </c:pt>
              </c:strCache>
            </c:strRef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'16'!$C$36:$C$83</c:f>
              <c:numCache>
                <c:formatCode>0.000</c:formatCode>
                <c:ptCount val="48"/>
                <c:pt idx="0">
                  <c:v>17.528839999999999</c:v>
                </c:pt>
                <c:pt idx="1">
                  <c:v>17.503291999999998</c:v>
                </c:pt>
                <c:pt idx="2">
                  <c:v>17.751336999999999</c:v>
                </c:pt>
                <c:pt idx="3">
                  <c:v>18.058551000000001</c:v>
                </c:pt>
                <c:pt idx="4">
                  <c:v>18.148731999999999</c:v>
                </c:pt>
                <c:pt idx="5">
                  <c:v>18.036722000000001</c:v>
                </c:pt>
                <c:pt idx="6">
                  <c:v>17.676722999999999</c:v>
                </c:pt>
                <c:pt idx="7">
                  <c:v>18.319185000000001</c:v>
                </c:pt>
                <c:pt idx="8">
                  <c:v>18.551563000000002</c:v>
                </c:pt>
                <c:pt idx="9">
                  <c:v>18.783102</c:v>
                </c:pt>
                <c:pt idx="10">
                  <c:v>18.979576999999999</c:v>
                </c:pt>
                <c:pt idx="11">
                  <c:v>18.947582000000001</c:v>
                </c:pt>
                <c:pt idx="12">
                  <c:v>19.058433999999998</c:v>
                </c:pt>
                <c:pt idx="13">
                  <c:v>18.849128</c:v>
                </c:pt>
                <c:pt idx="14">
                  <c:v>19.036453000000002</c:v>
                </c:pt>
                <c:pt idx="15">
                  <c:v>17.611519999999999</c:v>
                </c:pt>
                <c:pt idx="16">
                  <c:v>15.543656</c:v>
                </c:pt>
                <c:pt idx="17">
                  <c:v>16.606524</c:v>
                </c:pt>
                <c:pt idx="18">
                  <c:v>17.372306999999999</c:v>
                </c:pt>
                <c:pt idx="19">
                  <c:v>16.9314</c:v>
                </c:pt>
                <c:pt idx="20">
                  <c:v>17.212329</c:v>
                </c:pt>
                <c:pt idx="21">
                  <c:v>16.789629000000001</c:v>
                </c:pt>
                <c:pt idx="22">
                  <c:v>17.539683</c:v>
                </c:pt>
                <c:pt idx="23">
                  <c:v>17.195139000000001</c:v>
                </c:pt>
                <c:pt idx="24">
                  <c:v>16.954204078</c:v>
                </c:pt>
                <c:pt idx="25">
                  <c:v>15.661024974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'16'!$D$35</c:f>
              <c:strCache>
                <c:ptCount val="1"/>
                <c:pt idx="0">
                  <c:v> forecast</c:v>
                </c:pt>
              </c:strCache>
            </c:strRef>
          </c:tx>
          <c:spPr>
            <a:ln w="25400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'16'!$D$36:$D$83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15.661024974</c:v>
                </c:pt>
                <c:pt idx="26">
                  <c:v>17.675879999999999</c:v>
                </c:pt>
                <c:pt idx="27">
                  <c:v>17.939599999999999</c:v>
                </c:pt>
                <c:pt idx="28">
                  <c:v>18.177530000000001</c:v>
                </c:pt>
                <c:pt idx="29">
                  <c:v>18.224599999999999</c:v>
                </c:pt>
                <c:pt idx="30">
                  <c:v>18.483329999999999</c:v>
                </c:pt>
                <c:pt idx="31">
                  <c:v>18.616620000000001</c:v>
                </c:pt>
                <c:pt idx="32">
                  <c:v>18.704280000000001</c:v>
                </c:pt>
                <c:pt idx="33">
                  <c:v>18.695049999999998</c:v>
                </c:pt>
                <c:pt idx="34">
                  <c:v>18.92689</c:v>
                </c:pt>
                <c:pt idx="35">
                  <c:v>18.783429999999999</c:v>
                </c:pt>
                <c:pt idx="36">
                  <c:v>18.6845</c:v>
                </c:pt>
                <c:pt idx="37">
                  <c:v>18.823889999999999</c:v>
                </c:pt>
                <c:pt idx="38">
                  <c:v>19.13674</c:v>
                </c:pt>
                <c:pt idx="39">
                  <c:v>19.296869999999998</c:v>
                </c:pt>
                <c:pt idx="40">
                  <c:v>19.413499999999999</c:v>
                </c:pt>
                <c:pt idx="41">
                  <c:v>19.441859999999998</c:v>
                </c:pt>
                <c:pt idx="42">
                  <c:v>19.54533</c:v>
                </c:pt>
                <c:pt idx="43">
                  <c:v>19.88664</c:v>
                </c:pt>
                <c:pt idx="44">
                  <c:v>19.97287</c:v>
                </c:pt>
                <c:pt idx="45">
                  <c:v>19.95994</c:v>
                </c:pt>
                <c:pt idx="46">
                  <c:v>20.202829999999999</c:v>
                </c:pt>
                <c:pt idx="47">
                  <c:v>20.102260000000001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'16'!$E$35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'16'!$A$36:$A$83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'16'!$E$36:$E$83</c:f>
              <c:numCache>
                <c:formatCode>0.000</c:formatCode>
                <c:ptCount val="48"/>
                <c:pt idx="1">
                  <c:v>18.19043383333333</c:v>
                </c:pt>
                <c:pt idx="2">
                  <c:v>18.19043383333333</c:v>
                </c:pt>
                <c:pt idx="3">
                  <c:v>18.19043383333333</c:v>
                </c:pt>
                <c:pt idx="4">
                  <c:v>18.19043383333333</c:v>
                </c:pt>
                <c:pt idx="5">
                  <c:v>18.19043383333333</c:v>
                </c:pt>
                <c:pt idx="6">
                  <c:v>18.19043383333333</c:v>
                </c:pt>
                <c:pt idx="7">
                  <c:v>18.19043383333333</c:v>
                </c:pt>
                <c:pt idx="8">
                  <c:v>18.19043383333333</c:v>
                </c:pt>
                <c:pt idx="9">
                  <c:v>18.19043383333333</c:v>
                </c:pt>
                <c:pt idx="10">
                  <c:v>18.19043383333333</c:v>
                </c:pt>
                <c:pt idx="13">
                  <c:v>17.478850166666668</c:v>
                </c:pt>
                <c:pt idx="14">
                  <c:v>17.478850166666668</c:v>
                </c:pt>
                <c:pt idx="15">
                  <c:v>17.478850166666668</c:v>
                </c:pt>
                <c:pt idx="16">
                  <c:v>17.478850166666668</c:v>
                </c:pt>
                <c:pt idx="17">
                  <c:v>17.478850166666668</c:v>
                </c:pt>
                <c:pt idx="18">
                  <c:v>17.478850166666668</c:v>
                </c:pt>
                <c:pt idx="19">
                  <c:v>17.478850166666668</c:v>
                </c:pt>
                <c:pt idx="20">
                  <c:v>17.478850166666668</c:v>
                </c:pt>
                <c:pt idx="21">
                  <c:v>17.478850166666668</c:v>
                </c:pt>
                <c:pt idx="22">
                  <c:v>17.478850166666668</c:v>
                </c:pt>
                <c:pt idx="25">
                  <c:v>18.070203254333336</c:v>
                </c:pt>
                <c:pt idx="26">
                  <c:v>18.070203254333336</c:v>
                </c:pt>
                <c:pt idx="27">
                  <c:v>18.070203254333336</c:v>
                </c:pt>
                <c:pt idx="28">
                  <c:v>18.070203254333336</c:v>
                </c:pt>
                <c:pt idx="29">
                  <c:v>18.070203254333336</c:v>
                </c:pt>
                <c:pt idx="30">
                  <c:v>18.070203254333336</c:v>
                </c:pt>
                <c:pt idx="31">
                  <c:v>18.070203254333336</c:v>
                </c:pt>
                <c:pt idx="32">
                  <c:v>18.070203254333336</c:v>
                </c:pt>
                <c:pt idx="33">
                  <c:v>18.070203254333336</c:v>
                </c:pt>
                <c:pt idx="34">
                  <c:v>18.070203254333336</c:v>
                </c:pt>
                <c:pt idx="37">
                  <c:v>19.538935833333333</c:v>
                </c:pt>
                <c:pt idx="38">
                  <c:v>19.538935833333333</c:v>
                </c:pt>
                <c:pt idx="39">
                  <c:v>19.538935833333333</c:v>
                </c:pt>
                <c:pt idx="40">
                  <c:v>19.538935833333333</c:v>
                </c:pt>
                <c:pt idx="41">
                  <c:v>19.538935833333333</c:v>
                </c:pt>
                <c:pt idx="42">
                  <c:v>19.538935833333333</c:v>
                </c:pt>
                <c:pt idx="43">
                  <c:v>19.538935833333333</c:v>
                </c:pt>
                <c:pt idx="44">
                  <c:v>19.538935833333333</c:v>
                </c:pt>
                <c:pt idx="45">
                  <c:v>19.538935833333333</c:v>
                </c:pt>
                <c:pt idx="46">
                  <c:v>19.538935833333333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6871088"/>
        <c:axId val="1266870544"/>
      </c:lineChart>
      <c:catAx>
        <c:axId val="12668710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7054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6870544"/>
        <c:scaling>
          <c:orientation val="minMax"/>
          <c:max val="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7108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130677968876432"/>
          <c:y val="0.42180205317341996"/>
          <c:w val="0.69773751020004904"/>
          <c:h val="0.185013002275398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111588406107122"/>
          <c:y val="0.17364808269704923"/>
          <c:w val="0.79441627362176148"/>
          <c:h val="0.678173397088587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'17'!$C$26</c:f>
              <c:strCache>
                <c:ptCount val="1"/>
                <c:pt idx="0">
                  <c:v>motor gasoline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'17'!$J$26:$M$26</c:f>
              <c:numCache>
                <c:formatCode>0.000</c:formatCode>
                <c:ptCount val="4"/>
                <c:pt idx="0">
                  <c:v>-1.9645835600000439E-2</c:v>
                </c:pt>
                <c:pt idx="1">
                  <c:v>-1.2756389476999992</c:v>
                </c:pt>
                <c:pt idx="2">
                  <c:v>0.56310752029999911</c:v>
                </c:pt>
                <c:pt idx="3">
                  <c:v>0.28989972880000003</c:v>
                </c:pt>
              </c:numCache>
            </c:numRef>
          </c:val>
          <c:extLst/>
        </c:ser>
        <c:ser>
          <c:idx val="2"/>
          <c:order val="1"/>
          <c:tx>
            <c:strRef>
              <c:f>'17'!$C$27</c:f>
              <c:strCache>
                <c:ptCount val="1"/>
                <c:pt idx="0">
                  <c:v>jet fuel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'17'!$J$27:$M$27</c:f>
              <c:numCache>
                <c:formatCode>0.000</c:formatCode>
                <c:ptCount val="4"/>
                <c:pt idx="0">
                  <c:v>3.63671042E-2</c:v>
                </c:pt>
                <c:pt idx="1">
                  <c:v>-0.66560362309999999</c:v>
                </c:pt>
                <c:pt idx="2">
                  <c:v>0.32659643400000005</c:v>
                </c:pt>
                <c:pt idx="3">
                  <c:v>0.32181373970000005</c:v>
                </c:pt>
              </c:numCache>
            </c:numRef>
          </c:val>
          <c:extLst/>
        </c:ser>
        <c:ser>
          <c:idx val="0"/>
          <c:order val="3"/>
          <c:tx>
            <c:strRef>
              <c:f>'17'!$C$28</c:f>
              <c:strCache>
                <c:ptCount val="1"/>
                <c:pt idx="0">
                  <c:v>distillate fuel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'17'!$J$28:$M$28</c:f>
              <c:numCache>
                <c:formatCode>0.000</c:formatCode>
                <c:ptCount val="4"/>
                <c:pt idx="0">
                  <c:v>-4.2372789099999864E-2</c:v>
                </c:pt>
                <c:pt idx="1">
                  <c:v>-0.32748103240000015</c:v>
                </c:pt>
                <c:pt idx="2">
                  <c:v>0.28054776939999959</c:v>
                </c:pt>
                <c:pt idx="3">
                  <c:v>0.10425727670000029</c:v>
                </c:pt>
              </c:numCache>
            </c:numRef>
          </c:val>
        </c:ser>
        <c:ser>
          <c:idx val="5"/>
          <c:order val="4"/>
          <c:tx>
            <c:strRef>
              <c:f>'17'!$C$30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'17'!$J$30:$M$30</c:f>
              <c:numCache>
                <c:formatCode>0.000</c:formatCode>
                <c:ptCount val="4"/>
                <c:pt idx="0">
                  <c:v>-6.8388868400003133E-2</c:v>
                </c:pt>
                <c:pt idx="1">
                  <c:v>-0.2114511436000015</c:v>
                </c:pt>
                <c:pt idx="2">
                  <c:v>8.5695209900002567E-2</c:v>
                </c:pt>
                <c:pt idx="3">
                  <c:v>4.6952813000000759E-2</c:v>
                </c:pt>
              </c:numCache>
            </c:numRef>
          </c:val>
        </c:ser>
        <c:ser>
          <c:idx val="3"/>
          <c:order val="5"/>
          <c:tx>
            <c:strRef>
              <c:f>'17'!$C$29</c:f>
              <c:strCache>
                <c:ptCount val="1"/>
                <c:pt idx="0">
                  <c:v>hydrocarbon gas liquids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'17'!$J$29:$M$29</c:f>
              <c:numCache>
                <c:formatCode>0.000</c:formatCode>
                <c:ptCount val="4"/>
                <c:pt idx="0">
                  <c:v>0.12530589589999996</c:v>
                </c:pt>
                <c:pt idx="1">
                  <c:v>5.7792315799999994E-2</c:v>
                </c:pt>
                <c:pt idx="2">
                  <c:v>0.15039039139999977</c:v>
                </c:pt>
                <c:pt idx="3">
                  <c:v>0.24413882980000023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6869456"/>
        <c:axId val="1266868368"/>
      </c:barChart>
      <c:lineChart>
        <c:grouping val="stacked"/>
        <c:varyColors val="0"/>
        <c:ser>
          <c:idx val="4"/>
          <c:order val="2"/>
          <c:tx>
            <c:strRef>
              <c:f>'17'!$C$31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8728856809565475E-2"/>
                  <c:y val="-3.641701037370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2178970112381552E-2"/>
                  <c:y val="3.40419298478779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0.10007973180111229"/>
                  <c:y val="-3.9875975399448566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9144" tIns="0" rIns="9144" bIns="0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5876907434018114"/>
                      <c:h val="8.1601616323104212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1258226528819399E-2"/>
                  <c:y val="-4.5506460732926732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18288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2819808982210557"/>
                      <c:h val="4.9024496937882765E-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'17'!$J$25:$M$25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'17'!$J$31:$M$31</c:f>
              <c:numCache>
                <c:formatCode>0.00</c:formatCode>
                <c:ptCount val="4"/>
                <c:pt idx="0">
                  <c:v>3.1265506999996528E-2</c:v>
                </c:pt>
                <c:pt idx="1">
                  <c:v>-2.4223824310000008</c:v>
                </c:pt>
                <c:pt idx="2">
                  <c:v>1.4063373250000011</c:v>
                </c:pt>
                <c:pt idx="3">
                  <c:v>1.0070623880000014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869456"/>
        <c:axId val="1266868368"/>
      </c:lineChart>
      <c:scatterChart>
        <c:scatterStyle val="lineMarker"/>
        <c:varyColors val="0"/>
        <c:ser>
          <c:idx val="6"/>
          <c:order val="6"/>
          <c:tx>
            <c:strRef>
              <c:f>'17'!$C$89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xVal>
            <c:numRef>
              <c:f>'17'!$B$90:$B$91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'17'!$C$90:$C$91</c:f>
              <c:numCache>
                <c:formatCode>0.00</c:formatCode>
                <c:ptCount val="2"/>
                <c:pt idx="0">
                  <c:v>-0.4</c:v>
                </c:pt>
                <c:pt idx="1">
                  <c:v>1.2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6872176"/>
        <c:axId val="1266872720"/>
      </c:scatterChart>
      <c:catAx>
        <c:axId val="12668694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68368"/>
        <c:crosses val="autoZero"/>
        <c:auto val="1"/>
        <c:lblAlgn val="ctr"/>
        <c:lblOffset val="100"/>
        <c:tickLblSkip val="1"/>
        <c:noMultiLvlLbl val="0"/>
      </c:catAx>
      <c:valAx>
        <c:axId val="1266868368"/>
        <c:scaling>
          <c:orientation val="minMax"/>
          <c:max val="3"/>
          <c:min val="-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69456"/>
        <c:crosses val="autoZero"/>
        <c:crossBetween val="between"/>
        <c:majorUnit val="1"/>
        <c:minorUnit val="0.5"/>
      </c:valAx>
      <c:valAx>
        <c:axId val="1266872720"/>
        <c:scaling>
          <c:orientation val="minMax"/>
          <c:max val="1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6872176"/>
        <c:crosses val="max"/>
        <c:crossBetween val="midCat"/>
        <c:majorUnit val="0.25"/>
      </c:valAx>
      <c:valAx>
        <c:axId val="1266872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687272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011633680925019"/>
          <c:y val="0.17892857142857146"/>
          <c:w val="0.81826204156912818"/>
          <c:h val="0.66956130483689535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'17'!$D$37:$D$84</c:f>
              <c:numCache>
                <c:formatCode>0.000</c:formatCode>
                <c:ptCount val="48"/>
                <c:pt idx="0">
                  <c:v>20.614982999999999</c:v>
                </c:pt>
                <c:pt idx="1">
                  <c:v>20.283868999999999</c:v>
                </c:pt>
                <c:pt idx="2">
                  <c:v>20.176247</c:v>
                </c:pt>
                <c:pt idx="3">
                  <c:v>20.332601</c:v>
                </c:pt>
                <c:pt idx="4">
                  <c:v>20.387087999999999</c:v>
                </c:pt>
                <c:pt idx="5">
                  <c:v>20.653979</c:v>
                </c:pt>
                <c:pt idx="6">
                  <c:v>20.734573999999999</c:v>
                </c:pt>
                <c:pt idx="7">
                  <c:v>21.157913000000001</c:v>
                </c:pt>
                <c:pt idx="8">
                  <c:v>20.248483</c:v>
                </c:pt>
                <c:pt idx="9">
                  <c:v>20.713985999999998</c:v>
                </c:pt>
                <c:pt idx="10">
                  <c:v>20.736152000000001</c:v>
                </c:pt>
                <c:pt idx="11">
                  <c:v>20.442869000000002</c:v>
                </c:pt>
                <c:pt idx="12">
                  <c:v>19.905342999999998</c:v>
                </c:pt>
                <c:pt idx="13">
                  <c:v>19.83887</c:v>
                </c:pt>
                <c:pt idx="14">
                  <c:v>18.283773</c:v>
                </c:pt>
                <c:pt idx="15">
                  <c:v>14.690989</c:v>
                </c:pt>
                <c:pt idx="16">
                  <c:v>16.103228999999999</c:v>
                </c:pt>
                <c:pt idx="17">
                  <c:v>17.435207999999999</c:v>
                </c:pt>
                <c:pt idx="18">
                  <c:v>18.322590000000002</c:v>
                </c:pt>
                <c:pt idx="19">
                  <c:v>18.439346</c:v>
                </c:pt>
                <c:pt idx="20">
                  <c:v>18.307296999999998</c:v>
                </c:pt>
                <c:pt idx="21">
                  <c:v>18.623835</c:v>
                </c:pt>
                <c:pt idx="22">
                  <c:v>18.702424000000001</c:v>
                </c:pt>
                <c:pt idx="23">
                  <c:v>18.795701999999999</c:v>
                </c:pt>
                <c:pt idx="24">
                  <c:v>18.662298917000001</c:v>
                </c:pt>
                <c:pt idx="25">
                  <c:v>18.513461853999999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'17'!$E$37:$E$84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18.513461853999999</c:v>
                </c:pt>
                <c:pt idx="26">
                  <c:v>18.961569999999998</c:v>
                </c:pt>
                <c:pt idx="27">
                  <c:v>19.070460000000001</c:v>
                </c:pt>
                <c:pt idx="28">
                  <c:v>19.34104</c:v>
                </c:pt>
                <c:pt idx="29">
                  <c:v>19.694009999999999</c:v>
                </c:pt>
                <c:pt idx="30">
                  <c:v>19.78735</c:v>
                </c:pt>
                <c:pt idx="31">
                  <c:v>20.237839999999998</c:v>
                </c:pt>
                <c:pt idx="32">
                  <c:v>19.909120000000001</c:v>
                </c:pt>
                <c:pt idx="33">
                  <c:v>20.042210000000001</c:v>
                </c:pt>
                <c:pt idx="34">
                  <c:v>20.11139</c:v>
                </c:pt>
                <c:pt idx="35">
                  <c:v>19.914770000000001</c:v>
                </c:pt>
                <c:pt idx="36">
                  <c:v>19.921589999999998</c:v>
                </c:pt>
                <c:pt idx="37">
                  <c:v>19.916160000000001</c:v>
                </c:pt>
                <c:pt idx="38">
                  <c:v>20.368279999999999</c:v>
                </c:pt>
                <c:pt idx="39">
                  <c:v>20.33353</c:v>
                </c:pt>
                <c:pt idx="40">
                  <c:v>20.613659999999999</c:v>
                </c:pt>
                <c:pt idx="41">
                  <c:v>20.733059999999998</c:v>
                </c:pt>
                <c:pt idx="42">
                  <c:v>20.7166</c:v>
                </c:pt>
                <c:pt idx="43">
                  <c:v>21.110060000000001</c:v>
                </c:pt>
                <c:pt idx="44">
                  <c:v>20.58361</c:v>
                </c:pt>
                <c:pt idx="45">
                  <c:v>20.693529999999999</c:v>
                </c:pt>
                <c:pt idx="46">
                  <c:v>20.711770000000001</c:v>
                </c:pt>
                <c:pt idx="47">
                  <c:v>20.652149999999999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'17'!$F$36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'17'!$B$37:$B$84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'17'!$F$37:$F$84</c:f>
              <c:numCache>
                <c:formatCode>0.000</c:formatCode>
                <c:ptCount val="48"/>
                <c:pt idx="2">
                  <c:v>20.540228666666668</c:v>
                </c:pt>
                <c:pt idx="3">
                  <c:v>20.540228666666668</c:v>
                </c:pt>
                <c:pt idx="4">
                  <c:v>20.540228666666668</c:v>
                </c:pt>
                <c:pt idx="5">
                  <c:v>20.540228666666668</c:v>
                </c:pt>
                <c:pt idx="6">
                  <c:v>20.540228666666668</c:v>
                </c:pt>
                <c:pt idx="7">
                  <c:v>20.540228666666668</c:v>
                </c:pt>
                <c:pt idx="8">
                  <c:v>20.540228666666668</c:v>
                </c:pt>
                <c:pt idx="9">
                  <c:v>20.540228666666668</c:v>
                </c:pt>
                <c:pt idx="14">
                  <c:v>18.120717166666669</c:v>
                </c:pt>
                <c:pt idx="15">
                  <c:v>18.120717166666669</c:v>
                </c:pt>
                <c:pt idx="16">
                  <c:v>18.120717166666669</c:v>
                </c:pt>
                <c:pt idx="17">
                  <c:v>18.120717166666669</c:v>
                </c:pt>
                <c:pt idx="18">
                  <c:v>18.120717166666669</c:v>
                </c:pt>
                <c:pt idx="19">
                  <c:v>18.120717166666669</c:v>
                </c:pt>
                <c:pt idx="20">
                  <c:v>18.120717166666669</c:v>
                </c:pt>
                <c:pt idx="21">
                  <c:v>18.120717166666669</c:v>
                </c:pt>
                <c:pt idx="26">
                  <c:v>19.520460064249999</c:v>
                </c:pt>
                <c:pt idx="27">
                  <c:v>19.520460064249999</c:v>
                </c:pt>
                <c:pt idx="28">
                  <c:v>19.520460064249999</c:v>
                </c:pt>
                <c:pt idx="29">
                  <c:v>19.520460064249999</c:v>
                </c:pt>
                <c:pt idx="30">
                  <c:v>19.520460064249999</c:v>
                </c:pt>
                <c:pt idx="31">
                  <c:v>19.520460064249999</c:v>
                </c:pt>
                <c:pt idx="32">
                  <c:v>19.520460064249999</c:v>
                </c:pt>
                <c:pt idx="33">
                  <c:v>19.520460064249999</c:v>
                </c:pt>
                <c:pt idx="38">
                  <c:v>20.529499999999999</c:v>
                </c:pt>
                <c:pt idx="39">
                  <c:v>20.529499999999999</c:v>
                </c:pt>
                <c:pt idx="40">
                  <c:v>20.529499999999999</c:v>
                </c:pt>
                <c:pt idx="41">
                  <c:v>20.529499999999999</c:v>
                </c:pt>
                <c:pt idx="42">
                  <c:v>20.529499999999999</c:v>
                </c:pt>
                <c:pt idx="43">
                  <c:v>20.529499999999999</c:v>
                </c:pt>
                <c:pt idx="44">
                  <c:v>20.529499999999999</c:v>
                </c:pt>
                <c:pt idx="45">
                  <c:v>20.529499999999999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6874352"/>
        <c:axId val="1266868912"/>
      </c:lineChart>
      <c:catAx>
        <c:axId val="12668743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68912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6868912"/>
        <c:scaling>
          <c:orientation val="minMax"/>
          <c:max val="3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6874352"/>
        <c:crosses val="autoZero"/>
        <c:crossBetween val="midCat"/>
        <c:majorUnit val="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376153204839895"/>
          <c:y val="0.52269054183826624"/>
          <c:w val="0.49667908065545863"/>
          <c:h val="0.1756994694499605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sz="1000" baseline="0"/>
            </a:pPr>
            <a:r>
              <a:rPr lang="en-US" sz="1000" b="1" baseline="0"/>
              <a:t>U.S. gasoline and distillate inventories</a:t>
            </a:r>
          </a:p>
          <a:p>
            <a:pPr algn="l">
              <a:defRPr sz="1000" baseline="0"/>
            </a:pPr>
            <a:r>
              <a:rPr lang="en-US" sz="1000" b="0" baseline="0"/>
              <a:t>million barrels</a:t>
            </a:r>
          </a:p>
        </c:rich>
      </c:tx>
      <c:layout>
        <c:manualLayout>
          <c:xMode val="edge"/>
          <c:yMode val="edge"/>
          <c:x val="1.1804293694058183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6.2220271246581985E-2"/>
          <c:y val="0.14356054605600338"/>
          <c:w val="0.91840526031807002"/>
          <c:h val="0.68452064793675937"/>
        </c:manualLayout>
      </c:layout>
      <c:areaChart>
        <c:grouping val="stacked"/>
        <c:varyColors val="0"/>
        <c:ser>
          <c:idx val="2"/>
          <c:order val="2"/>
          <c:tx>
            <c:v>Normal range for distillate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'18'!$E$28:$E$111</c:f>
              <c:numCache>
                <c:formatCode>0.0</c:formatCode>
                <c:ptCount val="84"/>
                <c:pt idx="0">
                  <c:v>140.12899999999999</c:v>
                </c:pt>
                <c:pt idx="1">
                  <c:v>132.74</c:v>
                </c:pt>
                <c:pt idx="2">
                  <c:v>126.71299999999999</c:v>
                </c:pt>
                <c:pt idx="3">
                  <c:v>120.928</c:v>
                </c:pt>
                <c:pt idx="4">
                  <c:v>115.58</c:v>
                </c:pt>
                <c:pt idx="5">
                  <c:v>120.54900000000001</c:v>
                </c:pt>
                <c:pt idx="6">
                  <c:v>127.215</c:v>
                </c:pt>
                <c:pt idx="7">
                  <c:v>132.26599999999999</c:v>
                </c:pt>
                <c:pt idx="8">
                  <c:v>131.83799999999999</c:v>
                </c:pt>
                <c:pt idx="9">
                  <c:v>120.07299999999999</c:v>
                </c:pt>
                <c:pt idx="10">
                  <c:v>126.221</c:v>
                </c:pt>
                <c:pt idx="11">
                  <c:v>140.083</c:v>
                </c:pt>
                <c:pt idx="12">
                  <c:v>140.12899999999999</c:v>
                </c:pt>
                <c:pt idx="13">
                  <c:v>132.74</c:v>
                </c:pt>
                <c:pt idx="14">
                  <c:v>126.71299999999999</c:v>
                </c:pt>
                <c:pt idx="15">
                  <c:v>120.928</c:v>
                </c:pt>
                <c:pt idx="16">
                  <c:v>115.58</c:v>
                </c:pt>
                <c:pt idx="17">
                  <c:v>120.54900000000001</c:v>
                </c:pt>
                <c:pt idx="18">
                  <c:v>127.215</c:v>
                </c:pt>
                <c:pt idx="19">
                  <c:v>132.26599999999999</c:v>
                </c:pt>
                <c:pt idx="20">
                  <c:v>131.83799999999999</c:v>
                </c:pt>
                <c:pt idx="21">
                  <c:v>120.07299999999999</c:v>
                </c:pt>
                <c:pt idx="22">
                  <c:v>126.221</c:v>
                </c:pt>
                <c:pt idx="23">
                  <c:v>140.083</c:v>
                </c:pt>
                <c:pt idx="24">
                  <c:v>140.12899999999999</c:v>
                </c:pt>
                <c:pt idx="25">
                  <c:v>132.74</c:v>
                </c:pt>
                <c:pt idx="26">
                  <c:v>126.71299999999999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131.83799999999999</c:v>
                </c:pt>
                <c:pt idx="33">
                  <c:v>120.07299999999999</c:v>
                </c:pt>
                <c:pt idx="34">
                  <c:v>126.221</c:v>
                </c:pt>
                <c:pt idx="35">
                  <c:v>140.083</c:v>
                </c:pt>
                <c:pt idx="36">
                  <c:v>140.12899999999999</c:v>
                </c:pt>
                <c:pt idx="37">
                  <c:v>132.74</c:v>
                </c:pt>
                <c:pt idx="38">
                  <c:v>126.71299999999999</c:v>
                </c:pt>
                <c:pt idx="39">
                  <c:v>120.928</c:v>
                </c:pt>
                <c:pt idx="40">
                  <c:v>115.58</c:v>
                </c:pt>
                <c:pt idx="41">
                  <c:v>120.54900000000001</c:v>
                </c:pt>
                <c:pt idx="42">
                  <c:v>127.215</c:v>
                </c:pt>
                <c:pt idx="43">
                  <c:v>132.26599999999999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140.12899999999999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120.928</c:v>
                </c:pt>
                <c:pt idx="52">
                  <c:v>115.58</c:v>
                </c:pt>
                <c:pt idx="53">
                  <c:v>120.54900000000001</c:v>
                </c:pt>
                <c:pt idx="54">
                  <c:v>127.215</c:v>
                </c:pt>
                <c:pt idx="55">
                  <c:v>132.26599999999999</c:v>
                </c:pt>
                <c:pt idx="56">
                  <c:v>131.83799999999999</c:v>
                </c:pt>
                <c:pt idx="57">
                  <c:v>120.07299999999999</c:v>
                </c:pt>
                <c:pt idx="58">
                  <c:v>126.221</c:v>
                </c:pt>
                <c:pt idx="59">
                  <c:v>140.083</c:v>
                </c:pt>
                <c:pt idx="60">
                  <c:v>140.12899999999999</c:v>
                </c:pt>
                <c:pt idx="61">
                  <c:v>132.74</c:v>
                </c:pt>
                <c:pt idx="62">
                  <c:v>126.71299999999999</c:v>
                </c:pt>
                <c:pt idx="63">
                  <c:v>120.928</c:v>
                </c:pt>
                <c:pt idx="64">
                  <c:v>115.58</c:v>
                </c:pt>
                <c:pt idx="65">
                  <c:v>120.54900000000001</c:v>
                </c:pt>
                <c:pt idx="66">
                  <c:v>127.215</c:v>
                </c:pt>
                <c:pt idx="67">
                  <c:v>132.26599999999999</c:v>
                </c:pt>
                <c:pt idx="68">
                  <c:v>131.83799999999999</c:v>
                </c:pt>
                <c:pt idx="69">
                  <c:v>120.07299999999999</c:v>
                </c:pt>
                <c:pt idx="70">
                  <c:v>126.221</c:v>
                </c:pt>
                <c:pt idx="71">
                  <c:v>140.083</c:v>
                </c:pt>
                <c:pt idx="72">
                  <c:v>140.12899999999999</c:v>
                </c:pt>
                <c:pt idx="73">
                  <c:v>132.74</c:v>
                </c:pt>
                <c:pt idx="74">
                  <c:v>126.71299999999999</c:v>
                </c:pt>
                <c:pt idx="75">
                  <c:v>120.928</c:v>
                </c:pt>
                <c:pt idx="76">
                  <c:v>115.58</c:v>
                </c:pt>
                <c:pt idx="77">
                  <c:v>120.54900000000001</c:v>
                </c:pt>
                <c:pt idx="78">
                  <c:v>127.215</c:v>
                </c:pt>
                <c:pt idx="79">
                  <c:v>132.26599999999999</c:v>
                </c:pt>
                <c:pt idx="80">
                  <c:v>131.83799999999999</c:v>
                </c:pt>
                <c:pt idx="81">
                  <c:v>120.07299999999999</c:v>
                </c:pt>
                <c:pt idx="82">
                  <c:v>126.221</c:v>
                </c:pt>
                <c:pt idx="83">
                  <c:v>140.083</c:v>
                </c:pt>
              </c:numCache>
            </c:numRef>
          </c:val>
        </c:ser>
        <c:ser>
          <c:idx val="3"/>
          <c:order val="3"/>
          <c:tx>
            <c:v>Normal range for distillate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'18'!$I$28:$I$111</c:f>
              <c:numCache>
                <c:formatCode>0.0</c:formatCode>
                <c:ptCount val="84"/>
                <c:pt idx="0">
                  <c:v>30.118000000000023</c:v>
                </c:pt>
                <c:pt idx="1">
                  <c:v>30.091999999999985</c:v>
                </c:pt>
                <c:pt idx="2">
                  <c:v>33.360000000000014</c:v>
                </c:pt>
                <c:pt idx="3">
                  <c:v>34.028999999999996</c:v>
                </c:pt>
                <c:pt idx="4">
                  <c:v>60.319000000000003</c:v>
                </c:pt>
                <c:pt idx="5">
                  <c:v>54.877999999999986</c:v>
                </c:pt>
                <c:pt idx="6">
                  <c:v>50.346000000000004</c:v>
                </c:pt>
                <c:pt idx="7">
                  <c:v>46.647999999999996</c:v>
                </c:pt>
                <c:pt idx="8">
                  <c:v>39.879999999999995</c:v>
                </c:pt>
                <c:pt idx="9">
                  <c:v>35.260000000000005</c:v>
                </c:pt>
                <c:pt idx="10">
                  <c:v>35.056999999999988</c:v>
                </c:pt>
                <c:pt idx="11">
                  <c:v>26.012</c:v>
                </c:pt>
                <c:pt idx="12">
                  <c:v>30.118000000000023</c:v>
                </c:pt>
                <c:pt idx="13">
                  <c:v>30.091999999999985</c:v>
                </c:pt>
                <c:pt idx="14">
                  <c:v>33.360000000000014</c:v>
                </c:pt>
                <c:pt idx="15">
                  <c:v>34.028999999999996</c:v>
                </c:pt>
                <c:pt idx="16">
                  <c:v>60.319000000000003</c:v>
                </c:pt>
                <c:pt idx="17">
                  <c:v>54.877999999999986</c:v>
                </c:pt>
                <c:pt idx="18">
                  <c:v>50.346000000000004</c:v>
                </c:pt>
                <c:pt idx="19">
                  <c:v>46.647999999999996</c:v>
                </c:pt>
                <c:pt idx="20">
                  <c:v>39.879999999999995</c:v>
                </c:pt>
                <c:pt idx="21">
                  <c:v>35.260000000000005</c:v>
                </c:pt>
                <c:pt idx="22">
                  <c:v>35.056999999999988</c:v>
                </c:pt>
                <c:pt idx="23">
                  <c:v>26.012</c:v>
                </c:pt>
                <c:pt idx="24">
                  <c:v>30.118000000000023</c:v>
                </c:pt>
                <c:pt idx="25">
                  <c:v>30.091999999999985</c:v>
                </c:pt>
                <c:pt idx="26">
                  <c:v>33.360000000000014</c:v>
                </c:pt>
                <c:pt idx="27">
                  <c:v>34.028999999999996</c:v>
                </c:pt>
                <c:pt idx="28">
                  <c:v>60.319000000000003</c:v>
                </c:pt>
                <c:pt idx="29">
                  <c:v>54.877999999999986</c:v>
                </c:pt>
                <c:pt idx="30">
                  <c:v>50.346000000000004</c:v>
                </c:pt>
                <c:pt idx="31">
                  <c:v>46.647999999999996</c:v>
                </c:pt>
                <c:pt idx="32">
                  <c:v>39.879999999999995</c:v>
                </c:pt>
                <c:pt idx="33">
                  <c:v>35.260000000000005</c:v>
                </c:pt>
                <c:pt idx="34">
                  <c:v>35.056999999999988</c:v>
                </c:pt>
                <c:pt idx="35">
                  <c:v>26.012</c:v>
                </c:pt>
                <c:pt idx="36">
                  <c:v>30.118000000000023</c:v>
                </c:pt>
                <c:pt idx="37">
                  <c:v>30.091999999999985</c:v>
                </c:pt>
                <c:pt idx="38">
                  <c:v>33.360000000000014</c:v>
                </c:pt>
                <c:pt idx="39">
                  <c:v>34.028999999999996</c:v>
                </c:pt>
                <c:pt idx="40">
                  <c:v>60.319000000000003</c:v>
                </c:pt>
                <c:pt idx="41">
                  <c:v>54.877999999999986</c:v>
                </c:pt>
                <c:pt idx="42">
                  <c:v>50.346000000000004</c:v>
                </c:pt>
                <c:pt idx="43">
                  <c:v>46.647999999999996</c:v>
                </c:pt>
                <c:pt idx="44">
                  <c:v>39.879999999999995</c:v>
                </c:pt>
                <c:pt idx="45">
                  <c:v>35.260000000000005</c:v>
                </c:pt>
                <c:pt idx="46">
                  <c:v>35.056999999999988</c:v>
                </c:pt>
                <c:pt idx="47">
                  <c:v>26.012</c:v>
                </c:pt>
                <c:pt idx="48">
                  <c:v>30.118000000000023</c:v>
                </c:pt>
                <c:pt idx="49">
                  <c:v>30.091999999999985</c:v>
                </c:pt>
                <c:pt idx="50">
                  <c:v>33.360000000000014</c:v>
                </c:pt>
                <c:pt idx="51">
                  <c:v>34.028999999999996</c:v>
                </c:pt>
                <c:pt idx="52">
                  <c:v>60.319000000000003</c:v>
                </c:pt>
                <c:pt idx="53">
                  <c:v>54.877999999999986</c:v>
                </c:pt>
                <c:pt idx="54">
                  <c:v>50.346000000000004</c:v>
                </c:pt>
                <c:pt idx="55">
                  <c:v>46.647999999999996</c:v>
                </c:pt>
                <c:pt idx="56">
                  <c:v>39.879999999999995</c:v>
                </c:pt>
                <c:pt idx="57">
                  <c:v>35.260000000000005</c:v>
                </c:pt>
                <c:pt idx="58">
                  <c:v>35.056999999999988</c:v>
                </c:pt>
                <c:pt idx="59">
                  <c:v>26.012</c:v>
                </c:pt>
                <c:pt idx="60">
                  <c:v>30.118000000000023</c:v>
                </c:pt>
                <c:pt idx="61">
                  <c:v>30.091999999999985</c:v>
                </c:pt>
                <c:pt idx="62">
                  <c:v>33.360000000000014</c:v>
                </c:pt>
                <c:pt idx="63">
                  <c:v>34.028999999999996</c:v>
                </c:pt>
                <c:pt idx="64">
                  <c:v>60.319000000000003</c:v>
                </c:pt>
                <c:pt idx="65">
                  <c:v>54.877999999999986</c:v>
                </c:pt>
                <c:pt idx="66">
                  <c:v>50.346000000000004</c:v>
                </c:pt>
                <c:pt idx="67">
                  <c:v>46.647999999999996</c:v>
                </c:pt>
                <c:pt idx="68">
                  <c:v>39.879999999999995</c:v>
                </c:pt>
                <c:pt idx="69">
                  <c:v>35.260000000000005</c:v>
                </c:pt>
                <c:pt idx="70">
                  <c:v>35.056999999999988</c:v>
                </c:pt>
                <c:pt idx="71">
                  <c:v>26.012</c:v>
                </c:pt>
                <c:pt idx="72">
                  <c:v>30.118000000000023</c:v>
                </c:pt>
                <c:pt idx="73">
                  <c:v>30.091999999999985</c:v>
                </c:pt>
                <c:pt idx="74">
                  <c:v>33.360000000000014</c:v>
                </c:pt>
                <c:pt idx="75">
                  <c:v>34.028999999999996</c:v>
                </c:pt>
                <c:pt idx="76">
                  <c:v>60.319000000000003</c:v>
                </c:pt>
                <c:pt idx="77">
                  <c:v>54.877999999999986</c:v>
                </c:pt>
                <c:pt idx="78">
                  <c:v>50.346000000000004</c:v>
                </c:pt>
                <c:pt idx="79">
                  <c:v>46.647999999999996</c:v>
                </c:pt>
                <c:pt idx="80">
                  <c:v>39.879999999999995</c:v>
                </c:pt>
                <c:pt idx="81">
                  <c:v>35.260000000000005</c:v>
                </c:pt>
                <c:pt idx="82">
                  <c:v>35.056999999999988</c:v>
                </c:pt>
                <c:pt idx="83">
                  <c:v>26.012</c:v>
                </c:pt>
              </c:numCache>
            </c:numRef>
          </c:val>
        </c:ser>
        <c:ser>
          <c:idx val="4"/>
          <c:order val="4"/>
          <c:tx>
            <c:v>Normal range for gasoline - low</c:v>
          </c:tx>
          <c:spPr>
            <a:noFill/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'18'!$J$28:$J$111</c:f>
              <c:numCache>
                <c:formatCode>0.0</c:formatCode>
                <c:ptCount val="84"/>
                <c:pt idx="0">
                  <c:v>78.639999999999986</c:v>
                </c:pt>
                <c:pt idx="1">
                  <c:v>88.885999999999996</c:v>
                </c:pt>
                <c:pt idx="2">
                  <c:v>76.481999999999999</c:v>
                </c:pt>
                <c:pt idx="3">
                  <c:v>75.912000000000006</c:v>
                </c:pt>
                <c:pt idx="4">
                  <c:v>59.931000000000012</c:v>
                </c:pt>
                <c:pt idx="5">
                  <c:v>54.486999999999995</c:v>
                </c:pt>
                <c:pt idx="6">
                  <c:v>55.298000000000002</c:v>
                </c:pt>
                <c:pt idx="7">
                  <c:v>47.874000000000024</c:v>
                </c:pt>
                <c:pt idx="8">
                  <c:v>51.486000000000018</c:v>
                </c:pt>
                <c:pt idx="9">
                  <c:v>60.562999999999988</c:v>
                </c:pt>
                <c:pt idx="10">
                  <c:v>63.640000000000015</c:v>
                </c:pt>
                <c:pt idx="11">
                  <c:v>70.721000000000004</c:v>
                </c:pt>
                <c:pt idx="12">
                  <c:v>78.639999999999986</c:v>
                </c:pt>
                <c:pt idx="13">
                  <c:v>88.885999999999996</c:v>
                </c:pt>
                <c:pt idx="14">
                  <c:v>76.481999999999999</c:v>
                </c:pt>
                <c:pt idx="15">
                  <c:v>75.912000000000006</c:v>
                </c:pt>
                <c:pt idx="16">
                  <c:v>59.931000000000012</c:v>
                </c:pt>
                <c:pt idx="17">
                  <c:v>54.486999999999995</c:v>
                </c:pt>
                <c:pt idx="18">
                  <c:v>55.298000000000002</c:v>
                </c:pt>
                <c:pt idx="19">
                  <c:v>47.874000000000024</c:v>
                </c:pt>
                <c:pt idx="20">
                  <c:v>51.486000000000018</c:v>
                </c:pt>
                <c:pt idx="21">
                  <c:v>60.562999999999988</c:v>
                </c:pt>
                <c:pt idx="22">
                  <c:v>63.640000000000015</c:v>
                </c:pt>
                <c:pt idx="23">
                  <c:v>70.721000000000004</c:v>
                </c:pt>
                <c:pt idx="24">
                  <c:v>78.639999999999986</c:v>
                </c:pt>
                <c:pt idx="25">
                  <c:v>88.885999999999996</c:v>
                </c:pt>
                <c:pt idx="26">
                  <c:v>76.481999999999999</c:v>
                </c:pt>
                <c:pt idx="27">
                  <c:v>75.912000000000006</c:v>
                </c:pt>
                <c:pt idx="28">
                  <c:v>59.931000000000012</c:v>
                </c:pt>
                <c:pt idx="29">
                  <c:v>54.486999999999995</c:v>
                </c:pt>
                <c:pt idx="30">
                  <c:v>55.298000000000002</c:v>
                </c:pt>
                <c:pt idx="31">
                  <c:v>47.874000000000024</c:v>
                </c:pt>
                <c:pt idx="32">
                  <c:v>51.486000000000018</c:v>
                </c:pt>
                <c:pt idx="33">
                  <c:v>60.562999999999988</c:v>
                </c:pt>
                <c:pt idx="34">
                  <c:v>63.640000000000015</c:v>
                </c:pt>
                <c:pt idx="35">
                  <c:v>70.721000000000004</c:v>
                </c:pt>
                <c:pt idx="36">
                  <c:v>78.639999999999986</c:v>
                </c:pt>
                <c:pt idx="37">
                  <c:v>88.885999999999996</c:v>
                </c:pt>
                <c:pt idx="38">
                  <c:v>76.481999999999999</c:v>
                </c:pt>
                <c:pt idx="39">
                  <c:v>75.912000000000006</c:v>
                </c:pt>
                <c:pt idx="40">
                  <c:v>59.931000000000012</c:v>
                </c:pt>
                <c:pt idx="41">
                  <c:v>54.486999999999995</c:v>
                </c:pt>
                <c:pt idx="42">
                  <c:v>55.298000000000002</c:v>
                </c:pt>
                <c:pt idx="43">
                  <c:v>47.874000000000024</c:v>
                </c:pt>
                <c:pt idx="44">
                  <c:v>51.486000000000018</c:v>
                </c:pt>
                <c:pt idx="45">
                  <c:v>60.562999999999988</c:v>
                </c:pt>
                <c:pt idx="46">
                  <c:v>63.640000000000015</c:v>
                </c:pt>
                <c:pt idx="47">
                  <c:v>70.721000000000004</c:v>
                </c:pt>
                <c:pt idx="48">
                  <c:v>78.639999999999986</c:v>
                </c:pt>
                <c:pt idx="49">
                  <c:v>88.885999999999996</c:v>
                </c:pt>
                <c:pt idx="50">
                  <c:v>76.481999999999999</c:v>
                </c:pt>
                <c:pt idx="51">
                  <c:v>75.912000000000006</c:v>
                </c:pt>
                <c:pt idx="52">
                  <c:v>59.931000000000012</c:v>
                </c:pt>
                <c:pt idx="53">
                  <c:v>54.486999999999995</c:v>
                </c:pt>
                <c:pt idx="54">
                  <c:v>55.298000000000002</c:v>
                </c:pt>
                <c:pt idx="55">
                  <c:v>47.874000000000024</c:v>
                </c:pt>
                <c:pt idx="56">
                  <c:v>51.486000000000018</c:v>
                </c:pt>
                <c:pt idx="57">
                  <c:v>60.562999999999988</c:v>
                </c:pt>
                <c:pt idx="58">
                  <c:v>63.640000000000015</c:v>
                </c:pt>
                <c:pt idx="59">
                  <c:v>70.721000000000004</c:v>
                </c:pt>
                <c:pt idx="60">
                  <c:v>78.639999999999986</c:v>
                </c:pt>
                <c:pt idx="61">
                  <c:v>88.885999999999996</c:v>
                </c:pt>
                <c:pt idx="62">
                  <c:v>76.481999999999999</c:v>
                </c:pt>
                <c:pt idx="63">
                  <c:v>75.912000000000006</c:v>
                </c:pt>
                <c:pt idx="64">
                  <c:v>59.931000000000012</c:v>
                </c:pt>
                <c:pt idx="65">
                  <c:v>54.486999999999995</c:v>
                </c:pt>
                <c:pt idx="66">
                  <c:v>55.298000000000002</c:v>
                </c:pt>
                <c:pt idx="67">
                  <c:v>47.874000000000024</c:v>
                </c:pt>
                <c:pt idx="68">
                  <c:v>51.486000000000018</c:v>
                </c:pt>
                <c:pt idx="69">
                  <c:v>60.562999999999988</c:v>
                </c:pt>
                <c:pt idx="70">
                  <c:v>63.640000000000015</c:v>
                </c:pt>
                <c:pt idx="71">
                  <c:v>70.721000000000004</c:v>
                </c:pt>
                <c:pt idx="72">
                  <c:v>78.639999999999986</c:v>
                </c:pt>
                <c:pt idx="73">
                  <c:v>88.885999999999996</c:v>
                </c:pt>
                <c:pt idx="74">
                  <c:v>76.481999999999999</c:v>
                </c:pt>
                <c:pt idx="75">
                  <c:v>75.912000000000006</c:v>
                </c:pt>
                <c:pt idx="76">
                  <c:v>59.931000000000012</c:v>
                </c:pt>
                <c:pt idx="77">
                  <c:v>54.486999999999995</c:v>
                </c:pt>
                <c:pt idx="78">
                  <c:v>55.298000000000002</c:v>
                </c:pt>
                <c:pt idx="79">
                  <c:v>47.874000000000024</c:v>
                </c:pt>
                <c:pt idx="80">
                  <c:v>51.486000000000018</c:v>
                </c:pt>
                <c:pt idx="81">
                  <c:v>60.562999999999988</c:v>
                </c:pt>
                <c:pt idx="82">
                  <c:v>63.640000000000015</c:v>
                </c:pt>
                <c:pt idx="83">
                  <c:v>70.721000000000004</c:v>
                </c:pt>
              </c:numCache>
            </c:numRef>
          </c:val>
        </c:ser>
        <c:ser>
          <c:idx val="5"/>
          <c:order val="5"/>
          <c:tx>
            <c:v>Normal range for gasoline - high</c:v>
          </c:tx>
          <c:spPr>
            <a:solidFill>
              <a:schemeClr val="bg1">
                <a:lumMod val="85000"/>
              </a:schemeClr>
            </a:solidFill>
            <a:ln>
              <a:noFill/>
            </a:ln>
          </c:spP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'18'!$K$28:$K$111</c:f>
              <c:numCache>
                <c:formatCode>0.0</c:formatCode>
                <c:ptCount val="84"/>
                <c:pt idx="0">
                  <c:v>15.343000000000018</c:v>
                </c:pt>
                <c:pt idx="1">
                  <c:v>4.5010000000000048</c:v>
                </c:pt>
                <c:pt idx="2">
                  <c:v>24.283999999999992</c:v>
                </c:pt>
                <c:pt idx="3">
                  <c:v>26.433000000000021</c:v>
                </c:pt>
                <c:pt idx="4">
                  <c:v>22.405000000000001</c:v>
                </c:pt>
                <c:pt idx="5">
                  <c:v>23.349000000000018</c:v>
                </c:pt>
                <c:pt idx="6">
                  <c:v>16.415999999999997</c:v>
                </c:pt>
                <c:pt idx="7">
                  <c:v>9.8269999999999982</c:v>
                </c:pt>
                <c:pt idx="8">
                  <c:v>16.765999999999991</c:v>
                </c:pt>
                <c:pt idx="9">
                  <c:v>16.77600000000001</c:v>
                </c:pt>
                <c:pt idx="10">
                  <c:v>16.312999999999988</c:v>
                </c:pt>
                <c:pt idx="11">
                  <c:v>17.283999999999992</c:v>
                </c:pt>
                <c:pt idx="12">
                  <c:v>15.343000000000018</c:v>
                </c:pt>
                <c:pt idx="13">
                  <c:v>4.5010000000000048</c:v>
                </c:pt>
                <c:pt idx="14">
                  <c:v>24.283999999999992</c:v>
                </c:pt>
                <c:pt idx="15">
                  <c:v>26.433000000000021</c:v>
                </c:pt>
                <c:pt idx="16">
                  <c:v>22.405000000000001</c:v>
                </c:pt>
                <c:pt idx="17">
                  <c:v>23.349000000000018</c:v>
                </c:pt>
                <c:pt idx="18">
                  <c:v>16.415999999999997</c:v>
                </c:pt>
                <c:pt idx="19">
                  <c:v>9.8269999999999982</c:v>
                </c:pt>
                <c:pt idx="20">
                  <c:v>16.765999999999991</c:v>
                </c:pt>
                <c:pt idx="21">
                  <c:v>16.77600000000001</c:v>
                </c:pt>
                <c:pt idx="22">
                  <c:v>16.312999999999988</c:v>
                </c:pt>
                <c:pt idx="23">
                  <c:v>17.283999999999992</c:v>
                </c:pt>
                <c:pt idx="24">
                  <c:v>15.343000000000018</c:v>
                </c:pt>
                <c:pt idx="25">
                  <c:v>4.5010000000000048</c:v>
                </c:pt>
                <c:pt idx="26">
                  <c:v>24.283999999999992</c:v>
                </c:pt>
                <c:pt idx="27">
                  <c:v>26.433000000000021</c:v>
                </c:pt>
                <c:pt idx="28">
                  <c:v>22.405000000000001</c:v>
                </c:pt>
                <c:pt idx="29">
                  <c:v>23.349000000000018</c:v>
                </c:pt>
                <c:pt idx="30">
                  <c:v>16.415999999999997</c:v>
                </c:pt>
                <c:pt idx="31">
                  <c:v>9.8269999999999982</c:v>
                </c:pt>
                <c:pt idx="32">
                  <c:v>16.765999999999991</c:v>
                </c:pt>
                <c:pt idx="33">
                  <c:v>16.77600000000001</c:v>
                </c:pt>
                <c:pt idx="34">
                  <c:v>16.312999999999988</c:v>
                </c:pt>
                <c:pt idx="35">
                  <c:v>17.283999999999992</c:v>
                </c:pt>
                <c:pt idx="36">
                  <c:v>15.343000000000018</c:v>
                </c:pt>
                <c:pt idx="37">
                  <c:v>4.5010000000000048</c:v>
                </c:pt>
                <c:pt idx="38">
                  <c:v>24.283999999999992</c:v>
                </c:pt>
                <c:pt idx="39">
                  <c:v>26.433000000000021</c:v>
                </c:pt>
                <c:pt idx="40">
                  <c:v>22.405000000000001</c:v>
                </c:pt>
                <c:pt idx="41">
                  <c:v>23.349000000000018</c:v>
                </c:pt>
                <c:pt idx="42">
                  <c:v>16.415999999999997</c:v>
                </c:pt>
                <c:pt idx="43">
                  <c:v>9.8269999999999982</c:v>
                </c:pt>
                <c:pt idx="44">
                  <c:v>16.765999999999991</c:v>
                </c:pt>
                <c:pt idx="45">
                  <c:v>16.77600000000001</c:v>
                </c:pt>
                <c:pt idx="46">
                  <c:v>16.312999999999988</c:v>
                </c:pt>
                <c:pt idx="47">
                  <c:v>17.283999999999992</c:v>
                </c:pt>
                <c:pt idx="48">
                  <c:v>15.343000000000018</c:v>
                </c:pt>
                <c:pt idx="49">
                  <c:v>4.5010000000000048</c:v>
                </c:pt>
                <c:pt idx="50">
                  <c:v>24.283999999999992</c:v>
                </c:pt>
                <c:pt idx="51">
                  <c:v>26.433000000000021</c:v>
                </c:pt>
                <c:pt idx="52">
                  <c:v>22.405000000000001</c:v>
                </c:pt>
                <c:pt idx="53">
                  <c:v>23.349000000000018</c:v>
                </c:pt>
                <c:pt idx="54">
                  <c:v>16.415999999999997</c:v>
                </c:pt>
                <c:pt idx="55">
                  <c:v>9.8269999999999982</c:v>
                </c:pt>
                <c:pt idx="56">
                  <c:v>16.765999999999991</c:v>
                </c:pt>
                <c:pt idx="57">
                  <c:v>16.77600000000001</c:v>
                </c:pt>
                <c:pt idx="58">
                  <c:v>16.312999999999988</c:v>
                </c:pt>
                <c:pt idx="59">
                  <c:v>17.283999999999992</c:v>
                </c:pt>
                <c:pt idx="60">
                  <c:v>15.343000000000018</c:v>
                </c:pt>
                <c:pt idx="61">
                  <c:v>4.5010000000000048</c:v>
                </c:pt>
                <c:pt idx="62">
                  <c:v>24.283999999999992</c:v>
                </c:pt>
                <c:pt idx="63">
                  <c:v>26.433000000000021</c:v>
                </c:pt>
                <c:pt idx="64">
                  <c:v>22.405000000000001</c:v>
                </c:pt>
                <c:pt idx="65">
                  <c:v>23.349000000000018</c:v>
                </c:pt>
                <c:pt idx="66">
                  <c:v>16.415999999999997</c:v>
                </c:pt>
                <c:pt idx="67">
                  <c:v>9.8269999999999982</c:v>
                </c:pt>
                <c:pt idx="68">
                  <c:v>16.765999999999991</c:v>
                </c:pt>
                <c:pt idx="69">
                  <c:v>16.77600000000001</c:v>
                </c:pt>
                <c:pt idx="70">
                  <c:v>16.312999999999988</c:v>
                </c:pt>
                <c:pt idx="71">
                  <c:v>17.283999999999992</c:v>
                </c:pt>
                <c:pt idx="72">
                  <c:v>15.343000000000018</c:v>
                </c:pt>
                <c:pt idx="73">
                  <c:v>4.5010000000000048</c:v>
                </c:pt>
                <c:pt idx="74">
                  <c:v>24.283999999999992</c:v>
                </c:pt>
                <c:pt idx="75">
                  <c:v>26.433000000000021</c:v>
                </c:pt>
                <c:pt idx="76">
                  <c:v>22.405000000000001</c:v>
                </c:pt>
                <c:pt idx="77">
                  <c:v>23.349000000000018</c:v>
                </c:pt>
                <c:pt idx="78">
                  <c:v>16.415999999999997</c:v>
                </c:pt>
                <c:pt idx="79">
                  <c:v>9.8269999999999982</c:v>
                </c:pt>
                <c:pt idx="80">
                  <c:v>16.765999999999991</c:v>
                </c:pt>
                <c:pt idx="81">
                  <c:v>16.77600000000001</c:v>
                </c:pt>
                <c:pt idx="82">
                  <c:v>16.312999999999988</c:v>
                </c:pt>
                <c:pt idx="83">
                  <c:v>17.283999999999992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6874896"/>
        <c:axId val="1266870000"/>
      </c:areaChart>
      <c:lineChart>
        <c:grouping val="standard"/>
        <c:varyColors val="0"/>
        <c:ser>
          <c:idx val="0"/>
          <c:order val="0"/>
          <c:tx>
            <c:v>Distillate inventories</c:v>
          </c:tx>
          <c:spPr>
            <a:ln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'18'!$B$28:$B$111</c:f>
              <c:numCache>
                <c:formatCode>0.0</c:formatCode>
                <c:ptCount val="84"/>
                <c:pt idx="0">
                  <c:v>160.595</c:v>
                </c:pt>
                <c:pt idx="1">
                  <c:v>162.49600000000001</c:v>
                </c:pt>
                <c:pt idx="2">
                  <c:v>160.07300000000001</c:v>
                </c:pt>
                <c:pt idx="3">
                  <c:v>154.74100000000001</c:v>
                </c:pt>
                <c:pt idx="4">
                  <c:v>154.947</c:v>
                </c:pt>
                <c:pt idx="5">
                  <c:v>149.767</c:v>
                </c:pt>
                <c:pt idx="6">
                  <c:v>156.50700000000001</c:v>
                </c:pt>
                <c:pt idx="7">
                  <c:v>160.33799999999999</c:v>
                </c:pt>
                <c:pt idx="8">
                  <c:v>161.05099999999999</c:v>
                </c:pt>
                <c:pt idx="9">
                  <c:v>154.715</c:v>
                </c:pt>
                <c:pt idx="10">
                  <c:v>161.27799999999999</c:v>
                </c:pt>
                <c:pt idx="11">
                  <c:v>166.095</c:v>
                </c:pt>
                <c:pt idx="12">
                  <c:v>170.24700000000001</c:v>
                </c:pt>
                <c:pt idx="13">
                  <c:v>162.83199999999999</c:v>
                </c:pt>
                <c:pt idx="14">
                  <c:v>152.029</c:v>
                </c:pt>
                <c:pt idx="15">
                  <c:v>154.95699999999999</c:v>
                </c:pt>
                <c:pt idx="16">
                  <c:v>154.24700000000001</c:v>
                </c:pt>
                <c:pt idx="17">
                  <c:v>152.06</c:v>
                </c:pt>
                <c:pt idx="18">
                  <c:v>151.494</c:v>
                </c:pt>
                <c:pt idx="19">
                  <c:v>147.80600000000001</c:v>
                </c:pt>
                <c:pt idx="20">
                  <c:v>137.33099999999999</c:v>
                </c:pt>
                <c:pt idx="21">
                  <c:v>130.053</c:v>
                </c:pt>
                <c:pt idx="22">
                  <c:v>133.387</c:v>
                </c:pt>
                <c:pt idx="23">
                  <c:v>145.63800000000001</c:v>
                </c:pt>
                <c:pt idx="24">
                  <c:v>141.34</c:v>
                </c:pt>
                <c:pt idx="25">
                  <c:v>138.88800000000001</c:v>
                </c:pt>
                <c:pt idx="26">
                  <c:v>130.47800000000001</c:v>
                </c:pt>
                <c:pt idx="27">
                  <c:v>120.928</c:v>
                </c:pt>
                <c:pt idx="28">
                  <c:v>115.58</c:v>
                </c:pt>
                <c:pt idx="29">
                  <c:v>120.54900000000001</c:v>
                </c:pt>
                <c:pt idx="30">
                  <c:v>127.215</c:v>
                </c:pt>
                <c:pt idx="31">
                  <c:v>132.26599999999999</c:v>
                </c:pt>
                <c:pt idx="32">
                  <c:v>137.249</c:v>
                </c:pt>
                <c:pt idx="33">
                  <c:v>124.773</c:v>
                </c:pt>
                <c:pt idx="34">
                  <c:v>126.54300000000001</c:v>
                </c:pt>
                <c:pt idx="35">
                  <c:v>140.16200000000001</c:v>
                </c:pt>
                <c:pt idx="36">
                  <c:v>140.12899999999999</c:v>
                </c:pt>
                <c:pt idx="37">
                  <c:v>136.32300000000001</c:v>
                </c:pt>
                <c:pt idx="38">
                  <c:v>132.172</c:v>
                </c:pt>
                <c:pt idx="39">
                  <c:v>128.274</c:v>
                </c:pt>
                <c:pt idx="40">
                  <c:v>129.86500000000001</c:v>
                </c:pt>
                <c:pt idx="41">
                  <c:v>131.09399999999999</c:v>
                </c:pt>
                <c:pt idx="42">
                  <c:v>137.67400000000001</c:v>
                </c:pt>
                <c:pt idx="43">
                  <c:v>135.636</c:v>
                </c:pt>
                <c:pt idx="44">
                  <c:v>131.83799999999999</c:v>
                </c:pt>
                <c:pt idx="45">
                  <c:v>120.07299999999999</c:v>
                </c:pt>
                <c:pt idx="46">
                  <c:v>126.221</c:v>
                </c:pt>
                <c:pt idx="47">
                  <c:v>140.083</c:v>
                </c:pt>
                <c:pt idx="48">
                  <c:v>143.01</c:v>
                </c:pt>
                <c:pt idx="49">
                  <c:v>132.74</c:v>
                </c:pt>
                <c:pt idx="50">
                  <c:v>126.71299999999999</c:v>
                </c:pt>
                <c:pt idx="51">
                  <c:v>150.709</c:v>
                </c:pt>
                <c:pt idx="52">
                  <c:v>175.899</c:v>
                </c:pt>
                <c:pt idx="53">
                  <c:v>175.42699999999999</c:v>
                </c:pt>
                <c:pt idx="54">
                  <c:v>177.56100000000001</c:v>
                </c:pt>
                <c:pt idx="55">
                  <c:v>178.91399999999999</c:v>
                </c:pt>
                <c:pt idx="56">
                  <c:v>171.71799999999999</c:v>
                </c:pt>
                <c:pt idx="57">
                  <c:v>155.333</c:v>
                </c:pt>
                <c:pt idx="58">
                  <c:v>156.28100000000001</c:v>
                </c:pt>
                <c:pt idx="59">
                  <c:v>160.441</c:v>
                </c:pt>
                <c:pt idx="60">
                  <c:v>162.09514286000001</c:v>
                </c:pt>
                <c:pt idx="61">
                  <c:v>141.26967644999999</c:v>
                </c:pt>
                <c:pt idx="62">
                  <c:v>136.3937</c:v>
                </c:pt>
                <c:pt idx="63">
                  <c:v>132.80629999999999</c:v>
                </c:pt>
                <c:pt idx="64">
                  <c:v>134.83340000000001</c:v>
                </c:pt>
                <c:pt idx="65">
                  <c:v>136.7567</c:v>
                </c:pt>
                <c:pt idx="66">
                  <c:v>139.52789999999999</c:v>
                </c:pt>
                <c:pt idx="67">
                  <c:v>141.8235</c:v>
                </c:pt>
                <c:pt idx="68">
                  <c:v>140.14179999999999</c:v>
                </c:pt>
                <c:pt idx="69">
                  <c:v>133.01419999999999</c:v>
                </c:pt>
                <c:pt idx="70">
                  <c:v>137.3998</c:v>
                </c:pt>
                <c:pt idx="71">
                  <c:v>142.88749999999999</c:v>
                </c:pt>
                <c:pt idx="72">
                  <c:v>142.39019999999999</c:v>
                </c:pt>
                <c:pt idx="73">
                  <c:v>138.55500000000001</c:v>
                </c:pt>
                <c:pt idx="74">
                  <c:v>132.5292</c:v>
                </c:pt>
                <c:pt idx="75">
                  <c:v>131.52959999999999</c:v>
                </c:pt>
                <c:pt idx="76">
                  <c:v>135.03620000000001</c:v>
                </c:pt>
                <c:pt idx="77">
                  <c:v>137.45859999999999</c:v>
                </c:pt>
                <c:pt idx="78">
                  <c:v>142.84549999999999</c:v>
                </c:pt>
                <c:pt idx="79">
                  <c:v>145.74289999999999</c:v>
                </c:pt>
                <c:pt idx="80">
                  <c:v>144.4983</c:v>
                </c:pt>
                <c:pt idx="81">
                  <c:v>136.4914</c:v>
                </c:pt>
                <c:pt idx="82">
                  <c:v>139.75290000000001</c:v>
                </c:pt>
                <c:pt idx="83">
                  <c:v>145.55619999999999</c:v>
                </c:pt>
              </c:numCache>
            </c:numRef>
          </c:val>
          <c:smooth val="0"/>
        </c:ser>
        <c:ser>
          <c:idx val="1"/>
          <c:order val="1"/>
          <c:tx>
            <c:v>Gasoline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'18'!$A$28:$A$111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'18'!$C$28:$C$111</c:f>
              <c:numCache>
                <c:formatCode>0.0</c:formatCode>
                <c:ptCount val="84"/>
                <c:pt idx="0">
                  <c:v>261.64800000000002</c:v>
                </c:pt>
                <c:pt idx="1">
                  <c:v>256.21899999999999</c:v>
                </c:pt>
                <c:pt idx="2">
                  <c:v>243.71600000000001</c:v>
                </c:pt>
                <c:pt idx="3">
                  <c:v>243.47900000000001</c:v>
                </c:pt>
                <c:pt idx="4">
                  <c:v>243.40899999999999</c:v>
                </c:pt>
                <c:pt idx="5">
                  <c:v>242.66200000000001</c:v>
                </c:pt>
                <c:pt idx="6">
                  <c:v>240.93199999999999</c:v>
                </c:pt>
                <c:pt idx="7">
                  <c:v>230.411</c:v>
                </c:pt>
                <c:pt idx="8">
                  <c:v>227.697</c:v>
                </c:pt>
                <c:pt idx="9">
                  <c:v>225.59399999999999</c:v>
                </c:pt>
                <c:pt idx="10">
                  <c:v>233.84200000000001</c:v>
                </c:pt>
                <c:pt idx="11">
                  <c:v>238.58699999999999</c:v>
                </c:pt>
                <c:pt idx="12">
                  <c:v>261.10899999999998</c:v>
                </c:pt>
                <c:pt idx="13">
                  <c:v>253.63499999999999</c:v>
                </c:pt>
                <c:pt idx="14">
                  <c:v>239.55799999999999</c:v>
                </c:pt>
                <c:pt idx="15">
                  <c:v>243.511</c:v>
                </c:pt>
                <c:pt idx="16">
                  <c:v>242.48400000000001</c:v>
                </c:pt>
                <c:pt idx="17">
                  <c:v>238.417</c:v>
                </c:pt>
                <c:pt idx="18">
                  <c:v>232.85900000000001</c:v>
                </c:pt>
                <c:pt idx="19">
                  <c:v>226.78800000000001</c:v>
                </c:pt>
                <c:pt idx="20">
                  <c:v>223.20400000000001</c:v>
                </c:pt>
                <c:pt idx="21">
                  <c:v>215.89599999999999</c:v>
                </c:pt>
                <c:pt idx="22">
                  <c:v>224.91800000000001</c:v>
                </c:pt>
                <c:pt idx="23">
                  <c:v>236.816</c:v>
                </c:pt>
                <c:pt idx="24">
                  <c:v>248.887</c:v>
                </c:pt>
                <c:pt idx="25">
                  <c:v>253.249</c:v>
                </c:pt>
                <c:pt idx="26">
                  <c:v>239.67</c:v>
                </c:pt>
                <c:pt idx="27">
                  <c:v>240.14500000000001</c:v>
                </c:pt>
                <c:pt idx="28">
                  <c:v>242.887</c:v>
                </c:pt>
                <c:pt idx="29">
                  <c:v>240.71600000000001</c:v>
                </c:pt>
                <c:pt idx="30">
                  <c:v>234.29300000000001</c:v>
                </c:pt>
                <c:pt idx="31">
                  <c:v>236.30199999999999</c:v>
                </c:pt>
                <c:pt idx="32">
                  <c:v>239.97</c:v>
                </c:pt>
                <c:pt idx="33">
                  <c:v>232.672</c:v>
                </c:pt>
                <c:pt idx="34">
                  <c:v>230.23599999999999</c:v>
                </c:pt>
                <c:pt idx="35">
                  <c:v>246.5</c:v>
                </c:pt>
                <c:pt idx="36">
                  <c:v>262.36599999999999</c:v>
                </c:pt>
                <c:pt idx="37">
                  <c:v>252.05799999999999</c:v>
                </c:pt>
                <c:pt idx="38">
                  <c:v>236.55500000000001</c:v>
                </c:pt>
                <c:pt idx="39">
                  <c:v>230.869</c:v>
                </c:pt>
                <c:pt idx="40">
                  <c:v>235.83</c:v>
                </c:pt>
                <c:pt idx="41">
                  <c:v>229.91399999999999</c:v>
                </c:pt>
                <c:pt idx="42">
                  <c:v>235.434</c:v>
                </c:pt>
                <c:pt idx="43">
                  <c:v>230.36199999999999</c:v>
                </c:pt>
                <c:pt idx="44">
                  <c:v>232.04300000000001</c:v>
                </c:pt>
                <c:pt idx="45">
                  <c:v>224.47300000000001</c:v>
                </c:pt>
                <c:pt idx="46">
                  <c:v>233.691</c:v>
                </c:pt>
                <c:pt idx="47">
                  <c:v>254.1</c:v>
                </c:pt>
                <c:pt idx="48">
                  <c:v>264.23</c:v>
                </c:pt>
                <c:pt idx="49">
                  <c:v>251.71799999999999</c:v>
                </c:pt>
                <c:pt idx="50">
                  <c:v>260.839</c:v>
                </c:pt>
                <c:pt idx="51">
                  <c:v>257.30200000000002</c:v>
                </c:pt>
                <c:pt idx="52">
                  <c:v>258.23500000000001</c:v>
                </c:pt>
                <c:pt idx="53">
                  <c:v>253.26300000000001</c:v>
                </c:pt>
                <c:pt idx="54">
                  <c:v>249.27500000000001</c:v>
                </c:pt>
                <c:pt idx="55">
                  <c:v>236.61500000000001</c:v>
                </c:pt>
                <c:pt idx="56">
                  <c:v>226.54400000000001</c:v>
                </c:pt>
                <c:pt idx="57">
                  <c:v>227.27500000000001</c:v>
                </c:pt>
                <c:pt idx="58">
                  <c:v>241.23099999999999</c:v>
                </c:pt>
                <c:pt idx="59">
                  <c:v>243.18799999999999</c:v>
                </c:pt>
                <c:pt idx="60">
                  <c:v>253.97771428999999</c:v>
                </c:pt>
                <c:pt idx="61">
                  <c:v>242.28171553999999</c:v>
                </c:pt>
                <c:pt idx="62">
                  <c:v>232.1225</c:v>
                </c:pt>
                <c:pt idx="63">
                  <c:v>230.79499999999999</c:v>
                </c:pt>
                <c:pt idx="64">
                  <c:v>232.6576</c:v>
                </c:pt>
                <c:pt idx="65">
                  <c:v>231.89670000000001</c:v>
                </c:pt>
                <c:pt idx="66">
                  <c:v>229.17570000000001</c:v>
                </c:pt>
                <c:pt idx="67">
                  <c:v>224.8374</c:v>
                </c:pt>
                <c:pt idx="68">
                  <c:v>226.26910000000001</c:v>
                </c:pt>
                <c:pt idx="69">
                  <c:v>219.93340000000001</c:v>
                </c:pt>
                <c:pt idx="70">
                  <c:v>224.0504</c:v>
                </c:pt>
                <c:pt idx="71">
                  <c:v>234.2089</c:v>
                </c:pt>
                <c:pt idx="72">
                  <c:v>250.25129999999999</c:v>
                </c:pt>
                <c:pt idx="73">
                  <c:v>252.44540000000001</c:v>
                </c:pt>
                <c:pt idx="74">
                  <c:v>241.72739999999999</c:v>
                </c:pt>
                <c:pt idx="75">
                  <c:v>239.8449</c:v>
                </c:pt>
                <c:pt idx="76">
                  <c:v>240.1858</c:v>
                </c:pt>
                <c:pt idx="77">
                  <c:v>244.98560000000001</c:v>
                </c:pt>
                <c:pt idx="78">
                  <c:v>243.7688</c:v>
                </c:pt>
                <c:pt idx="79">
                  <c:v>235.97239999999999</c:v>
                </c:pt>
                <c:pt idx="80">
                  <c:v>233.0069</c:v>
                </c:pt>
                <c:pt idx="81">
                  <c:v>229.27019999999999</c:v>
                </c:pt>
                <c:pt idx="82">
                  <c:v>239.0685</c:v>
                </c:pt>
                <c:pt idx="83">
                  <c:v>249.30879999999999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6874896"/>
        <c:axId val="1266870000"/>
      </c:lineChart>
      <c:scatterChart>
        <c:scatterStyle val="lineMarker"/>
        <c:varyColors val="0"/>
        <c:ser>
          <c:idx val="6"/>
          <c:order val="6"/>
          <c:tx>
            <c:v>Forecast</c:v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6537445014495136E-2"/>
                  <c:y val="2.8795601733215302E-2"/>
                </c:manualLayout>
              </c:layout>
              <c:tx>
                <c:rich>
                  <a:bodyPr/>
                  <a:lstStyle/>
                  <a:p>
                    <a:r>
                      <a:rPr lang="en-US" sz="900" baseline="0"/>
                      <a:t>forecast</a:t>
                    </a:r>
                  </a:p>
                </c:rich>
              </c:tx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xVal>
            <c:numRef>
              <c:f>'18'!$A$116:$A$117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'18'!$B$116:$B$117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6871632"/>
        <c:axId val="1266873264"/>
      </c:scatterChart>
      <c:dateAx>
        <c:axId val="12668748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6687000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6870000"/>
        <c:scaling>
          <c:orientation val="minMax"/>
          <c:max val="280"/>
          <c:min val="6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crossAx val="1266874896"/>
        <c:crosses val="autoZero"/>
        <c:crossBetween val="between"/>
        <c:majorUnit val="20"/>
      </c:valAx>
      <c:valAx>
        <c:axId val="1266871632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6873264"/>
        <c:crosses val="max"/>
        <c:crossBetween val="midCat"/>
      </c:valAx>
      <c:valAx>
        <c:axId val="12668732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noFill/>
          </a:ln>
        </c:spPr>
        <c:crossAx val="1266871632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3172622652937616"/>
          <c:w val="0.77228748845418715"/>
          <c:h val="0.61603353312179265"/>
        </c:manualLayout>
      </c:layout>
      <c:areaChart>
        <c:grouping val="standard"/>
        <c:varyColors val="0"/>
        <c:ser>
          <c:idx val="0"/>
          <c:order val="0"/>
          <c:tx>
            <c:strRef>
              <c:f>'19'!$B$28</c:f>
              <c:strCache>
                <c:ptCount val="1"/>
                <c:pt idx="0">
                  <c:v>crude oil net imports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alpha val="80000"/>
                </a:schemeClr>
              </a:solidFill>
            </a:ln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'19'!$B$29:$B$124</c:f>
              <c:numCache>
                <c:formatCode>0.00</c:formatCode>
                <c:ptCount val="96"/>
                <c:pt idx="0">
                  <c:v>6.6765330000000001</c:v>
                </c:pt>
                <c:pt idx="1">
                  <c:v>6.6581149999999996</c:v>
                </c:pt>
                <c:pt idx="2">
                  <c:v>7.1546649999999996</c:v>
                </c:pt>
                <c:pt idx="3">
                  <c:v>6.608663</c:v>
                </c:pt>
                <c:pt idx="4">
                  <c:v>6.7182649999999997</c:v>
                </c:pt>
                <c:pt idx="5">
                  <c:v>6.8754379999999999</c:v>
                </c:pt>
                <c:pt idx="6">
                  <c:v>6.8137540000000003</c:v>
                </c:pt>
                <c:pt idx="7">
                  <c:v>7.255681</c:v>
                </c:pt>
                <c:pt idx="8">
                  <c:v>6.8174520000000003</c:v>
                </c:pt>
                <c:pt idx="9">
                  <c:v>6.6021879999999999</c:v>
                </c:pt>
                <c:pt idx="10">
                  <c:v>7.0512519999999999</c:v>
                </c:pt>
                <c:pt idx="11">
                  <c:v>7.5097639999999997</c:v>
                </c:pt>
                <c:pt idx="12">
                  <c:v>7.1254619999999997</c:v>
                </c:pt>
                <c:pt idx="13">
                  <c:v>7.4596780000000003</c:v>
                </c:pt>
                <c:pt idx="14">
                  <c:v>7.416506</c:v>
                </c:pt>
                <c:pt idx="15">
                  <c:v>6.987679</c:v>
                </c:pt>
                <c:pt idx="16">
                  <c:v>7.1398349999999997</c:v>
                </c:pt>
                <c:pt idx="17">
                  <c:v>7.0295759999999996</c:v>
                </c:pt>
                <c:pt idx="18">
                  <c:v>7.5604620000000002</c:v>
                </c:pt>
                <c:pt idx="19">
                  <c:v>7.2951889999999997</c:v>
                </c:pt>
                <c:pt idx="20">
                  <c:v>7.2657489999999996</c:v>
                </c:pt>
                <c:pt idx="21">
                  <c:v>7.0681960000000004</c:v>
                </c:pt>
                <c:pt idx="22">
                  <c:v>7.417357</c:v>
                </c:pt>
                <c:pt idx="23">
                  <c:v>7.3489389999999997</c:v>
                </c:pt>
                <c:pt idx="24">
                  <c:v>7.7666180000000002</c:v>
                </c:pt>
                <c:pt idx="25">
                  <c:v>6.7309130000000001</c:v>
                </c:pt>
                <c:pt idx="26">
                  <c:v>7.2349480000000002</c:v>
                </c:pt>
                <c:pt idx="27">
                  <c:v>7.0765719999999996</c:v>
                </c:pt>
                <c:pt idx="28">
                  <c:v>7.3889500000000004</c:v>
                </c:pt>
                <c:pt idx="29">
                  <c:v>7.224145</c:v>
                </c:pt>
                <c:pt idx="30">
                  <c:v>6.9589410000000003</c:v>
                </c:pt>
                <c:pt idx="31">
                  <c:v>7.1055869999999999</c:v>
                </c:pt>
                <c:pt idx="32">
                  <c:v>5.860284</c:v>
                </c:pt>
                <c:pt idx="33">
                  <c:v>5.9607109999999999</c:v>
                </c:pt>
                <c:pt idx="34">
                  <c:v>6.1302180000000002</c:v>
                </c:pt>
                <c:pt idx="35">
                  <c:v>6.2600389999999999</c:v>
                </c:pt>
                <c:pt idx="36">
                  <c:v>6.6558380000000001</c:v>
                </c:pt>
                <c:pt idx="37">
                  <c:v>5.7626109999999997</c:v>
                </c:pt>
                <c:pt idx="38">
                  <c:v>5.650512</c:v>
                </c:pt>
                <c:pt idx="39">
                  <c:v>6.3342210000000003</c:v>
                </c:pt>
                <c:pt idx="40">
                  <c:v>5.7670110000000001</c:v>
                </c:pt>
                <c:pt idx="41">
                  <c:v>6.2085739999999996</c:v>
                </c:pt>
                <c:pt idx="42">
                  <c:v>5.6292080000000002</c:v>
                </c:pt>
                <c:pt idx="43">
                  <c:v>6.1302110000000001</c:v>
                </c:pt>
                <c:pt idx="44">
                  <c:v>5.578074</c:v>
                </c:pt>
                <c:pt idx="45">
                  <c:v>5.097556</c:v>
                </c:pt>
                <c:pt idx="46">
                  <c:v>5.1412800000000001</c:v>
                </c:pt>
                <c:pt idx="47">
                  <c:v>4.7062280000000003</c:v>
                </c:pt>
                <c:pt idx="48">
                  <c:v>4.9153419999999999</c:v>
                </c:pt>
                <c:pt idx="49">
                  <c:v>3.7550110000000001</c:v>
                </c:pt>
                <c:pt idx="50">
                  <c:v>4.1100700000000003</c:v>
                </c:pt>
                <c:pt idx="51">
                  <c:v>4.0878839999999999</c:v>
                </c:pt>
                <c:pt idx="52">
                  <c:v>4.1950570000000003</c:v>
                </c:pt>
                <c:pt idx="53">
                  <c:v>4.0522790000000004</c:v>
                </c:pt>
                <c:pt idx="54">
                  <c:v>4.232246</c:v>
                </c:pt>
                <c:pt idx="55">
                  <c:v>4.1892469999999999</c:v>
                </c:pt>
                <c:pt idx="56">
                  <c:v>3.3901720000000002</c:v>
                </c:pt>
                <c:pt idx="57">
                  <c:v>2.8297590000000001</c:v>
                </c:pt>
                <c:pt idx="58">
                  <c:v>2.737447</c:v>
                </c:pt>
                <c:pt idx="59">
                  <c:v>3.2964319999999998</c:v>
                </c:pt>
                <c:pt idx="60">
                  <c:v>3.1577459999999999</c:v>
                </c:pt>
                <c:pt idx="61">
                  <c:v>2.811439</c:v>
                </c:pt>
                <c:pt idx="62">
                  <c:v>2.7393239999999999</c:v>
                </c:pt>
                <c:pt idx="63">
                  <c:v>2.4423560000000002</c:v>
                </c:pt>
                <c:pt idx="64">
                  <c:v>3.158274</c:v>
                </c:pt>
                <c:pt idx="65">
                  <c:v>3.644476</c:v>
                </c:pt>
                <c:pt idx="66">
                  <c:v>2.6394099999999998</c:v>
                </c:pt>
                <c:pt idx="67">
                  <c:v>2.1342379999999999</c:v>
                </c:pt>
                <c:pt idx="68">
                  <c:v>2.1591879999999999</c:v>
                </c:pt>
                <c:pt idx="69">
                  <c:v>2.358657</c:v>
                </c:pt>
                <c:pt idx="70">
                  <c:v>2.8445670000000001</c:v>
                </c:pt>
                <c:pt idx="71">
                  <c:v>2.3412510000000002</c:v>
                </c:pt>
                <c:pt idx="72">
                  <c:v>2.9679032258000002</c:v>
                </c:pt>
                <c:pt idx="73">
                  <c:v>2.8565890714000002</c:v>
                </c:pt>
                <c:pt idx="74">
                  <c:v>1.5868089999999999</c:v>
                </c:pt>
                <c:pt idx="75">
                  <c:v>2.9964810000000002</c:v>
                </c:pt>
                <c:pt idx="76">
                  <c:v>3.718124</c:v>
                </c:pt>
                <c:pt idx="77">
                  <c:v>3.543361</c:v>
                </c:pt>
                <c:pt idx="78">
                  <c:v>4.1227369999999999</c:v>
                </c:pt>
                <c:pt idx="79">
                  <c:v>4.1878520000000004</c:v>
                </c:pt>
                <c:pt idx="80">
                  <c:v>3.7513260000000002</c:v>
                </c:pt>
                <c:pt idx="81">
                  <c:v>3.241781</c:v>
                </c:pt>
                <c:pt idx="82">
                  <c:v>3.6916449999999998</c:v>
                </c:pt>
                <c:pt idx="83">
                  <c:v>4.0688909999999998</c:v>
                </c:pt>
                <c:pt idx="84">
                  <c:v>3.5281899999999999</c:v>
                </c:pt>
                <c:pt idx="85">
                  <c:v>3.0640969999999998</c:v>
                </c:pt>
                <c:pt idx="86">
                  <c:v>3.7030219999999998</c:v>
                </c:pt>
                <c:pt idx="87">
                  <c:v>4.0827640000000001</c:v>
                </c:pt>
                <c:pt idx="88">
                  <c:v>4.4335259999999996</c:v>
                </c:pt>
                <c:pt idx="89">
                  <c:v>4.4442630000000003</c:v>
                </c:pt>
                <c:pt idx="90">
                  <c:v>4.3894570000000002</c:v>
                </c:pt>
                <c:pt idx="91">
                  <c:v>4.5420959999999999</c:v>
                </c:pt>
                <c:pt idx="92">
                  <c:v>4.1495660000000001</c:v>
                </c:pt>
                <c:pt idx="93">
                  <c:v>3.5153479999999999</c:v>
                </c:pt>
                <c:pt idx="94">
                  <c:v>3.515622</c:v>
                </c:pt>
                <c:pt idx="95">
                  <c:v>3.855947</c:v>
                </c:pt>
              </c:numCache>
            </c:numRef>
          </c:val>
        </c:ser>
        <c:ser>
          <c:idx val="1"/>
          <c:order val="1"/>
          <c:tx>
            <c:strRef>
              <c:f>'19'!$C$28</c:f>
              <c:strCache>
                <c:ptCount val="1"/>
                <c:pt idx="0">
                  <c:v>product net imports</c:v>
                </c:pt>
              </c:strCache>
            </c:strRef>
          </c:tx>
          <c:spPr>
            <a:solidFill>
              <a:schemeClr val="accent3"/>
            </a:solidFill>
          </c:spP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'19'!$C$29:$C$124</c:f>
              <c:numCache>
                <c:formatCode>0.00</c:formatCode>
                <c:ptCount val="96"/>
                <c:pt idx="0">
                  <c:v>-1.7907280000000001</c:v>
                </c:pt>
                <c:pt idx="1">
                  <c:v>-2.0258240000000001</c:v>
                </c:pt>
                <c:pt idx="2">
                  <c:v>-1.6273120000000001</c:v>
                </c:pt>
                <c:pt idx="3">
                  <c:v>-2.1724320000000001</c:v>
                </c:pt>
                <c:pt idx="4">
                  <c:v>-2.0687799999999998</c:v>
                </c:pt>
                <c:pt idx="5">
                  <c:v>-1.927373</c:v>
                </c:pt>
                <c:pt idx="6">
                  <c:v>-2.2028729999999999</c:v>
                </c:pt>
                <c:pt idx="7">
                  <c:v>-1.9047339999999999</c:v>
                </c:pt>
                <c:pt idx="8">
                  <c:v>-2.3109150000000001</c:v>
                </c:pt>
                <c:pt idx="9">
                  <c:v>-2.377221</c:v>
                </c:pt>
                <c:pt idx="10">
                  <c:v>-2.8034810000000001</c:v>
                </c:pt>
                <c:pt idx="11">
                  <c:v>-3.0336050000000001</c:v>
                </c:pt>
                <c:pt idx="12">
                  <c:v>-2.3954680000000002</c:v>
                </c:pt>
                <c:pt idx="13">
                  <c:v>-2.3276460000000001</c:v>
                </c:pt>
                <c:pt idx="14">
                  <c:v>-2.5068570000000001</c:v>
                </c:pt>
                <c:pt idx="15">
                  <c:v>-2.3609049999999998</c:v>
                </c:pt>
                <c:pt idx="16">
                  <c:v>-2.6985999999999999</c:v>
                </c:pt>
                <c:pt idx="17">
                  <c:v>-2.4123610000000002</c:v>
                </c:pt>
                <c:pt idx="18">
                  <c:v>-2.2546580000000001</c:v>
                </c:pt>
                <c:pt idx="19">
                  <c:v>-2.0694590000000002</c:v>
                </c:pt>
                <c:pt idx="20">
                  <c:v>-2.5057140000000002</c:v>
                </c:pt>
                <c:pt idx="21">
                  <c:v>-2.3536769999999998</c:v>
                </c:pt>
                <c:pt idx="22">
                  <c:v>-2.55078</c:v>
                </c:pt>
                <c:pt idx="23">
                  <c:v>-3.130363</c:v>
                </c:pt>
                <c:pt idx="24">
                  <c:v>-2.6661109999999999</c:v>
                </c:pt>
                <c:pt idx="25">
                  <c:v>-3.1582150000000002</c:v>
                </c:pt>
                <c:pt idx="26">
                  <c:v>-3.105165</c:v>
                </c:pt>
                <c:pt idx="27">
                  <c:v>-3.0317310000000002</c:v>
                </c:pt>
                <c:pt idx="28">
                  <c:v>-2.8913929999999999</c:v>
                </c:pt>
                <c:pt idx="29">
                  <c:v>-3.1508319999999999</c:v>
                </c:pt>
                <c:pt idx="30">
                  <c:v>-3.2961429999999998</c:v>
                </c:pt>
                <c:pt idx="31">
                  <c:v>-2.6586500000000002</c:v>
                </c:pt>
                <c:pt idx="32">
                  <c:v>-2.3966509999999999</c:v>
                </c:pt>
                <c:pt idx="33">
                  <c:v>-3.3061910000000001</c:v>
                </c:pt>
                <c:pt idx="34">
                  <c:v>-3.3980320000000002</c:v>
                </c:pt>
                <c:pt idx="35">
                  <c:v>-3.4608680000000001</c:v>
                </c:pt>
                <c:pt idx="36">
                  <c:v>-2.836776</c:v>
                </c:pt>
                <c:pt idx="37">
                  <c:v>-3.0839750000000001</c:v>
                </c:pt>
                <c:pt idx="38">
                  <c:v>-3.1652140000000002</c:v>
                </c:pt>
                <c:pt idx="39">
                  <c:v>-3.7562679999999999</c:v>
                </c:pt>
                <c:pt idx="40">
                  <c:v>-3.2573479999999999</c:v>
                </c:pt>
                <c:pt idx="41">
                  <c:v>-3.3062520000000002</c:v>
                </c:pt>
                <c:pt idx="42">
                  <c:v>-3.3985970000000001</c:v>
                </c:pt>
                <c:pt idx="43">
                  <c:v>-2.860268</c:v>
                </c:pt>
                <c:pt idx="44">
                  <c:v>-3.104088</c:v>
                </c:pt>
                <c:pt idx="45">
                  <c:v>-3.6407959999999999</c:v>
                </c:pt>
                <c:pt idx="46">
                  <c:v>-4.1498689999999998</c:v>
                </c:pt>
                <c:pt idx="47">
                  <c:v>-3.9866389999999998</c:v>
                </c:pt>
                <c:pt idx="48">
                  <c:v>-3.1295500000000001</c:v>
                </c:pt>
                <c:pt idx="49">
                  <c:v>-3.3028339999999998</c:v>
                </c:pt>
                <c:pt idx="50">
                  <c:v>-3.1507390000000002</c:v>
                </c:pt>
                <c:pt idx="51">
                  <c:v>-2.945309</c:v>
                </c:pt>
                <c:pt idx="52">
                  <c:v>-2.5401090000000002</c:v>
                </c:pt>
                <c:pt idx="53">
                  <c:v>-3.3317860000000001</c:v>
                </c:pt>
                <c:pt idx="54">
                  <c:v>-2.715535</c:v>
                </c:pt>
                <c:pt idx="55">
                  <c:v>-3.2402739999999999</c:v>
                </c:pt>
                <c:pt idx="56">
                  <c:v>-3.3502230000000002</c:v>
                </c:pt>
                <c:pt idx="57">
                  <c:v>-3.2699180000000001</c:v>
                </c:pt>
                <c:pt idx="58">
                  <c:v>-3.3755090000000001</c:v>
                </c:pt>
                <c:pt idx="59">
                  <c:v>-3.4677169999999999</c:v>
                </c:pt>
                <c:pt idx="60">
                  <c:v>-3.7627290000000002</c:v>
                </c:pt>
                <c:pt idx="61">
                  <c:v>-4.3371719999999998</c:v>
                </c:pt>
                <c:pt idx="62">
                  <c:v>-4.0157179999999997</c:v>
                </c:pt>
                <c:pt idx="63">
                  <c:v>-3.658331</c:v>
                </c:pt>
                <c:pt idx="64">
                  <c:v>-2.2189770000000002</c:v>
                </c:pt>
                <c:pt idx="65">
                  <c:v>-2.9694219999999998</c:v>
                </c:pt>
                <c:pt idx="66">
                  <c:v>-3.2055349999999998</c:v>
                </c:pt>
                <c:pt idx="67">
                  <c:v>-3.1667640000000001</c:v>
                </c:pt>
                <c:pt idx="68">
                  <c:v>-2.9922230000000001</c:v>
                </c:pt>
                <c:pt idx="69">
                  <c:v>-3.3428429999999998</c:v>
                </c:pt>
                <c:pt idx="70">
                  <c:v>-3.0519219999999998</c:v>
                </c:pt>
                <c:pt idx="71">
                  <c:v>-3.546249</c:v>
                </c:pt>
                <c:pt idx="72">
                  <c:v>-3.7974719948</c:v>
                </c:pt>
                <c:pt idx="73">
                  <c:v>-2.7438782271000002</c:v>
                </c:pt>
                <c:pt idx="74">
                  <c:v>-1.4172070000000001</c:v>
                </c:pt>
                <c:pt idx="75">
                  <c:v>-2.487018</c:v>
                </c:pt>
                <c:pt idx="76">
                  <c:v>-2.9000689999999998</c:v>
                </c:pt>
                <c:pt idx="77">
                  <c:v>-3.1207150000000001</c:v>
                </c:pt>
                <c:pt idx="78">
                  <c:v>-3.745438</c:v>
                </c:pt>
                <c:pt idx="79">
                  <c:v>-3.3814639999999998</c:v>
                </c:pt>
                <c:pt idx="80">
                  <c:v>-3.1832440000000002</c:v>
                </c:pt>
                <c:pt idx="81">
                  <c:v>-2.894282</c:v>
                </c:pt>
                <c:pt idx="82">
                  <c:v>-3.4765440000000001</c:v>
                </c:pt>
                <c:pt idx="83">
                  <c:v>-4.6579839999999999</c:v>
                </c:pt>
                <c:pt idx="84">
                  <c:v>-3.071704</c:v>
                </c:pt>
                <c:pt idx="85">
                  <c:v>-3.1208529999999999</c:v>
                </c:pt>
                <c:pt idx="86">
                  <c:v>-3.4342570000000001</c:v>
                </c:pt>
                <c:pt idx="87">
                  <c:v>-3.2612220000000001</c:v>
                </c:pt>
                <c:pt idx="88">
                  <c:v>-3.4864410000000001</c:v>
                </c:pt>
                <c:pt idx="89">
                  <c:v>-3.802187</c:v>
                </c:pt>
                <c:pt idx="90">
                  <c:v>-4.2036389999999999</c:v>
                </c:pt>
                <c:pt idx="91">
                  <c:v>-4.4336099999999998</c:v>
                </c:pt>
                <c:pt idx="92">
                  <c:v>-4.4055099999999996</c:v>
                </c:pt>
                <c:pt idx="93">
                  <c:v>-3.9369869999999998</c:v>
                </c:pt>
                <c:pt idx="94">
                  <c:v>-4.0214559999999997</c:v>
                </c:pt>
                <c:pt idx="95">
                  <c:v>-5.1150250000000002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43248"/>
        <c:axId val="1267439440"/>
      </c:areaChart>
      <c:lineChart>
        <c:grouping val="standard"/>
        <c:varyColors val="0"/>
        <c:ser>
          <c:idx val="2"/>
          <c:order val="2"/>
          <c:tx>
            <c:strRef>
              <c:f>'19'!$E$28</c:f>
              <c:strCache>
                <c:ptCount val="1"/>
                <c:pt idx="0">
                  <c:v>total net imports </c:v>
                </c:pt>
              </c:strCache>
            </c:strRef>
          </c:tx>
          <c:spPr>
            <a:ln>
              <a:solidFill>
                <a:schemeClr val="accent4"/>
              </a:solidFill>
            </a:ln>
          </c:spPr>
          <c:marker>
            <c:symbol val="none"/>
          </c:marker>
          <c:cat>
            <c:numRef>
              <c:f>'19'!$A$29:$A$124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'19'!$E$29:$E$124</c:f>
              <c:numCache>
                <c:formatCode>0.00</c:formatCode>
                <c:ptCount val="96"/>
                <c:pt idx="0">
                  <c:v>4.8858049999999995</c:v>
                </c:pt>
                <c:pt idx="1">
                  <c:v>4.6322909999999995</c:v>
                </c:pt>
                <c:pt idx="2">
                  <c:v>5.5273529999999997</c:v>
                </c:pt>
                <c:pt idx="3">
                  <c:v>4.4362309999999994</c:v>
                </c:pt>
                <c:pt idx="4">
                  <c:v>4.6494850000000003</c:v>
                </c:pt>
                <c:pt idx="5">
                  <c:v>4.9480649999999997</c:v>
                </c:pt>
                <c:pt idx="6">
                  <c:v>4.6108810000000009</c:v>
                </c:pt>
                <c:pt idx="7">
                  <c:v>5.3509469999999997</c:v>
                </c:pt>
                <c:pt idx="8">
                  <c:v>4.5065369999999998</c:v>
                </c:pt>
                <c:pt idx="9">
                  <c:v>4.2249669999999995</c:v>
                </c:pt>
                <c:pt idx="10">
                  <c:v>4.2477710000000002</c:v>
                </c:pt>
                <c:pt idx="11">
                  <c:v>4.4761589999999991</c:v>
                </c:pt>
                <c:pt idx="12">
                  <c:v>4.7299939999999996</c:v>
                </c:pt>
                <c:pt idx="13">
                  <c:v>5.1320320000000006</c:v>
                </c:pt>
                <c:pt idx="14">
                  <c:v>4.9096489999999999</c:v>
                </c:pt>
                <c:pt idx="15">
                  <c:v>4.6267740000000002</c:v>
                </c:pt>
                <c:pt idx="16">
                  <c:v>4.4412349999999998</c:v>
                </c:pt>
                <c:pt idx="17">
                  <c:v>4.6172149999999998</c:v>
                </c:pt>
                <c:pt idx="18">
                  <c:v>5.3058040000000002</c:v>
                </c:pt>
                <c:pt idx="19">
                  <c:v>5.2257299999999995</c:v>
                </c:pt>
                <c:pt idx="20">
                  <c:v>4.7600349999999993</c:v>
                </c:pt>
                <c:pt idx="21">
                  <c:v>4.714519000000001</c:v>
                </c:pt>
                <c:pt idx="22">
                  <c:v>4.8665769999999995</c:v>
                </c:pt>
                <c:pt idx="23">
                  <c:v>4.2185759999999997</c:v>
                </c:pt>
                <c:pt idx="24">
                  <c:v>5.1005070000000003</c:v>
                </c:pt>
                <c:pt idx="25">
                  <c:v>3.5726979999999999</c:v>
                </c:pt>
                <c:pt idx="26">
                  <c:v>4.1297829999999998</c:v>
                </c:pt>
                <c:pt idx="27">
                  <c:v>4.0448409999999999</c:v>
                </c:pt>
                <c:pt idx="28">
                  <c:v>4.4975570000000005</c:v>
                </c:pt>
                <c:pt idx="29">
                  <c:v>4.0733130000000006</c:v>
                </c:pt>
                <c:pt idx="30">
                  <c:v>3.6627980000000004</c:v>
                </c:pt>
                <c:pt idx="31">
                  <c:v>4.4469370000000001</c:v>
                </c:pt>
                <c:pt idx="32">
                  <c:v>3.4636330000000002</c:v>
                </c:pt>
                <c:pt idx="33">
                  <c:v>2.6545199999999998</c:v>
                </c:pt>
                <c:pt idx="34">
                  <c:v>2.732186</c:v>
                </c:pt>
                <c:pt idx="35">
                  <c:v>2.7991709999999999</c:v>
                </c:pt>
                <c:pt idx="36">
                  <c:v>3.8190620000000002</c:v>
                </c:pt>
                <c:pt idx="37">
                  <c:v>2.6786359999999996</c:v>
                </c:pt>
                <c:pt idx="38">
                  <c:v>2.4852979999999998</c:v>
                </c:pt>
                <c:pt idx="39">
                  <c:v>2.5779530000000004</c:v>
                </c:pt>
                <c:pt idx="40">
                  <c:v>2.5096630000000002</c:v>
                </c:pt>
                <c:pt idx="41">
                  <c:v>2.9023219999999994</c:v>
                </c:pt>
                <c:pt idx="42">
                  <c:v>2.2306110000000001</c:v>
                </c:pt>
                <c:pt idx="43">
                  <c:v>3.269943</c:v>
                </c:pt>
                <c:pt idx="44">
                  <c:v>2.473986</c:v>
                </c:pt>
                <c:pt idx="45">
                  <c:v>1.4567600000000001</c:v>
                </c:pt>
                <c:pt idx="46">
                  <c:v>0.99141100000000026</c:v>
                </c:pt>
                <c:pt idx="47">
                  <c:v>0.71958900000000048</c:v>
                </c:pt>
                <c:pt idx="48">
                  <c:v>1.7857919999999998</c:v>
                </c:pt>
                <c:pt idx="49">
                  <c:v>0.45217700000000027</c:v>
                </c:pt>
                <c:pt idx="50">
                  <c:v>0.95933100000000016</c:v>
                </c:pt>
                <c:pt idx="51">
                  <c:v>1.1425749999999999</c:v>
                </c:pt>
                <c:pt idx="52">
                  <c:v>1.6549480000000001</c:v>
                </c:pt>
                <c:pt idx="53">
                  <c:v>0.72049300000000027</c:v>
                </c:pt>
                <c:pt idx="54">
                  <c:v>1.5167109999999999</c:v>
                </c:pt>
                <c:pt idx="55">
                  <c:v>0.94897300000000007</c:v>
                </c:pt>
                <c:pt idx="56">
                  <c:v>3.9949000000000012E-2</c:v>
                </c:pt>
                <c:pt idx="57">
                  <c:v>-0.44015899999999997</c:v>
                </c:pt>
                <c:pt idx="58">
                  <c:v>-0.63806200000000013</c:v>
                </c:pt>
                <c:pt idx="59">
                  <c:v>-0.17128500000000013</c:v>
                </c:pt>
                <c:pt idx="60">
                  <c:v>-0.60498300000000027</c:v>
                </c:pt>
                <c:pt idx="61">
                  <c:v>-1.5257329999999998</c:v>
                </c:pt>
                <c:pt idx="62">
                  <c:v>-1.2763939999999998</c:v>
                </c:pt>
                <c:pt idx="63">
                  <c:v>-1.2159749999999998</c:v>
                </c:pt>
                <c:pt idx="64">
                  <c:v>0.93929699999999983</c:v>
                </c:pt>
                <c:pt idx="65">
                  <c:v>0.67505400000000026</c:v>
                </c:pt>
                <c:pt idx="66">
                  <c:v>-0.56612499999999999</c:v>
                </c:pt>
                <c:pt idx="67">
                  <c:v>-1.0325260000000003</c:v>
                </c:pt>
                <c:pt idx="68">
                  <c:v>-0.83303500000000019</c:v>
                </c:pt>
                <c:pt idx="69">
                  <c:v>-0.98418599999999978</c:v>
                </c:pt>
                <c:pt idx="70">
                  <c:v>-0.20735499999999973</c:v>
                </c:pt>
                <c:pt idx="71">
                  <c:v>-1.2049979999999998</c:v>
                </c:pt>
                <c:pt idx="72">
                  <c:v>-0.82956876899999976</c:v>
                </c:pt>
                <c:pt idx="73">
                  <c:v>0.1127108443</c:v>
                </c:pt>
                <c:pt idx="74">
                  <c:v>0.16960199999999981</c:v>
                </c:pt>
                <c:pt idx="75">
                  <c:v>0.50946300000000022</c:v>
                </c:pt>
                <c:pt idx="76">
                  <c:v>0.8180550000000002</c:v>
                </c:pt>
                <c:pt idx="77">
                  <c:v>0.42264599999999986</c:v>
                </c:pt>
                <c:pt idx="78">
                  <c:v>0.37729899999999983</c:v>
                </c:pt>
                <c:pt idx="79">
                  <c:v>0.80638800000000055</c:v>
                </c:pt>
                <c:pt idx="80">
                  <c:v>0.56808199999999998</c:v>
                </c:pt>
                <c:pt idx="81">
                  <c:v>0.347499</c:v>
                </c:pt>
                <c:pt idx="82">
                  <c:v>0.21510099999999976</c:v>
                </c:pt>
                <c:pt idx="83">
                  <c:v>-0.58909300000000009</c:v>
                </c:pt>
                <c:pt idx="84">
                  <c:v>0.45648599999999995</c:v>
                </c:pt>
                <c:pt idx="85">
                  <c:v>-5.6756000000000029E-2</c:v>
                </c:pt>
                <c:pt idx="86">
                  <c:v>0.2687649999999997</c:v>
                </c:pt>
                <c:pt idx="87">
                  <c:v>0.82154199999999999</c:v>
                </c:pt>
                <c:pt idx="88">
                  <c:v>0.94708499999999951</c:v>
                </c:pt>
                <c:pt idx="89">
                  <c:v>0.64207600000000031</c:v>
                </c:pt>
                <c:pt idx="90">
                  <c:v>0.18581800000000026</c:v>
                </c:pt>
                <c:pt idx="91">
                  <c:v>0.10848600000000008</c:v>
                </c:pt>
                <c:pt idx="92">
                  <c:v>-0.25594399999999951</c:v>
                </c:pt>
                <c:pt idx="93">
                  <c:v>-0.42163899999999988</c:v>
                </c:pt>
                <c:pt idx="94">
                  <c:v>-0.50583399999999967</c:v>
                </c:pt>
                <c:pt idx="95">
                  <c:v>-1.2590780000000001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43248"/>
        <c:axId val="1267439440"/>
      </c:lineChart>
      <c:scatterChart>
        <c:scatterStyle val="lineMarker"/>
        <c:varyColors val="0"/>
        <c:ser>
          <c:idx val="3"/>
          <c:order val="3"/>
          <c:tx>
            <c:strRef>
              <c:f>'19'!$B$129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7124658198221546E-4"/>
                  <c:y val="3.95359306265252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'19'!$A$130:$A$131</c:f>
              <c:numCache>
                <c:formatCode>0</c:formatCode>
                <c:ptCount val="2"/>
                <c:pt idx="0">
                  <c:v>74</c:v>
                </c:pt>
                <c:pt idx="1">
                  <c:v>74</c:v>
                </c:pt>
              </c:numCache>
            </c:numRef>
          </c:xVal>
          <c:yVal>
            <c:numRef>
              <c:f>'19'!$B$130:$B$131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5632"/>
        <c:axId val="1267437264"/>
      </c:scatterChart>
      <c:dateAx>
        <c:axId val="126744324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cross"/>
        <c:minorTickMark val="none"/>
        <c:tickLblPos val="low"/>
        <c:spPr>
          <a:ln w="12700"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67439440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7439440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7443248"/>
        <c:crosses val="autoZero"/>
        <c:crossBetween val="between"/>
      </c:valAx>
      <c:valAx>
        <c:axId val="1267435632"/>
        <c:scaling>
          <c:orientation val="minMax"/>
          <c:max val="96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67437264"/>
        <c:crosses val="max"/>
        <c:crossBetween val="midCat"/>
      </c:valAx>
      <c:valAx>
        <c:axId val="1267437264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7435632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02178329403739"/>
          <c:y val="0.1223538907778573"/>
          <c:w val="0.81725017423669521"/>
          <c:h val="0.725200744565682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'20'!$C$26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'20'!$J$26:$M$26</c:f>
              <c:numCache>
                <c:formatCode>0.00</c:formatCode>
                <c:ptCount val="4"/>
                <c:pt idx="0">
                  <c:v>0.11562198080000008</c:v>
                </c:pt>
                <c:pt idx="1">
                  <c:v>0.18171563429999993</c:v>
                </c:pt>
                <c:pt idx="2">
                  <c:v>0.2037852041999999</c:v>
                </c:pt>
                <c:pt idx="3">
                  <c:v>0.36619370940000007</c:v>
                </c:pt>
              </c:numCache>
            </c:numRef>
          </c:val>
        </c:ser>
        <c:ser>
          <c:idx val="2"/>
          <c:order val="1"/>
          <c:tx>
            <c:strRef>
              <c:f>'20'!$C$27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'20'!$J$27:$M$27</c:f>
              <c:numCache>
                <c:formatCode>0.00</c:formatCode>
                <c:ptCount val="4"/>
                <c:pt idx="0">
                  <c:v>0.1878165945000001</c:v>
                </c:pt>
                <c:pt idx="1">
                  <c:v>8.8932576699999988E-2</c:v>
                </c:pt>
                <c:pt idx="2">
                  <c:v>1.3691630500000107E-2</c:v>
                </c:pt>
                <c:pt idx="3">
                  <c:v>2.7925784599999837E-2</c:v>
                </c:pt>
              </c:numCache>
            </c:numRef>
          </c:val>
        </c:ser>
        <c:ser>
          <c:idx val="0"/>
          <c:order val="3"/>
          <c:tx>
            <c:strRef>
              <c:f>'20'!$C$28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'20'!$J$28:$M$28</c:f>
              <c:numCache>
                <c:formatCode>0.00</c:formatCode>
                <c:ptCount val="4"/>
                <c:pt idx="0">
                  <c:v>9.8610764379999938E-2</c:v>
                </c:pt>
                <c:pt idx="1">
                  <c:v>4.0426530160000085E-2</c:v>
                </c:pt>
                <c:pt idx="2">
                  <c:v>-3.4671843800000435E-3</c:v>
                </c:pt>
                <c:pt idx="3">
                  <c:v>2.8038362169999997E-2</c:v>
                </c:pt>
              </c:numCache>
            </c:numRef>
          </c:val>
        </c:ser>
        <c:ser>
          <c:idx val="5"/>
          <c:order val="4"/>
          <c:tx>
            <c:strRef>
              <c:f>'20'!$C$29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'20'!$J$29:$M$29</c:f>
              <c:numCache>
                <c:formatCode>0.00</c:formatCode>
                <c:ptCount val="4"/>
                <c:pt idx="0">
                  <c:v>5.310689588999995E-2</c:v>
                </c:pt>
                <c:pt idx="1">
                  <c:v>2.5519450320000026E-2</c:v>
                </c:pt>
                <c:pt idx="2">
                  <c:v>-7.1744944300000668E-3</c:v>
                </c:pt>
                <c:pt idx="3">
                  <c:v>1.5926472329999997E-2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7433456"/>
        <c:axId val="1267436720"/>
      </c:barChart>
      <c:lineChart>
        <c:grouping val="stacked"/>
        <c:varyColors val="0"/>
        <c:ser>
          <c:idx val="4"/>
          <c:order val="2"/>
          <c:tx>
            <c:strRef>
              <c:f>'20'!$C$30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8.7625858208401922E-2"/>
                  <c:y val="-4.179291394604239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257303112534662"/>
                      <c:h val="5.483972467182998E-2"/>
                    </c:manualLayout>
                  </c15:layout>
                </c:ext>
              </c:extLst>
            </c:dLbl>
            <c:dLbl>
              <c:idx val="1"/>
              <c:layout>
                <c:manualLayout>
                  <c:x val="-7.8209866521279536E-2"/>
                  <c:y val="-3.76863639832323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4395581100712024E-2"/>
                  <c:y val="-4.46300269934333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8.2711857677525563E-2"/>
                  <c:y val="-4.179293566198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'20'!$J$25:$M$25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'20'!$J$30:$M$30</c:f>
              <c:numCache>
                <c:formatCode>0.00</c:formatCode>
                <c:ptCount val="4"/>
                <c:pt idx="0">
                  <c:v>0.45515623557000007</c:v>
                </c:pt>
                <c:pt idx="1">
                  <c:v>0.33659419148000003</c:v>
                </c:pt>
                <c:pt idx="2">
                  <c:v>0.2068351558899999</c:v>
                </c:pt>
                <c:pt idx="3">
                  <c:v>0.4380843284999999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33456"/>
        <c:axId val="1267436720"/>
      </c:lineChart>
      <c:scatterChart>
        <c:scatterStyle val="lineMarker"/>
        <c:varyColors val="0"/>
        <c:ser>
          <c:idx val="3"/>
          <c:order val="5"/>
          <c:tx>
            <c:strRef>
              <c:f>'20'!$C$89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'20'!$B$90:$B$91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'20'!$C$90:$C$91</c:f>
              <c:numCache>
                <c:formatCode>0.00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7808"/>
        <c:axId val="1267430192"/>
      </c:scatterChart>
      <c:catAx>
        <c:axId val="1267433456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36720"/>
        <c:crosses val="autoZero"/>
        <c:auto val="1"/>
        <c:lblAlgn val="ctr"/>
        <c:lblOffset val="100"/>
        <c:tickLblSkip val="1"/>
        <c:noMultiLvlLbl val="0"/>
      </c:catAx>
      <c:valAx>
        <c:axId val="1267436720"/>
        <c:scaling>
          <c:orientation val="minMax"/>
          <c:max val="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33456"/>
        <c:crosses val="autoZero"/>
        <c:crossBetween val="between"/>
        <c:majorUnit val="0.25"/>
      </c:valAx>
      <c:valAx>
        <c:axId val="1267430192"/>
        <c:scaling>
          <c:orientation val="minMax"/>
          <c:max val="1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7437808"/>
        <c:crosses val="max"/>
        <c:crossBetween val="midCat"/>
        <c:majorUnit val="0.5"/>
      </c:valAx>
      <c:valAx>
        <c:axId val="12674378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74301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386988511681942"/>
          <c:y val="0.12337301587301587"/>
          <c:w val="0.80160348808857906"/>
          <c:h val="0.72901481064866891"/>
        </c:manualLayout>
      </c:layout>
      <c:lineChart>
        <c:grouping val="standard"/>
        <c:varyColors val="0"/>
        <c:ser>
          <c:idx val="0"/>
          <c:order val="0"/>
          <c:tx>
            <c:v>monthly production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'20'!$D$36:$D$83</c:f>
              <c:numCache>
                <c:formatCode>0.00</c:formatCode>
                <c:ptCount val="48"/>
                <c:pt idx="0">
                  <c:v>4.5540649999999996</c:v>
                </c:pt>
                <c:pt idx="1">
                  <c:v>4.7127499999999998</c:v>
                </c:pt>
                <c:pt idx="2">
                  <c:v>4.7294840000000002</c:v>
                </c:pt>
                <c:pt idx="3">
                  <c:v>4.7902329999999997</c:v>
                </c:pt>
                <c:pt idx="4">
                  <c:v>4.8398070000000004</c:v>
                </c:pt>
                <c:pt idx="5">
                  <c:v>4.7946999999999997</c:v>
                </c:pt>
                <c:pt idx="6">
                  <c:v>4.7073229999999997</c:v>
                </c:pt>
                <c:pt idx="7">
                  <c:v>4.7658709999999997</c:v>
                </c:pt>
                <c:pt idx="8">
                  <c:v>4.9894999999999996</c:v>
                </c:pt>
                <c:pt idx="9">
                  <c:v>5.0222579999999999</c:v>
                </c:pt>
                <c:pt idx="10">
                  <c:v>4.9945000000000004</c:v>
                </c:pt>
                <c:pt idx="11">
                  <c:v>4.9915159999999998</c:v>
                </c:pt>
                <c:pt idx="12">
                  <c:v>5.1452900000000001</c:v>
                </c:pt>
                <c:pt idx="13">
                  <c:v>4.9652070000000004</c:v>
                </c:pt>
                <c:pt idx="14">
                  <c:v>5.2528709999999998</c:v>
                </c:pt>
                <c:pt idx="15">
                  <c:v>4.9342670000000002</c:v>
                </c:pt>
                <c:pt idx="16">
                  <c:v>4.7448709999999998</c:v>
                </c:pt>
                <c:pt idx="17">
                  <c:v>5.1973330000000004</c:v>
                </c:pt>
                <c:pt idx="18">
                  <c:v>5.3689359999999997</c:v>
                </c:pt>
                <c:pt idx="19">
                  <c:v>5.3248389999999999</c:v>
                </c:pt>
                <c:pt idx="20">
                  <c:v>5.3088670000000002</c:v>
                </c:pt>
                <c:pt idx="21">
                  <c:v>5.2991609999999998</c:v>
                </c:pt>
                <c:pt idx="22">
                  <c:v>5.3230000000000004</c:v>
                </c:pt>
                <c:pt idx="23">
                  <c:v>5.059774</c:v>
                </c:pt>
                <c:pt idx="24">
                  <c:v>4.9905654809</c:v>
                </c:pt>
                <c:pt idx="25">
                  <c:v>4.3380403030999997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'20'!$E$36:$E$83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4.3380403030999997</c:v>
                </c:pt>
                <c:pt idx="26">
                  <c:v>5.0771559999999996</c:v>
                </c:pt>
                <c:pt idx="27">
                  <c:v>5.2937289999999999</c:v>
                </c:pt>
                <c:pt idx="28">
                  <c:v>5.4705779999999997</c:v>
                </c:pt>
                <c:pt idx="29">
                  <c:v>5.4364739999999996</c:v>
                </c:pt>
                <c:pt idx="30">
                  <c:v>5.5631930000000001</c:v>
                </c:pt>
                <c:pt idx="31">
                  <c:v>5.5840620000000003</c:v>
                </c:pt>
                <c:pt idx="32">
                  <c:v>5.6525309999999998</c:v>
                </c:pt>
                <c:pt idx="33">
                  <c:v>5.6794669999999998</c:v>
                </c:pt>
                <c:pt idx="34">
                  <c:v>5.6944030000000003</c:v>
                </c:pt>
                <c:pt idx="35">
                  <c:v>5.5548999999999999</c:v>
                </c:pt>
                <c:pt idx="36">
                  <c:v>5.4478900000000001</c:v>
                </c:pt>
                <c:pt idx="37">
                  <c:v>5.5334110000000001</c:v>
                </c:pt>
                <c:pt idx="38">
                  <c:v>5.7077280000000004</c:v>
                </c:pt>
                <c:pt idx="39">
                  <c:v>5.7809140000000001</c:v>
                </c:pt>
                <c:pt idx="40">
                  <c:v>5.8780650000000003</c:v>
                </c:pt>
                <c:pt idx="41">
                  <c:v>5.8177640000000004</c:v>
                </c:pt>
                <c:pt idx="42">
                  <c:v>5.8140599999999996</c:v>
                </c:pt>
                <c:pt idx="43">
                  <c:v>5.9120540000000004</c:v>
                </c:pt>
                <c:pt idx="44">
                  <c:v>5.9283720000000004</c:v>
                </c:pt>
                <c:pt idx="45">
                  <c:v>5.9802879999999998</c:v>
                </c:pt>
                <c:pt idx="46">
                  <c:v>5.9812099999999999</c:v>
                </c:pt>
                <c:pt idx="47">
                  <c:v>5.8732769999999999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'20'!$F$35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'20'!$B$36:$B$83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'20'!$F$36:$F$83</c:f>
              <c:numCache>
                <c:formatCode>0.00</c:formatCode>
                <c:ptCount val="48"/>
                <c:pt idx="1">
                  <c:v>4.8243339166666663</c:v>
                </c:pt>
                <c:pt idx="2">
                  <c:v>4.8243339166666663</c:v>
                </c:pt>
                <c:pt idx="3">
                  <c:v>4.8243339166666663</c:v>
                </c:pt>
                <c:pt idx="4">
                  <c:v>4.8243339166666663</c:v>
                </c:pt>
                <c:pt idx="5">
                  <c:v>4.8243339166666663</c:v>
                </c:pt>
                <c:pt idx="6">
                  <c:v>4.8243339166666663</c:v>
                </c:pt>
                <c:pt idx="7">
                  <c:v>4.8243339166666663</c:v>
                </c:pt>
                <c:pt idx="8">
                  <c:v>4.8243339166666663</c:v>
                </c:pt>
                <c:pt idx="9">
                  <c:v>4.8243339166666663</c:v>
                </c:pt>
                <c:pt idx="10">
                  <c:v>4.8243339166666663</c:v>
                </c:pt>
                <c:pt idx="13">
                  <c:v>5.1603679999999992</c:v>
                </c:pt>
                <c:pt idx="14">
                  <c:v>5.1603679999999992</c:v>
                </c:pt>
                <c:pt idx="15">
                  <c:v>5.1603679999999992</c:v>
                </c:pt>
                <c:pt idx="16">
                  <c:v>5.1603679999999992</c:v>
                </c:pt>
                <c:pt idx="17">
                  <c:v>5.1603679999999992</c:v>
                </c:pt>
                <c:pt idx="18">
                  <c:v>5.1603679999999992</c:v>
                </c:pt>
                <c:pt idx="19">
                  <c:v>5.1603679999999992</c:v>
                </c:pt>
                <c:pt idx="20">
                  <c:v>5.1603679999999992</c:v>
                </c:pt>
                <c:pt idx="21">
                  <c:v>5.1603679999999992</c:v>
                </c:pt>
                <c:pt idx="22">
                  <c:v>5.1603679999999992</c:v>
                </c:pt>
                <c:pt idx="25">
                  <c:v>5.361258232</c:v>
                </c:pt>
                <c:pt idx="26">
                  <c:v>5.361258232</c:v>
                </c:pt>
                <c:pt idx="27">
                  <c:v>5.361258232</c:v>
                </c:pt>
                <c:pt idx="28">
                  <c:v>5.361258232</c:v>
                </c:pt>
                <c:pt idx="29">
                  <c:v>5.361258232</c:v>
                </c:pt>
                <c:pt idx="30">
                  <c:v>5.361258232</c:v>
                </c:pt>
                <c:pt idx="31">
                  <c:v>5.361258232</c:v>
                </c:pt>
                <c:pt idx="32">
                  <c:v>5.361258232</c:v>
                </c:pt>
                <c:pt idx="33">
                  <c:v>5.361258232</c:v>
                </c:pt>
                <c:pt idx="34">
                  <c:v>5.361258232</c:v>
                </c:pt>
                <c:pt idx="37">
                  <c:v>5.8045860833333336</c:v>
                </c:pt>
                <c:pt idx="38">
                  <c:v>5.8045860833333336</c:v>
                </c:pt>
                <c:pt idx="39">
                  <c:v>5.8045860833333336</c:v>
                </c:pt>
                <c:pt idx="40">
                  <c:v>5.8045860833333336</c:v>
                </c:pt>
                <c:pt idx="41">
                  <c:v>5.8045860833333336</c:v>
                </c:pt>
                <c:pt idx="42">
                  <c:v>5.8045860833333336</c:v>
                </c:pt>
                <c:pt idx="43">
                  <c:v>5.8045860833333336</c:v>
                </c:pt>
                <c:pt idx="44">
                  <c:v>5.8045860833333336</c:v>
                </c:pt>
                <c:pt idx="45">
                  <c:v>5.8045860833333336</c:v>
                </c:pt>
                <c:pt idx="46">
                  <c:v>5.8045860833333336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7428560"/>
        <c:axId val="1267441616"/>
      </c:lineChart>
      <c:catAx>
        <c:axId val="12674285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416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7441616"/>
        <c:scaling>
          <c:orientation val="minMax"/>
          <c:max val="6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28560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11266185476815398"/>
          <c:y val="0.52274715660542437"/>
          <c:w val="0.53108850976961208"/>
          <c:h val="0.2127990251218597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600503062117235"/>
          <c:y val="0.18943091097987752"/>
          <c:w val="0.80323673082531355"/>
          <c:h val="0.6463298089159309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'21'!$B$26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'21'!$I$26:$L$26</c:f>
              <c:numCache>
                <c:formatCode>#,##0.00</c:formatCode>
                <c:ptCount val="4"/>
                <c:pt idx="0">
                  <c:v>5.7489709599999994E-2</c:v>
                </c:pt>
                <c:pt idx="1">
                  <c:v>0.16611310229999998</c:v>
                </c:pt>
                <c:pt idx="2">
                  <c:v>0.19223753330000015</c:v>
                </c:pt>
                <c:pt idx="3">
                  <c:v>0.23200470689999997</c:v>
                </c:pt>
              </c:numCache>
            </c:numRef>
          </c:val>
          <c:extLst/>
        </c:ser>
        <c:ser>
          <c:idx val="2"/>
          <c:order val="1"/>
          <c:tx>
            <c:strRef>
              <c:f>'21'!$B$27</c:f>
              <c:strCache>
                <c:ptCount val="1"/>
                <c:pt idx="0">
                  <c:v>propane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'21'!$I$27:$L$27</c:f>
              <c:numCache>
                <c:formatCode>#,##0.00</c:formatCode>
                <c:ptCount val="4"/>
                <c:pt idx="0">
                  <c:v>-3.2580008199999844E-2</c:v>
                </c:pt>
                <c:pt idx="1">
                  <c:v>-7.7250084700000166E-2</c:v>
                </c:pt>
                <c:pt idx="2">
                  <c:v>8.6382784400000023E-2</c:v>
                </c:pt>
                <c:pt idx="3">
                  <c:v>2.7675142000000985E-3</c:v>
                </c:pt>
              </c:numCache>
            </c:numRef>
          </c:val>
          <c:extLst/>
        </c:ser>
        <c:ser>
          <c:idx val="5"/>
          <c:order val="3"/>
          <c:tx>
            <c:strRef>
              <c:f>'21'!$B$29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'21'!$I$29:$L$29</c:f>
              <c:numCache>
                <c:formatCode>#,##0.00</c:formatCode>
                <c:ptCount val="4"/>
                <c:pt idx="0">
                  <c:v>6.4976087669999988E-2</c:v>
                </c:pt>
                <c:pt idx="1">
                  <c:v>1.0130569340000006E-2</c:v>
                </c:pt>
                <c:pt idx="2">
                  <c:v>-0.12581545482099998</c:v>
                </c:pt>
                <c:pt idx="3">
                  <c:v>-8.3066876699999792E-4</c:v>
                </c:pt>
              </c:numCache>
            </c:numRef>
          </c:val>
        </c:ser>
        <c:ser>
          <c:idx val="0"/>
          <c:order val="4"/>
          <c:tx>
            <c:strRef>
              <c:f>'21'!$B$28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 w="28575">
              <a:noFill/>
            </a:ln>
          </c:spPr>
          <c:invertIfNegative val="0"/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'21'!$I$28:$L$28</c:f>
              <c:numCache>
                <c:formatCode>#,##0.00</c:formatCode>
                <c:ptCount val="4"/>
                <c:pt idx="0">
                  <c:v>3.5420106849999994E-2</c:v>
                </c:pt>
                <c:pt idx="1">
                  <c:v>-4.120127132000001E-2</c:v>
                </c:pt>
                <c:pt idx="2">
                  <c:v>-2.414590869999983E-3</c:v>
                </c:pt>
                <c:pt idx="3">
                  <c:v>1.0197507120000004E-2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7439984"/>
        <c:axId val="1267429104"/>
      </c:barChart>
      <c:lineChart>
        <c:grouping val="stacked"/>
        <c:varyColors val="0"/>
        <c:ser>
          <c:idx val="4"/>
          <c:order val="2"/>
          <c:tx>
            <c:strRef>
              <c:f>'21'!$B$30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7.9719628609204576E-2"/>
                  <c:y val="-5.667383466183770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79075419607644E-2"/>
                  <c:y val="-8.542126792672484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9294172541561925E-2"/>
                  <c:y val="-9.040340183349771E-2"/>
                </c:manualLayout>
              </c:layout>
              <c:numFmt formatCode="#,##0.0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8288" rIns="38100" bIns="27432" anchor="ctr" anchorCtr="1">
                  <a:no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  <c15:layout>
                    <c:manualLayout>
                      <c:w val="0.1353326067292436"/>
                      <c:h val="6.489751281089863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8.1447331361034464E-2"/>
                  <c:y val="-4.310659832818646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27432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'21'!$I$25:$L$25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'21'!$I$30:$L$30</c:f>
              <c:numCache>
                <c:formatCode>0.00</c:formatCode>
                <c:ptCount val="4"/>
                <c:pt idx="0">
                  <c:v>0.12530589592000013</c:v>
                </c:pt>
                <c:pt idx="1">
                  <c:v>5.7792315619999812E-2</c:v>
                </c:pt>
                <c:pt idx="2">
                  <c:v>0.15039027200900024</c:v>
                </c:pt>
                <c:pt idx="3">
                  <c:v>0.24413905945300007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39984"/>
        <c:axId val="1267429104"/>
      </c:lineChart>
      <c:scatterChart>
        <c:scatterStyle val="lineMarker"/>
        <c:varyColors val="0"/>
        <c:ser>
          <c:idx val="3"/>
          <c:order val="5"/>
          <c:tx>
            <c:strRef>
              <c:f>'21'!$B$89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'21'!$A$90:$A$91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'21'!$B$90:$B$91</c:f>
              <c:numCache>
                <c:formatCode>0.00</c:formatCode>
                <c:ptCount val="2"/>
                <c:pt idx="0">
                  <c:v>-0.25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29648"/>
        <c:axId val="1267434544"/>
      </c:scatterChart>
      <c:catAx>
        <c:axId val="1267439984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29104"/>
        <c:crosses val="autoZero"/>
        <c:auto val="1"/>
        <c:lblAlgn val="ctr"/>
        <c:lblOffset val="100"/>
        <c:tickLblSkip val="1"/>
        <c:noMultiLvlLbl val="0"/>
      </c:catAx>
      <c:valAx>
        <c:axId val="1267429104"/>
        <c:scaling>
          <c:orientation val="minMax"/>
          <c:max val="0.75000000000000011"/>
          <c:min val="-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39984"/>
        <c:crosses val="autoZero"/>
        <c:crossBetween val="between"/>
        <c:majorUnit val="0.25"/>
      </c:valAx>
      <c:valAx>
        <c:axId val="1267434544"/>
        <c:scaling>
          <c:orientation val="minMax"/>
          <c:max val="0.5"/>
          <c:min val="-0.25"/>
        </c:scaling>
        <c:delete val="0"/>
        <c:axPos val="r"/>
        <c:numFmt formatCode="0.00" sourceLinked="1"/>
        <c:majorTickMark val="none"/>
        <c:minorTickMark val="none"/>
        <c:tickLblPos val="none"/>
        <c:spPr>
          <a:solidFill>
            <a:schemeClr val="bg1">
              <a:lumMod val="85000"/>
            </a:schemeClr>
          </a:solidFill>
          <a:ln>
            <a:solidFill>
              <a:schemeClr val="bg1">
                <a:lumMod val="85000"/>
              </a:schemeClr>
            </a:solidFill>
          </a:ln>
        </c:spPr>
        <c:crossAx val="1267429648"/>
        <c:crosses val="max"/>
        <c:crossBetween val="midCat"/>
        <c:majorUnit val="0.25"/>
      </c:valAx>
      <c:valAx>
        <c:axId val="12674296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7434544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52823315118397"/>
          <c:y val="0.17496031746031745"/>
          <c:w val="0.81675774134790546"/>
          <c:h val="0.6615544931883513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'21'!$C$36:$C$83</c:f>
              <c:numCache>
                <c:formatCode>0.00</c:formatCode>
                <c:ptCount val="48"/>
                <c:pt idx="0">
                  <c:v>3.7151969999999999</c:v>
                </c:pt>
                <c:pt idx="1">
                  <c:v>3.5900650000000001</c:v>
                </c:pt>
                <c:pt idx="2">
                  <c:v>3.1362429999999999</c:v>
                </c:pt>
                <c:pt idx="3">
                  <c:v>2.8857740000000001</c:v>
                </c:pt>
                <c:pt idx="4">
                  <c:v>2.7452040000000002</c:v>
                </c:pt>
                <c:pt idx="5">
                  <c:v>2.7531680000000001</c:v>
                </c:pt>
                <c:pt idx="6">
                  <c:v>2.929627</c:v>
                </c:pt>
                <c:pt idx="7">
                  <c:v>2.8539729999999999</c:v>
                </c:pt>
                <c:pt idx="8">
                  <c:v>3.0413929999999998</c:v>
                </c:pt>
                <c:pt idx="9">
                  <c:v>3.1476060000000001</c:v>
                </c:pt>
                <c:pt idx="10">
                  <c:v>3.398466</c:v>
                </c:pt>
                <c:pt idx="11">
                  <c:v>3.4986169999999999</c:v>
                </c:pt>
                <c:pt idx="12">
                  <c:v>3.3962810000000001</c:v>
                </c:pt>
                <c:pt idx="13">
                  <c:v>3.2084169999999999</c:v>
                </c:pt>
                <c:pt idx="14">
                  <c:v>3.3106209999999998</c:v>
                </c:pt>
                <c:pt idx="15">
                  <c:v>2.8570069999999999</c:v>
                </c:pt>
                <c:pt idx="16">
                  <c:v>2.881014</c:v>
                </c:pt>
                <c:pt idx="17">
                  <c:v>2.7600060000000002</c:v>
                </c:pt>
                <c:pt idx="18">
                  <c:v>3.0208550000000001</c:v>
                </c:pt>
                <c:pt idx="19">
                  <c:v>2.8907880000000001</c:v>
                </c:pt>
                <c:pt idx="20">
                  <c:v>2.9232019999999999</c:v>
                </c:pt>
                <c:pt idx="21">
                  <c:v>3.3727330000000002</c:v>
                </c:pt>
                <c:pt idx="22">
                  <c:v>3.7006009999999998</c:v>
                </c:pt>
                <c:pt idx="23">
                  <c:v>4.0221809999999998</c:v>
                </c:pt>
                <c:pt idx="24">
                  <c:v>3.8049881773999998</c:v>
                </c:pt>
                <c:pt idx="25">
                  <c:v>3.3101224500000002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3.3101224500000002</c:v>
                </c:pt>
                <c:pt idx="26">
                  <c:v>3.257835</c:v>
                </c:pt>
                <c:pt idx="27">
                  <c:v>3.3146300000000002</c:v>
                </c:pt>
                <c:pt idx="28">
                  <c:v>3.182061</c:v>
                </c:pt>
                <c:pt idx="29">
                  <c:v>3.0679020000000001</c:v>
                </c:pt>
                <c:pt idx="30">
                  <c:v>3.2024810000000001</c:v>
                </c:pt>
                <c:pt idx="31">
                  <c:v>3.157651</c:v>
                </c:pt>
                <c:pt idx="32">
                  <c:v>3.2551239999999999</c:v>
                </c:pt>
                <c:pt idx="33">
                  <c:v>3.3622160000000001</c:v>
                </c:pt>
                <c:pt idx="34">
                  <c:v>3.5260630000000002</c:v>
                </c:pt>
                <c:pt idx="35">
                  <c:v>3.713349</c:v>
                </c:pt>
                <c:pt idx="36">
                  <c:v>3.9011840000000002</c:v>
                </c:pt>
                <c:pt idx="37">
                  <c:v>3.8438110000000001</c:v>
                </c:pt>
                <c:pt idx="38">
                  <c:v>3.6711770000000001</c:v>
                </c:pt>
                <c:pt idx="39">
                  <c:v>3.4884810000000002</c:v>
                </c:pt>
                <c:pt idx="40">
                  <c:v>3.374403</c:v>
                </c:pt>
                <c:pt idx="41">
                  <c:v>3.2650079999999999</c:v>
                </c:pt>
                <c:pt idx="42">
                  <c:v>3.4218980000000001</c:v>
                </c:pt>
                <c:pt idx="43">
                  <c:v>3.3784619999999999</c:v>
                </c:pt>
                <c:pt idx="44">
                  <c:v>3.4730430000000001</c:v>
                </c:pt>
                <c:pt idx="45">
                  <c:v>3.5986820000000002</c:v>
                </c:pt>
                <c:pt idx="46">
                  <c:v>3.7595320000000001</c:v>
                </c:pt>
                <c:pt idx="47">
                  <c:v>3.931454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'21'!$E$35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'21'!$A$36:$A$83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'21'!$E$36:$E$83</c:f>
              <c:numCache>
                <c:formatCode>0.00</c:formatCode>
                <c:ptCount val="48"/>
                <c:pt idx="1">
                  <c:v>3.14127775</c:v>
                </c:pt>
                <c:pt idx="2">
                  <c:v>3.14127775</c:v>
                </c:pt>
                <c:pt idx="3">
                  <c:v>3.14127775</c:v>
                </c:pt>
                <c:pt idx="4">
                  <c:v>3.14127775</c:v>
                </c:pt>
                <c:pt idx="5">
                  <c:v>3.14127775</c:v>
                </c:pt>
                <c:pt idx="6">
                  <c:v>3.14127775</c:v>
                </c:pt>
                <c:pt idx="7">
                  <c:v>3.14127775</c:v>
                </c:pt>
                <c:pt idx="8">
                  <c:v>3.14127775</c:v>
                </c:pt>
                <c:pt idx="9">
                  <c:v>3.14127775</c:v>
                </c:pt>
                <c:pt idx="10">
                  <c:v>3.14127775</c:v>
                </c:pt>
                <c:pt idx="13">
                  <c:v>3.1953088333333333</c:v>
                </c:pt>
                <c:pt idx="14">
                  <c:v>3.1953088333333333</c:v>
                </c:pt>
                <c:pt idx="15">
                  <c:v>3.1953088333333333</c:v>
                </c:pt>
                <c:pt idx="16">
                  <c:v>3.1953088333333333</c:v>
                </c:pt>
                <c:pt idx="17">
                  <c:v>3.1953088333333333</c:v>
                </c:pt>
                <c:pt idx="18">
                  <c:v>3.1953088333333333</c:v>
                </c:pt>
                <c:pt idx="19">
                  <c:v>3.1953088333333333</c:v>
                </c:pt>
                <c:pt idx="20">
                  <c:v>3.1953088333333333</c:v>
                </c:pt>
                <c:pt idx="21">
                  <c:v>3.1953088333333333</c:v>
                </c:pt>
                <c:pt idx="22">
                  <c:v>3.1953088333333333</c:v>
                </c:pt>
                <c:pt idx="25">
                  <c:v>3.3462018856166669</c:v>
                </c:pt>
                <c:pt idx="26">
                  <c:v>3.3462018856166669</c:v>
                </c:pt>
                <c:pt idx="27">
                  <c:v>3.3462018856166669</c:v>
                </c:pt>
                <c:pt idx="28">
                  <c:v>3.3462018856166669</c:v>
                </c:pt>
                <c:pt idx="29">
                  <c:v>3.3462018856166669</c:v>
                </c:pt>
                <c:pt idx="30">
                  <c:v>3.3462018856166669</c:v>
                </c:pt>
                <c:pt idx="31">
                  <c:v>3.3462018856166669</c:v>
                </c:pt>
                <c:pt idx="32">
                  <c:v>3.3462018856166669</c:v>
                </c:pt>
                <c:pt idx="33">
                  <c:v>3.3462018856166669</c:v>
                </c:pt>
                <c:pt idx="34">
                  <c:v>3.3462018856166669</c:v>
                </c:pt>
                <c:pt idx="37">
                  <c:v>3.59226125</c:v>
                </c:pt>
                <c:pt idx="38">
                  <c:v>3.59226125</c:v>
                </c:pt>
                <c:pt idx="39">
                  <c:v>3.59226125</c:v>
                </c:pt>
                <c:pt idx="40">
                  <c:v>3.59226125</c:v>
                </c:pt>
                <c:pt idx="41">
                  <c:v>3.59226125</c:v>
                </c:pt>
                <c:pt idx="42">
                  <c:v>3.59226125</c:v>
                </c:pt>
                <c:pt idx="43">
                  <c:v>3.59226125</c:v>
                </c:pt>
                <c:pt idx="44">
                  <c:v>3.59226125</c:v>
                </c:pt>
                <c:pt idx="45">
                  <c:v>3.59226125</c:v>
                </c:pt>
                <c:pt idx="46">
                  <c:v>3.59226125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7430736"/>
        <c:axId val="1267434000"/>
      </c:lineChart>
      <c:catAx>
        <c:axId val="12674307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34000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67434000"/>
        <c:scaling>
          <c:orientation val="minMax"/>
          <c:max val="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30736"/>
        <c:crosses val="autoZero"/>
        <c:crossBetween val="midCat"/>
        <c:majorUnit val="1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4655668041494809"/>
          <c:w val="0.52919122814566211"/>
          <c:h val="0.1850212473440819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067385913777354E-2"/>
          <c:y val="0.13718087600446249"/>
          <c:w val="0.8089502762430939"/>
          <c:h val="0.6832504971786124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'22'!$B$26</c:f>
              <c:strCache>
                <c:ptCount val="1"/>
                <c:pt idx="0">
                  <c:v>propane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'22'!$C$26:$X$26</c:f>
              <c:numCache>
                <c:formatCode>0.00</c:formatCode>
                <c:ptCount val="22"/>
                <c:pt idx="0">
                  <c:v>0.10768759562999999</c:v>
                </c:pt>
                <c:pt idx="1">
                  <c:v>0.11430879452000001</c:v>
                </c:pt>
                <c:pt idx="2">
                  <c:v>9.0456027396999997E-2</c:v>
                </c:pt>
                <c:pt idx="3">
                  <c:v>0.13054520548000001</c:v>
                </c:pt>
                <c:pt idx="4">
                  <c:v>0.18103860383000001</c:v>
                </c:pt>
                <c:pt idx="5">
                  <c:v>0.19568473973</c:v>
                </c:pt>
                <c:pt idx="6">
                  <c:v>0.18233403288</c:v>
                </c:pt>
                <c:pt idx="7">
                  <c:v>0.13933212603</c:v>
                </c:pt>
                <c:pt idx="8">
                  <c:v>0.13245945081999999</c:v>
                </c:pt>
                <c:pt idx="9">
                  <c:v>6.2311679452000002E-2</c:v>
                </c:pt>
                <c:pt idx="10">
                  <c:v>1.1957958903999999E-2</c:v>
                </c:pt>
                <c:pt idx="11">
                  <c:v>-1.4400073972999999E-2</c:v>
                </c:pt>
                <c:pt idx="12">
                  <c:v>-5.4726661202000003E-2</c:v>
                </c:pt>
                <c:pt idx="13">
                  <c:v>-0.17501173425</c:v>
                </c:pt>
                <c:pt idx="14">
                  <c:v>-0.31520097260000002</c:v>
                </c:pt>
                <c:pt idx="15">
                  <c:v>-0.4912113863</c:v>
                </c:pt>
                <c:pt idx="16">
                  <c:v>-0.65689627321999999</c:v>
                </c:pt>
                <c:pt idx="17">
                  <c:v>-0.75761447671000004</c:v>
                </c:pt>
                <c:pt idx="18">
                  <c:v>-0.79254433699000004</c:v>
                </c:pt>
                <c:pt idx="19">
                  <c:v>-0.94905866848999998</c:v>
                </c:pt>
                <c:pt idx="20">
                  <c:v>-1.1415751448</c:v>
                </c:pt>
                <c:pt idx="21">
                  <c:v>-1.0749779667999999</c:v>
                </c:pt>
              </c:numCache>
            </c:numRef>
          </c:val>
        </c:ser>
        <c:ser>
          <c:idx val="2"/>
          <c:order val="1"/>
          <c:tx>
            <c:strRef>
              <c:f>'22'!$B$27</c:f>
              <c:strCache>
                <c:ptCount val="1"/>
                <c:pt idx="0">
                  <c:v>ethane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'22'!$C$27:$X$27</c:f>
              <c:numCache>
                <c:formatCode>0.00</c:formatCode>
                <c:ptCount val="22"/>
                <c:pt idx="0">
                  <c:v>2.0838797813999999E-2</c:v>
                </c:pt>
                <c:pt idx="1">
                  <c:v>4.3315068492999998E-3</c:v>
                </c:pt>
                <c:pt idx="2">
                  <c:v>0</c:v>
                </c:pt>
                <c:pt idx="3">
                  <c:v>2.5205479452000001E-4</c:v>
                </c:pt>
                <c:pt idx="4">
                  <c:v>4.0382786885000002E-4</c:v>
                </c:pt>
                <c:pt idx="5">
                  <c:v>6.3250958904E-4</c:v>
                </c:pt>
                <c:pt idx="6">
                  <c:v>4.1865753424999999E-4</c:v>
                </c:pt>
                <c:pt idx="7">
                  <c:v>3.2271780822000002E-4</c:v>
                </c:pt>
                <c:pt idx="8">
                  <c:v>3.3015027321999998E-4</c:v>
                </c:pt>
                <c:pt idx="9">
                  <c:v>3.5024383561999998E-4</c:v>
                </c:pt>
                <c:pt idx="10">
                  <c:v>3.6975890411000001E-4</c:v>
                </c:pt>
                <c:pt idx="11">
                  <c:v>3.2614520548E-4</c:v>
                </c:pt>
                <c:pt idx="12">
                  <c:v>3.1421311475000001E-4</c:v>
                </c:pt>
                <c:pt idx="13">
                  <c:v>3.3705205479000002E-4</c:v>
                </c:pt>
                <c:pt idx="14">
                  <c:v>-3.7509539725999998E-2</c:v>
                </c:pt>
                <c:pt idx="15">
                  <c:v>-6.4611095889999998E-2</c:v>
                </c:pt>
                <c:pt idx="16">
                  <c:v>-9.4826969945000006E-2</c:v>
                </c:pt>
                <c:pt idx="17">
                  <c:v>-0.17759438082000001</c:v>
                </c:pt>
                <c:pt idx="18">
                  <c:v>-0.25591668766999998</c:v>
                </c:pt>
                <c:pt idx="19">
                  <c:v>-0.27696658355999998</c:v>
                </c:pt>
                <c:pt idx="20">
                  <c:v>-0.28105856011000002</c:v>
                </c:pt>
                <c:pt idx="21">
                  <c:v>-0.37518144521000002</c:v>
                </c:pt>
              </c:numCache>
            </c:numRef>
          </c:val>
        </c:ser>
        <c:ser>
          <c:idx val="3"/>
          <c:order val="2"/>
          <c:tx>
            <c:strRef>
              <c:f>'22'!$B$29</c:f>
              <c:strCache>
                <c:ptCount val="1"/>
                <c:pt idx="0">
                  <c:v>natural gasoline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'22'!$C$29:$X$29</c:f>
              <c:numCache>
                <c:formatCode>0.00</c:formatCode>
                <c:ptCount val="22"/>
                <c:pt idx="0">
                  <c:v>3.7838306011000002E-2</c:v>
                </c:pt>
                <c:pt idx="1">
                  <c:v>4.2933783561999998E-2</c:v>
                </c:pt>
                <c:pt idx="2">
                  <c:v>1.5747345204999999E-2</c:v>
                </c:pt>
                <c:pt idx="3">
                  <c:v>4.3139224657999999E-2</c:v>
                </c:pt>
                <c:pt idx="4">
                  <c:v>4.0103338798000002E-2</c:v>
                </c:pt>
                <c:pt idx="5">
                  <c:v>4.0064265752999997E-2</c:v>
                </c:pt>
                <c:pt idx="6">
                  <c:v>1.5807350684999999E-2</c:v>
                </c:pt>
                <c:pt idx="7">
                  <c:v>1.5858863014E-2</c:v>
                </c:pt>
                <c:pt idx="8">
                  <c:v>-1.2047642076999999E-2</c:v>
                </c:pt>
                <c:pt idx="9">
                  <c:v>-2.748810137E-2</c:v>
                </c:pt>
                <c:pt idx="10">
                  <c:v>-6.2864821917999998E-3</c:v>
                </c:pt>
                <c:pt idx="11">
                  <c:v>-5.2482635616000001E-2</c:v>
                </c:pt>
                <c:pt idx="12">
                  <c:v>-8.8676674863000002E-2</c:v>
                </c:pt>
                <c:pt idx="13">
                  <c:v>-0.10312920822</c:v>
                </c:pt>
                <c:pt idx="14">
                  <c:v>-0.15163440274000001</c:v>
                </c:pt>
                <c:pt idx="15">
                  <c:v>-0.17159646848999999</c:v>
                </c:pt>
                <c:pt idx="16">
                  <c:v>-0.18785296721</c:v>
                </c:pt>
                <c:pt idx="17">
                  <c:v>-0.16575204658000001</c:v>
                </c:pt>
                <c:pt idx="18">
                  <c:v>-0.18254033424999999</c:v>
                </c:pt>
                <c:pt idx="19">
                  <c:v>-0.17101643835999999</c:v>
                </c:pt>
                <c:pt idx="20">
                  <c:v>-0.19054237158000001</c:v>
                </c:pt>
                <c:pt idx="21">
                  <c:v>-0.33237461178</c:v>
                </c:pt>
              </c:numCache>
            </c:numRef>
          </c:val>
        </c:ser>
        <c:ser>
          <c:idx val="4"/>
          <c:order val="3"/>
          <c:tx>
            <c:strRef>
              <c:f>'22'!$B$28</c:f>
              <c:strCache>
                <c:ptCount val="1"/>
                <c:pt idx="0">
                  <c:v>butanes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'22'!$C$25:$W$25</c:f>
              <c:numCache>
                <c:formatCode>General</c:formatCode>
                <c:ptCount val="21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</c:numCache>
            </c:numRef>
          </c:cat>
          <c:val>
            <c:numRef>
              <c:f>'22'!$C$28:$X$28</c:f>
              <c:numCache>
                <c:formatCode>0.00</c:formatCode>
                <c:ptCount val="22"/>
                <c:pt idx="0">
                  <c:v>1.1940819671999999E-2</c:v>
                </c:pt>
                <c:pt idx="1">
                  <c:v>4.3356958904000001E-2</c:v>
                </c:pt>
                <c:pt idx="2">
                  <c:v>2.5012443836000001E-2</c:v>
                </c:pt>
                <c:pt idx="3">
                  <c:v>3.8761643835999997E-2</c:v>
                </c:pt>
                <c:pt idx="4">
                  <c:v>3.8184125683000003E-2</c:v>
                </c:pt>
                <c:pt idx="5">
                  <c:v>7.8523120547999994E-2</c:v>
                </c:pt>
                <c:pt idx="6">
                  <c:v>9.3106786301E-2</c:v>
                </c:pt>
                <c:pt idx="7">
                  <c:v>5.0729624658000003E-2</c:v>
                </c:pt>
                <c:pt idx="8">
                  <c:v>5.3002699453999998E-2</c:v>
                </c:pt>
                <c:pt idx="9">
                  <c:v>1.9929290411E-2</c:v>
                </c:pt>
                <c:pt idx="10">
                  <c:v>8.9496931506999992E-3</c:v>
                </c:pt>
                <c:pt idx="11">
                  <c:v>4.8309589041000003E-4</c:v>
                </c:pt>
                <c:pt idx="12">
                  <c:v>-1.3427868852E-3</c:v>
                </c:pt>
                <c:pt idx="13">
                  <c:v>-8.9113945205000003E-3</c:v>
                </c:pt>
                <c:pt idx="14">
                  <c:v>-5.6082010958999999E-2</c:v>
                </c:pt>
                <c:pt idx="15">
                  <c:v>-8.3071605478999999E-2</c:v>
                </c:pt>
                <c:pt idx="16">
                  <c:v>-9.1469770492000002E-2</c:v>
                </c:pt>
                <c:pt idx="17">
                  <c:v>-0.10744454795</c:v>
                </c:pt>
                <c:pt idx="18">
                  <c:v>-0.17350081096</c:v>
                </c:pt>
                <c:pt idx="19">
                  <c:v>-0.22629719726</c:v>
                </c:pt>
                <c:pt idx="20">
                  <c:v>-0.32353640709999998</c:v>
                </c:pt>
                <c:pt idx="21">
                  <c:v>-0.35749305863000003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0"/>
        <c:overlap val="100"/>
        <c:axId val="1267442704"/>
        <c:axId val="1267428016"/>
      </c:barChart>
      <c:lineChart>
        <c:grouping val="standard"/>
        <c:varyColors val="0"/>
        <c:ser>
          <c:idx val="0"/>
          <c:order val="4"/>
          <c:tx>
            <c:strRef>
              <c:f>'22'!$B$30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ash"/>
            <c:size val="6"/>
            <c:spPr>
              <a:solidFill>
                <a:schemeClr val="tx1"/>
              </a:solidFill>
              <a:ln w="9525" cap="flat">
                <a:solidFill>
                  <a:schemeClr val="tx1"/>
                </a:solidFill>
              </a:ln>
              <a:effectLst/>
            </c:spPr>
          </c:marker>
          <c:cat>
            <c:numRef>
              <c:f>'22'!$C$25:$X$25</c:f>
              <c:numCache>
                <c:formatCode>General</c:formatCode>
                <c:ptCount val="22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</c:numCache>
            </c:numRef>
          </c:cat>
          <c:val>
            <c:numRef>
              <c:f>'22'!$C$30:$X$30</c:f>
              <c:numCache>
                <c:formatCode>0.00</c:formatCode>
                <c:ptCount val="22"/>
                <c:pt idx="0">
                  <c:v>0.17830551912699999</c:v>
                </c:pt>
                <c:pt idx="1">
                  <c:v>0.20493104383530003</c:v>
                </c:pt>
                <c:pt idx="2">
                  <c:v>0.13121581643800001</c:v>
                </c:pt>
                <c:pt idx="3">
                  <c:v>0.21269812876852001</c:v>
                </c:pt>
                <c:pt idx="4">
                  <c:v>0.25972989617984998</c:v>
                </c:pt>
                <c:pt idx="5">
                  <c:v>0.31490463562003995</c:v>
                </c:pt>
                <c:pt idx="6">
                  <c:v>0.29166682740025002</c:v>
                </c:pt>
                <c:pt idx="7">
                  <c:v>0.20624333151021998</c:v>
                </c:pt>
                <c:pt idx="8">
                  <c:v>0.17374465847022</c:v>
                </c:pt>
                <c:pt idx="9">
                  <c:v>5.5103112328620002E-2</c:v>
                </c:pt>
                <c:pt idx="10">
                  <c:v>1.4990928767010001E-2</c:v>
                </c:pt>
                <c:pt idx="11">
                  <c:v>-6.6073468493109994E-2</c:v>
                </c:pt>
                <c:pt idx="12">
                  <c:v>-0.14443190983545001</c:v>
                </c:pt>
                <c:pt idx="13">
                  <c:v>-0.28671528493570997</c:v>
                </c:pt>
                <c:pt idx="14">
                  <c:v>-0.56042692602500011</c:v>
                </c:pt>
                <c:pt idx="15">
                  <c:v>-0.8104905561589999</c:v>
                </c:pt>
                <c:pt idx="16">
                  <c:v>-1.0310459808670001</c:v>
                </c:pt>
                <c:pt idx="17">
                  <c:v>-1.2084054520600001</c:v>
                </c:pt>
                <c:pt idx="18">
                  <c:v>-1.40450216987</c:v>
                </c:pt>
                <c:pt idx="19">
                  <c:v>-1.6233388876699999</c:v>
                </c:pt>
                <c:pt idx="20">
                  <c:v>-1.93671248359</c:v>
                </c:pt>
                <c:pt idx="21">
                  <c:v>-2.1400270824200001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42704"/>
        <c:axId val="1267428016"/>
      </c:lineChart>
      <c:scatterChart>
        <c:scatterStyle val="lineMarker"/>
        <c:varyColors val="0"/>
        <c:ser>
          <c:idx val="5"/>
          <c:order val="5"/>
          <c:tx>
            <c:strRef>
              <c:f>'22'!$C$42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  <a:round/>
            </a:ln>
            <a:effectLst/>
          </c:spPr>
          <c:marker>
            <c:symbol val="none"/>
          </c:marker>
          <c:xVal>
            <c:numRef>
              <c:f>'22'!$B$43:$B$44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'22'!$C$43:$C$44</c:f>
              <c:numCache>
                <c:formatCode>0.00</c:formatCode>
                <c:ptCount val="2"/>
                <c:pt idx="0">
                  <c:v>0</c:v>
                </c:pt>
                <c:pt idx="1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5088"/>
        <c:axId val="1267432368"/>
      </c:scatterChart>
      <c:catAx>
        <c:axId val="126744270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7428016"/>
        <c:crosses val="autoZero"/>
        <c:auto val="0"/>
        <c:lblAlgn val="ctr"/>
        <c:lblOffset val="100"/>
        <c:tickLblSkip val="2"/>
        <c:noMultiLvlLbl val="1"/>
      </c:catAx>
      <c:valAx>
        <c:axId val="1267428016"/>
        <c:scaling>
          <c:orientation val="minMax"/>
          <c:max val="0.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7442704"/>
        <c:crosses val="autoZero"/>
        <c:crossBetween val="between"/>
        <c:majorUnit val="0.5"/>
      </c:valAx>
      <c:valAx>
        <c:axId val="1267432368"/>
        <c:scaling>
          <c:orientation val="minMax"/>
          <c:max val="2.5"/>
        </c:scaling>
        <c:delete val="0"/>
        <c:axPos val="r"/>
        <c:numFmt formatCode="0.00" sourceLinked="1"/>
        <c:majorTickMark val="out"/>
        <c:minorTickMark val="none"/>
        <c:tickLblPos val="none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67435088"/>
        <c:crosses val="max"/>
        <c:crossBetween val="midCat"/>
      </c:valAx>
      <c:valAx>
        <c:axId val="12674350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7432368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284342505967249E-2"/>
          <c:y val="0.15539486558263058"/>
          <c:w val="0.91482308613862295"/>
          <c:h val="0.59247076363975215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'23'!$C$29:$C$112</c:f>
              <c:numCache>
                <c:formatCode>0</c:formatCode>
                <c:ptCount val="84"/>
                <c:pt idx="0">
                  <c:v>45.42</c:v>
                </c:pt>
                <c:pt idx="1">
                  <c:v>38.515999999999998</c:v>
                </c:pt>
                <c:pt idx="2">
                  <c:v>34.042000000000002</c:v>
                </c:pt>
                <c:pt idx="3">
                  <c:v>35.340000000000003</c:v>
                </c:pt>
                <c:pt idx="4">
                  <c:v>43.707000000000001</c:v>
                </c:pt>
                <c:pt idx="5">
                  <c:v>56.505000000000003</c:v>
                </c:pt>
                <c:pt idx="6">
                  <c:v>60.118000000000002</c:v>
                </c:pt>
                <c:pt idx="7">
                  <c:v>66.724999999999994</c:v>
                </c:pt>
                <c:pt idx="8">
                  <c:v>71.391000000000005</c:v>
                </c:pt>
                <c:pt idx="9">
                  <c:v>72.944000000000003</c:v>
                </c:pt>
                <c:pt idx="10">
                  <c:v>69.936000000000007</c:v>
                </c:pt>
                <c:pt idx="11">
                  <c:v>62.183</c:v>
                </c:pt>
                <c:pt idx="12">
                  <c:v>45.42</c:v>
                </c:pt>
                <c:pt idx="13">
                  <c:v>38.515999999999998</c:v>
                </c:pt>
                <c:pt idx="14">
                  <c:v>34.042000000000002</c:v>
                </c:pt>
                <c:pt idx="15">
                  <c:v>35.340000000000003</c:v>
                </c:pt>
                <c:pt idx="16">
                  <c:v>43.707000000000001</c:v>
                </c:pt>
                <c:pt idx="17">
                  <c:v>56.505000000000003</c:v>
                </c:pt>
                <c:pt idx="18">
                  <c:v>60.118000000000002</c:v>
                </c:pt>
                <c:pt idx="19">
                  <c:v>66.724999999999994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71.391000000000005</c:v>
                </c:pt>
                <c:pt idx="33">
                  <c:v>72.944000000000003</c:v>
                </c:pt>
                <c:pt idx="34">
                  <c:v>69.936000000000007</c:v>
                </c:pt>
                <c:pt idx="35">
                  <c:v>62.183</c:v>
                </c:pt>
                <c:pt idx="36">
                  <c:v>45.42</c:v>
                </c:pt>
                <c:pt idx="37">
                  <c:v>38.515999999999998</c:v>
                </c:pt>
                <c:pt idx="38">
                  <c:v>34.042000000000002</c:v>
                </c:pt>
                <c:pt idx="39">
                  <c:v>35.340000000000003</c:v>
                </c:pt>
                <c:pt idx="40">
                  <c:v>43.707000000000001</c:v>
                </c:pt>
                <c:pt idx="41">
                  <c:v>56.505000000000003</c:v>
                </c:pt>
                <c:pt idx="42">
                  <c:v>60.118000000000002</c:v>
                </c:pt>
                <c:pt idx="43">
                  <c:v>66.724999999999994</c:v>
                </c:pt>
                <c:pt idx="44">
                  <c:v>71.391000000000005</c:v>
                </c:pt>
                <c:pt idx="45">
                  <c:v>72.944000000000003</c:v>
                </c:pt>
                <c:pt idx="46">
                  <c:v>69.936000000000007</c:v>
                </c:pt>
                <c:pt idx="47">
                  <c:v>62.183</c:v>
                </c:pt>
                <c:pt idx="48">
                  <c:v>45.42</c:v>
                </c:pt>
                <c:pt idx="49">
                  <c:v>38.515999999999998</c:v>
                </c:pt>
                <c:pt idx="50">
                  <c:v>34.042000000000002</c:v>
                </c:pt>
                <c:pt idx="51">
                  <c:v>35.340000000000003</c:v>
                </c:pt>
                <c:pt idx="52">
                  <c:v>43.707000000000001</c:v>
                </c:pt>
                <c:pt idx="53">
                  <c:v>56.505000000000003</c:v>
                </c:pt>
                <c:pt idx="54">
                  <c:v>60.118000000000002</c:v>
                </c:pt>
                <c:pt idx="55">
                  <c:v>66.724999999999994</c:v>
                </c:pt>
                <c:pt idx="56">
                  <c:v>71.391000000000005</c:v>
                </c:pt>
                <c:pt idx="57">
                  <c:v>72.944000000000003</c:v>
                </c:pt>
                <c:pt idx="58">
                  <c:v>69.936000000000007</c:v>
                </c:pt>
                <c:pt idx="59">
                  <c:v>62.183</c:v>
                </c:pt>
                <c:pt idx="60">
                  <c:v>45.42</c:v>
                </c:pt>
                <c:pt idx="61">
                  <c:v>38.515999999999998</c:v>
                </c:pt>
                <c:pt idx="62">
                  <c:v>34.042000000000002</c:v>
                </c:pt>
                <c:pt idx="63">
                  <c:v>35.340000000000003</c:v>
                </c:pt>
                <c:pt idx="64">
                  <c:v>43.707000000000001</c:v>
                </c:pt>
                <c:pt idx="65">
                  <c:v>56.505000000000003</c:v>
                </c:pt>
                <c:pt idx="66">
                  <c:v>60.118000000000002</c:v>
                </c:pt>
                <c:pt idx="67">
                  <c:v>66.724999999999994</c:v>
                </c:pt>
                <c:pt idx="68">
                  <c:v>71.391000000000005</c:v>
                </c:pt>
                <c:pt idx="69">
                  <c:v>72.944000000000003</c:v>
                </c:pt>
                <c:pt idx="70">
                  <c:v>69.936000000000007</c:v>
                </c:pt>
                <c:pt idx="71">
                  <c:v>62.183</c:v>
                </c:pt>
                <c:pt idx="72">
                  <c:v>45.42</c:v>
                </c:pt>
                <c:pt idx="73">
                  <c:v>38.515999999999998</c:v>
                </c:pt>
                <c:pt idx="74">
                  <c:v>34.042000000000002</c:v>
                </c:pt>
                <c:pt idx="75">
                  <c:v>35.340000000000003</c:v>
                </c:pt>
                <c:pt idx="76">
                  <c:v>43.707000000000001</c:v>
                </c:pt>
                <c:pt idx="77">
                  <c:v>56.505000000000003</c:v>
                </c:pt>
                <c:pt idx="78">
                  <c:v>60.118000000000002</c:v>
                </c:pt>
                <c:pt idx="79">
                  <c:v>66.724999999999994</c:v>
                </c:pt>
                <c:pt idx="80">
                  <c:v>71.391000000000005</c:v>
                </c:pt>
                <c:pt idx="81">
                  <c:v>72.944000000000003</c:v>
                </c:pt>
                <c:pt idx="82">
                  <c:v>69.936000000000007</c:v>
                </c:pt>
                <c:pt idx="83">
                  <c:v>62.183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'23'!$E$29:$E$112</c:f>
              <c:numCache>
                <c:formatCode>0</c:formatCode>
                <c:ptCount val="84"/>
                <c:pt idx="0">
                  <c:v>29.278999999999996</c:v>
                </c:pt>
                <c:pt idx="1">
                  <c:v>25.592000000000006</c:v>
                </c:pt>
                <c:pt idx="2">
                  <c:v>27.719000000000001</c:v>
                </c:pt>
                <c:pt idx="3">
                  <c:v>33.426000000000002</c:v>
                </c:pt>
                <c:pt idx="4">
                  <c:v>27.595000000000006</c:v>
                </c:pt>
                <c:pt idx="5">
                  <c:v>23.314999999999991</c:v>
                </c:pt>
                <c:pt idx="6">
                  <c:v>25.690000000000005</c:v>
                </c:pt>
                <c:pt idx="7">
                  <c:v>28.565000000000012</c:v>
                </c:pt>
                <c:pt idx="8">
                  <c:v>29.321999999999989</c:v>
                </c:pt>
                <c:pt idx="9">
                  <c:v>23.307999999999993</c:v>
                </c:pt>
                <c:pt idx="10">
                  <c:v>24.457999999999998</c:v>
                </c:pt>
                <c:pt idx="11">
                  <c:v>17.487000000000002</c:v>
                </c:pt>
                <c:pt idx="12">
                  <c:v>29.278999999999996</c:v>
                </c:pt>
                <c:pt idx="13">
                  <c:v>25.592000000000006</c:v>
                </c:pt>
                <c:pt idx="14">
                  <c:v>27.719000000000001</c:v>
                </c:pt>
                <c:pt idx="15">
                  <c:v>33.426000000000002</c:v>
                </c:pt>
                <c:pt idx="16">
                  <c:v>27.595000000000006</c:v>
                </c:pt>
                <c:pt idx="17">
                  <c:v>23.314999999999991</c:v>
                </c:pt>
                <c:pt idx="18">
                  <c:v>25.690000000000005</c:v>
                </c:pt>
                <c:pt idx="19">
                  <c:v>28.565000000000012</c:v>
                </c:pt>
                <c:pt idx="20">
                  <c:v>29.321999999999989</c:v>
                </c:pt>
                <c:pt idx="21">
                  <c:v>23.307999999999993</c:v>
                </c:pt>
                <c:pt idx="22">
                  <c:v>24.457999999999998</c:v>
                </c:pt>
                <c:pt idx="23">
                  <c:v>17.487000000000002</c:v>
                </c:pt>
                <c:pt idx="24">
                  <c:v>29.278999999999996</c:v>
                </c:pt>
                <c:pt idx="25">
                  <c:v>25.592000000000006</c:v>
                </c:pt>
                <c:pt idx="26">
                  <c:v>27.719000000000001</c:v>
                </c:pt>
                <c:pt idx="27">
                  <c:v>33.426000000000002</c:v>
                </c:pt>
                <c:pt idx="28">
                  <c:v>27.595000000000006</c:v>
                </c:pt>
                <c:pt idx="29">
                  <c:v>23.314999999999991</c:v>
                </c:pt>
                <c:pt idx="30">
                  <c:v>25.690000000000005</c:v>
                </c:pt>
                <c:pt idx="31">
                  <c:v>28.565000000000012</c:v>
                </c:pt>
                <c:pt idx="32">
                  <c:v>29.321999999999989</c:v>
                </c:pt>
                <c:pt idx="33">
                  <c:v>23.307999999999993</c:v>
                </c:pt>
                <c:pt idx="34">
                  <c:v>24.457999999999998</c:v>
                </c:pt>
                <c:pt idx="35">
                  <c:v>17.487000000000002</c:v>
                </c:pt>
                <c:pt idx="36">
                  <c:v>29.278999999999996</c:v>
                </c:pt>
                <c:pt idx="37">
                  <c:v>25.592000000000006</c:v>
                </c:pt>
                <c:pt idx="38">
                  <c:v>27.719000000000001</c:v>
                </c:pt>
                <c:pt idx="39">
                  <c:v>33.426000000000002</c:v>
                </c:pt>
                <c:pt idx="40">
                  <c:v>27.595000000000006</c:v>
                </c:pt>
                <c:pt idx="41">
                  <c:v>23.314999999999991</c:v>
                </c:pt>
                <c:pt idx="42">
                  <c:v>25.690000000000005</c:v>
                </c:pt>
                <c:pt idx="43">
                  <c:v>28.565000000000012</c:v>
                </c:pt>
                <c:pt idx="44">
                  <c:v>29.321999999999989</c:v>
                </c:pt>
                <c:pt idx="45">
                  <c:v>23.307999999999993</c:v>
                </c:pt>
                <c:pt idx="46">
                  <c:v>24.457999999999998</c:v>
                </c:pt>
                <c:pt idx="47">
                  <c:v>17.487000000000002</c:v>
                </c:pt>
                <c:pt idx="48">
                  <c:v>29.278999999999996</c:v>
                </c:pt>
                <c:pt idx="49">
                  <c:v>25.592000000000006</c:v>
                </c:pt>
                <c:pt idx="50">
                  <c:v>27.719000000000001</c:v>
                </c:pt>
                <c:pt idx="51">
                  <c:v>33.426000000000002</c:v>
                </c:pt>
                <c:pt idx="52">
                  <c:v>27.595000000000006</c:v>
                </c:pt>
                <c:pt idx="53">
                  <c:v>23.314999999999991</c:v>
                </c:pt>
                <c:pt idx="54">
                  <c:v>25.690000000000005</c:v>
                </c:pt>
                <c:pt idx="55">
                  <c:v>28.565000000000012</c:v>
                </c:pt>
                <c:pt idx="56">
                  <c:v>29.321999999999989</c:v>
                </c:pt>
                <c:pt idx="57">
                  <c:v>23.307999999999993</c:v>
                </c:pt>
                <c:pt idx="58">
                  <c:v>24.457999999999998</c:v>
                </c:pt>
                <c:pt idx="59">
                  <c:v>17.487000000000002</c:v>
                </c:pt>
                <c:pt idx="60">
                  <c:v>29.278999999999996</c:v>
                </c:pt>
                <c:pt idx="61">
                  <c:v>25.592000000000006</c:v>
                </c:pt>
                <c:pt idx="62">
                  <c:v>27.719000000000001</c:v>
                </c:pt>
                <c:pt idx="63">
                  <c:v>33.426000000000002</c:v>
                </c:pt>
                <c:pt idx="64">
                  <c:v>27.595000000000006</c:v>
                </c:pt>
                <c:pt idx="65">
                  <c:v>23.314999999999991</c:v>
                </c:pt>
                <c:pt idx="66">
                  <c:v>25.690000000000005</c:v>
                </c:pt>
                <c:pt idx="67">
                  <c:v>28.565000000000012</c:v>
                </c:pt>
                <c:pt idx="68">
                  <c:v>29.321999999999989</c:v>
                </c:pt>
                <c:pt idx="69">
                  <c:v>23.307999999999993</c:v>
                </c:pt>
                <c:pt idx="70">
                  <c:v>24.457999999999998</c:v>
                </c:pt>
                <c:pt idx="71">
                  <c:v>17.487000000000002</c:v>
                </c:pt>
                <c:pt idx="72">
                  <c:v>29.278999999999996</c:v>
                </c:pt>
                <c:pt idx="73">
                  <c:v>25.592000000000006</c:v>
                </c:pt>
                <c:pt idx="74">
                  <c:v>27.719000000000001</c:v>
                </c:pt>
                <c:pt idx="75">
                  <c:v>33.426000000000002</c:v>
                </c:pt>
                <c:pt idx="76">
                  <c:v>27.595000000000006</c:v>
                </c:pt>
                <c:pt idx="77">
                  <c:v>23.314999999999991</c:v>
                </c:pt>
                <c:pt idx="78">
                  <c:v>25.690000000000005</c:v>
                </c:pt>
                <c:pt idx="79">
                  <c:v>28.565000000000012</c:v>
                </c:pt>
                <c:pt idx="80">
                  <c:v>29.321999999999989</c:v>
                </c:pt>
                <c:pt idx="81">
                  <c:v>23.307999999999993</c:v>
                </c:pt>
                <c:pt idx="82">
                  <c:v>24.457999999999998</c:v>
                </c:pt>
                <c:pt idx="83">
                  <c:v>17.487000000000002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1280"/>
        <c:axId val="1267438352"/>
      </c:areaChart>
      <c:lineChart>
        <c:grouping val="standard"/>
        <c:varyColors val="0"/>
        <c:ser>
          <c:idx val="0"/>
          <c:order val="0"/>
          <c:tx>
            <c:v>U.S propane inventories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'23'!$A$29:$A$112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'23'!$B$29:$B$112</c:f>
              <c:numCache>
                <c:formatCode>0.0</c:formatCode>
                <c:ptCount val="84"/>
                <c:pt idx="0">
                  <c:v>74.698999999999998</c:v>
                </c:pt>
                <c:pt idx="1">
                  <c:v>61.234999999999999</c:v>
                </c:pt>
                <c:pt idx="2">
                  <c:v>61.761000000000003</c:v>
                </c:pt>
                <c:pt idx="3">
                  <c:v>68.766000000000005</c:v>
                </c:pt>
                <c:pt idx="4">
                  <c:v>71.302000000000007</c:v>
                </c:pt>
                <c:pt idx="5">
                  <c:v>79.819999999999993</c:v>
                </c:pt>
                <c:pt idx="6">
                  <c:v>85.808000000000007</c:v>
                </c:pt>
                <c:pt idx="7">
                  <c:v>94.159000000000006</c:v>
                </c:pt>
                <c:pt idx="8">
                  <c:v>98.974999999999994</c:v>
                </c:pt>
                <c:pt idx="9">
                  <c:v>96.251999999999995</c:v>
                </c:pt>
                <c:pt idx="10">
                  <c:v>94.394000000000005</c:v>
                </c:pt>
                <c:pt idx="11">
                  <c:v>77.046999999999997</c:v>
                </c:pt>
                <c:pt idx="12">
                  <c:v>53.35</c:v>
                </c:pt>
                <c:pt idx="13">
                  <c:v>47.243000000000002</c:v>
                </c:pt>
                <c:pt idx="14">
                  <c:v>40.155000000000001</c:v>
                </c:pt>
                <c:pt idx="15">
                  <c:v>38.497</c:v>
                </c:pt>
                <c:pt idx="16">
                  <c:v>46.146999999999998</c:v>
                </c:pt>
                <c:pt idx="17">
                  <c:v>56.906999999999996</c:v>
                </c:pt>
                <c:pt idx="18">
                  <c:v>63.676000000000002</c:v>
                </c:pt>
                <c:pt idx="19">
                  <c:v>73.858000000000004</c:v>
                </c:pt>
                <c:pt idx="20">
                  <c:v>71.391000000000005</c:v>
                </c:pt>
                <c:pt idx="21">
                  <c:v>72.944000000000003</c:v>
                </c:pt>
                <c:pt idx="22">
                  <c:v>69.936000000000007</c:v>
                </c:pt>
                <c:pt idx="23">
                  <c:v>62.183</c:v>
                </c:pt>
                <c:pt idx="24">
                  <c:v>45.42</c:v>
                </c:pt>
                <c:pt idx="25">
                  <c:v>38.515999999999998</c:v>
                </c:pt>
                <c:pt idx="26">
                  <c:v>34.042000000000002</c:v>
                </c:pt>
                <c:pt idx="27">
                  <c:v>35.340000000000003</c:v>
                </c:pt>
                <c:pt idx="28">
                  <c:v>43.707000000000001</c:v>
                </c:pt>
                <c:pt idx="29">
                  <c:v>56.505000000000003</c:v>
                </c:pt>
                <c:pt idx="30">
                  <c:v>60.118000000000002</c:v>
                </c:pt>
                <c:pt idx="31">
                  <c:v>66.724999999999994</c:v>
                </c:pt>
                <c:pt idx="32">
                  <c:v>75.245000000000005</c:v>
                </c:pt>
                <c:pt idx="33">
                  <c:v>78.825999999999993</c:v>
                </c:pt>
                <c:pt idx="34">
                  <c:v>73.986000000000004</c:v>
                </c:pt>
                <c:pt idx="35">
                  <c:v>63.738</c:v>
                </c:pt>
                <c:pt idx="36">
                  <c:v>51.215000000000003</c:v>
                </c:pt>
                <c:pt idx="37">
                  <c:v>45.709000000000003</c:v>
                </c:pt>
                <c:pt idx="38">
                  <c:v>48.942999999999998</c:v>
                </c:pt>
                <c:pt idx="39">
                  <c:v>53.396000000000001</c:v>
                </c:pt>
                <c:pt idx="40">
                  <c:v>63.353000000000002</c:v>
                </c:pt>
                <c:pt idx="41">
                  <c:v>71.709999999999994</c:v>
                </c:pt>
                <c:pt idx="42">
                  <c:v>77.822000000000003</c:v>
                </c:pt>
                <c:pt idx="43">
                  <c:v>91.102999999999994</c:v>
                </c:pt>
                <c:pt idx="44">
                  <c:v>95.606999999999999</c:v>
                </c:pt>
                <c:pt idx="45">
                  <c:v>94.686000000000007</c:v>
                </c:pt>
                <c:pt idx="46">
                  <c:v>88.108999999999995</c:v>
                </c:pt>
                <c:pt idx="47">
                  <c:v>79.67</c:v>
                </c:pt>
                <c:pt idx="48">
                  <c:v>74.518000000000001</c:v>
                </c:pt>
                <c:pt idx="49">
                  <c:v>64.108000000000004</c:v>
                </c:pt>
                <c:pt idx="50">
                  <c:v>60.280999999999999</c:v>
                </c:pt>
                <c:pt idx="51">
                  <c:v>61.877000000000002</c:v>
                </c:pt>
                <c:pt idx="52">
                  <c:v>66.965000000000003</c:v>
                </c:pt>
                <c:pt idx="53">
                  <c:v>75.305000000000007</c:v>
                </c:pt>
                <c:pt idx="54">
                  <c:v>85.183000000000007</c:v>
                </c:pt>
                <c:pt idx="55">
                  <c:v>95.29</c:v>
                </c:pt>
                <c:pt idx="56">
                  <c:v>100.71299999999999</c:v>
                </c:pt>
                <c:pt idx="57">
                  <c:v>95.093000000000004</c:v>
                </c:pt>
                <c:pt idx="58">
                  <c:v>90.284999999999997</c:v>
                </c:pt>
                <c:pt idx="59">
                  <c:v>70.445999999999998</c:v>
                </c:pt>
                <c:pt idx="60">
                  <c:v>52.786414600000001</c:v>
                </c:pt>
                <c:pt idx="61">
                  <c:v>37.426453514999999</c:v>
                </c:pt>
                <c:pt idx="62">
                  <c:v>36.906140000000001</c:v>
                </c:pt>
                <c:pt idx="63">
                  <c:v>39.885330000000003</c:v>
                </c:pt>
                <c:pt idx="64">
                  <c:v>48.438020000000002</c:v>
                </c:pt>
                <c:pt idx="65">
                  <c:v>58.752960000000002</c:v>
                </c:pt>
                <c:pt idx="66">
                  <c:v>65.735389999999995</c:v>
                </c:pt>
                <c:pt idx="67">
                  <c:v>75.053089999999997</c:v>
                </c:pt>
                <c:pt idx="68">
                  <c:v>80.327349999999996</c:v>
                </c:pt>
                <c:pt idx="69">
                  <c:v>81.657920000000004</c:v>
                </c:pt>
                <c:pt idx="70">
                  <c:v>78.874170000000007</c:v>
                </c:pt>
                <c:pt idx="71">
                  <c:v>69.373490000000004</c:v>
                </c:pt>
                <c:pt idx="72">
                  <c:v>55.437660000000001</c:v>
                </c:pt>
                <c:pt idx="73">
                  <c:v>46.713569999999997</c:v>
                </c:pt>
                <c:pt idx="74">
                  <c:v>44.530999999999999</c:v>
                </c:pt>
                <c:pt idx="75">
                  <c:v>47.377249999999997</c:v>
                </c:pt>
                <c:pt idx="76">
                  <c:v>55.341549999999998</c:v>
                </c:pt>
                <c:pt idx="77">
                  <c:v>65.135630000000006</c:v>
                </c:pt>
                <c:pt idx="78">
                  <c:v>71.635869999999997</c:v>
                </c:pt>
                <c:pt idx="79">
                  <c:v>80.631720000000001</c:v>
                </c:pt>
                <c:pt idx="80">
                  <c:v>85.649950000000004</c:v>
                </c:pt>
                <c:pt idx="81">
                  <c:v>86.667199999999994</c:v>
                </c:pt>
                <c:pt idx="82">
                  <c:v>83.622529999999998</c:v>
                </c:pt>
                <c:pt idx="83">
                  <c:v>73.922839999999994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31280"/>
        <c:axId val="1267438352"/>
      </c:lineChart>
      <c:scatterChart>
        <c:scatterStyle val="lineMarker"/>
        <c:varyColors val="0"/>
        <c:ser>
          <c:idx val="3"/>
          <c:order val="3"/>
          <c:tx>
            <c:strRef>
              <c:f>'23'!$B$116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1.6054761447501988E-2"/>
                  <c:y val="3.953594745380445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'23'!$A$117:$A$118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'23'!$B$117:$B$118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1824"/>
        <c:axId val="1267438896"/>
      </c:scatterChart>
      <c:dateAx>
        <c:axId val="1267431280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67438352"/>
        <c:crosses val="autoZero"/>
        <c:auto val="0"/>
        <c:lblOffset val="100"/>
        <c:baseTimeUnit val="months"/>
        <c:majorUnit val="12"/>
        <c:majorTimeUnit val="months"/>
        <c:minorUnit val="1"/>
        <c:minorTimeUnit val="months"/>
      </c:dateAx>
      <c:valAx>
        <c:axId val="1267438352"/>
        <c:scaling>
          <c:orientation val="minMax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baseline="0"/>
            </a:pPr>
            <a:endParaRPr lang="en-US"/>
          </a:p>
        </c:txPr>
        <c:crossAx val="1267431280"/>
        <c:crosses val="autoZero"/>
        <c:crossBetween val="between"/>
        <c:majorUnit val="25"/>
      </c:valAx>
      <c:valAx>
        <c:axId val="126743182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7438896"/>
        <c:crosses val="max"/>
        <c:crossBetween val="midCat"/>
      </c:valAx>
      <c:valAx>
        <c:axId val="1267438896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67431824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07306099128696"/>
          <c:y val="0.12225967933393349"/>
          <c:w val="0.80331524067990301"/>
          <c:h val="0.7173644802635671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'24'!$H$26</c:f>
              <c:strCache>
                <c:ptCount val="1"/>
                <c:pt idx="0">
                  <c:v>Federal Gulf of Mexico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'24'!$I$26:$L$26</c:f>
              <c:numCache>
                <c:formatCode>0.000</c:formatCode>
                <c:ptCount val="4"/>
                <c:pt idx="0">
                  <c:v>0.11092138090000025</c:v>
                </c:pt>
                <c:pt idx="1">
                  <c:v>-0.69784682170000023</c:v>
                </c:pt>
                <c:pt idx="2">
                  <c:v>-6.0340849599999746E-2</c:v>
                </c:pt>
                <c:pt idx="3">
                  <c:v>-0.11284443010000023</c:v>
                </c:pt>
              </c:numCache>
            </c:numRef>
          </c:val>
          <c:extLst/>
        </c:ser>
        <c:ser>
          <c:idx val="2"/>
          <c:order val="1"/>
          <c:tx>
            <c:strRef>
              <c:f>'24'!$H$27</c:f>
              <c:strCache>
                <c:ptCount val="1"/>
                <c:pt idx="0">
                  <c:v>U.S. excluding Gulf of Mexico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'24'!$I$27:$L$27</c:f>
              <c:numCache>
                <c:formatCode>0.000</c:formatCode>
                <c:ptCount val="4"/>
                <c:pt idx="0">
                  <c:v>9.5281862519999976</c:v>
                </c:pt>
                <c:pt idx="1">
                  <c:v>-0.54914998399999604</c:v>
                </c:pt>
                <c:pt idx="2">
                  <c:v>0.28644502199999522</c:v>
                </c:pt>
                <c:pt idx="3">
                  <c:v>1.8162003560000102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67440528"/>
        <c:axId val="1267441072"/>
        <c:extLst>
          <c:ext xmlns:c15="http://schemas.microsoft.com/office/drawing/2012/chart" uri="{02D57815-91ED-43cb-92C2-25804820EDAC}">
            <c15:filteredBarSeries>
              <c15:ser>
                <c:idx val="4"/>
                <c:order val="2"/>
                <c:tx>
                  <c:str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spPr>
                  <a:solidFill>
                    <a:schemeClr val="accent4"/>
                  </a:solidFill>
                  <a:ln w="28575" cap="rnd">
                    <a:noFill/>
                    <a:round/>
                  </a:ln>
                  <a:effectLst/>
                </c:spPr>
                <c:invertIfNegative val="0"/>
                <c:cat>
                  <c:numRef>
                    <c:extLst>
                      <c:ext uri="{02D57815-91ED-43cb-92C2-25804820EDAC}">
                        <c15:formulaRef>
                          <c15:sqref>'24'!$I$25:$L$25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2019</c:v>
                      </c:pt>
                      <c:pt idx="1">
                        <c:v>2020</c:v>
                      </c:pt>
                      <c:pt idx="2">
                        <c:v>2021</c:v>
                      </c:pt>
                      <c:pt idx="3">
                        <c:v>2022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'24'!#REF!</c15:sqref>
                        </c15:formulaRef>
                      </c:ext>
                    </c:extLst>
                    <c:numCache>
                      <c:formatCode>General</c:formatCode>
                      <c:ptCount val="1"/>
                      <c:pt idx="0">
                        <c:v>1</c:v>
                      </c:pt>
                    </c:numCache>
                  </c:numRef>
                </c:val>
                <c:extLst/>
              </c15:ser>
            </c15:filteredBarSeries>
          </c:ext>
        </c:extLst>
      </c:barChart>
      <c:lineChart>
        <c:grouping val="stacked"/>
        <c:varyColors val="0"/>
        <c:ser>
          <c:idx val="3"/>
          <c:order val="3"/>
          <c:tx>
            <c:strRef>
              <c:f>'24'!$B$28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240760919689429E-2"/>
                  <c:y val="-3.300778799476920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5591031285973401E-2"/>
                  <c:y val="3.7730900916166203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9144" tIns="9144" rIns="9144" bIns="9144" anchor="ctr">
                  <a:noAutofit/>
                </a:bodyPr>
                <a:lstStyle/>
                <a:p>
                  <a:pPr>
                    <a:defRPr sz="900" b="1" i="0" baseline="0">
                      <a:solidFill>
                        <a:sysClr val="windowText" lastClr="000000"/>
                      </a:solidFill>
                      <a:latin typeface="Arial" panose="020B0604020202020204" pitchFamily="34" charset="0"/>
                    </a:defRPr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0997298045096343"/>
                      <c:h val="0.10209924034390833"/>
                    </c:manualLayout>
                  </c15:layout>
                </c:ext>
              </c:extLst>
            </c:dLbl>
            <c:dLbl>
              <c:idx val="2"/>
              <c:layout>
                <c:manualLayout>
                  <c:x val="-7.1253385983310047E-2"/>
                  <c:y val="-3.626006159513551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064488251107596"/>
                      <c:h val="5.4805054371094515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6.3167674918275254E-2"/>
                  <c:y val="-3.45085388552514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'24'!$I$25:$L$25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'24'!$I$28:$L$28</c:f>
              <c:numCache>
                <c:formatCode>0.0</c:formatCode>
                <c:ptCount val="4"/>
                <c:pt idx="0">
                  <c:v>9.6391076328999983</c:v>
                </c:pt>
                <c:pt idx="1">
                  <c:v>-1.2469968056999963</c:v>
                </c:pt>
                <c:pt idx="2">
                  <c:v>0.22610417239999547</c:v>
                </c:pt>
                <c:pt idx="3">
                  <c:v>1.7033559259000099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67440528"/>
        <c:axId val="1267441072"/>
      </c:lineChart>
      <c:scatterChart>
        <c:scatterStyle val="lineMarker"/>
        <c:varyColors val="0"/>
        <c:ser>
          <c:idx val="0"/>
          <c:order val="4"/>
          <c:tx>
            <c:strRef>
              <c:f>'24'!$B$88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'24'!$A$89:$A$90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'24'!$B$89:$B$90</c:f>
              <c:numCache>
                <c:formatCode>0.00</c:formatCode>
                <c:ptCount val="2"/>
                <c:pt idx="0">
                  <c:v>-2</c:v>
                </c:pt>
                <c:pt idx="1">
                  <c:v>10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67436176"/>
        <c:axId val="1267432912"/>
      </c:scatterChart>
      <c:catAx>
        <c:axId val="1267440528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41072"/>
        <c:crosses val="autoZero"/>
        <c:auto val="1"/>
        <c:lblAlgn val="ctr"/>
        <c:lblOffset val="100"/>
        <c:tickLblSkip val="1"/>
        <c:noMultiLvlLbl val="0"/>
      </c:catAx>
      <c:valAx>
        <c:axId val="1267441072"/>
        <c:scaling>
          <c:orientation val="minMax"/>
          <c:max val="1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40528"/>
        <c:crosses val="autoZero"/>
        <c:crossBetween val="between"/>
        <c:majorUnit val="5"/>
      </c:valAx>
      <c:valAx>
        <c:axId val="1267432912"/>
        <c:scaling>
          <c:orientation val="minMax"/>
          <c:max val="10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67436176"/>
        <c:crosses val="max"/>
        <c:crossBetween val="midCat"/>
      </c:valAx>
      <c:valAx>
        <c:axId val="12674361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674329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229221347331583"/>
          <c:y val="0.12744684181763474"/>
          <c:w val="0.80381889763779524"/>
          <c:h val="0.71706326800922748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'24'!$C$34:$C$81</c:f>
              <c:numCache>
                <c:formatCode>0.000</c:formatCode>
                <c:ptCount val="48"/>
                <c:pt idx="0">
                  <c:v>96.145321644999996</c:v>
                </c:pt>
                <c:pt idx="1">
                  <c:v>96.740786463999996</c:v>
                </c:pt>
                <c:pt idx="2">
                  <c:v>97.399668452</c:v>
                </c:pt>
                <c:pt idx="3">
                  <c:v>97.790524667</c:v>
                </c:pt>
                <c:pt idx="4">
                  <c:v>98.563772161000003</c:v>
                </c:pt>
                <c:pt idx="5">
                  <c:v>98.951456433000004</c:v>
                </c:pt>
                <c:pt idx="6">
                  <c:v>99.476751547999996</c:v>
                </c:pt>
                <c:pt idx="7">
                  <c:v>101.91617313</c:v>
                </c:pt>
                <c:pt idx="8">
                  <c:v>101.78695442999999</c:v>
                </c:pt>
                <c:pt idx="9">
                  <c:v>103.22525965</c:v>
                </c:pt>
                <c:pt idx="10">
                  <c:v>103.98626337</c:v>
                </c:pt>
                <c:pt idx="11">
                  <c:v>104.27272413</c:v>
                </c:pt>
                <c:pt idx="12">
                  <c:v>102.62948229</c:v>
                </c:pt>
                <c:pt idx="13">
                  <c:v>102.02187886</c:v>
                </c:pt>
                <c:pt idx="14">
                  <c:v>102.13300332</c:v>
                </c:pt>
                <c:pt idx="15">
                  <c:v>100.06181777</c:v>
                </c:pt>
                <c:pt idx="16">
                  <c:v>94.633877064999993</c:v>
                </c:pt>
                <c:pt idx="17">
                  <c:v>95.874949232999995</c:v>
                </c:pt>
                <c:pt idx="18">
                  <c:v>97.530706710000004</c:v>
                </c:pt>
                <c:pt idx="19">
                  <c:v>97.960422226000006</c:v>
                </c:pt>
                <c:pt idx="20">
                  <c:v>97.138977132999997</c:v>
                </c:pt>
                <c:pt idx="21">
                  <c:v>96.643478129000002</c:v>
                </c:pt>
                <c:pt idx="22">
                  <c:v>99.597484766999997</c:v>
                </c:pt>
                <c:pt idx="23">
                  <c:v>99.696870645000004</c:v>
                </c:pt>
                <c:pt idx="24">
                  <c:v>99.825959999999995</c:v>
                </c:pt>
                <c:pt idx="25">
                  <c:v>94.990049999999997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'24'!$D$34:$D$81</c:f>
              <c:numCache>
                <c:formatCode>0.000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94.990049999999997</c:v>
                </c:pt>
                <c:pt idx="26">
                  <c:v>98.814530000000005</c:v>
                </c:pt>
                <c:pt idx="27">
                  <c:v>98.550430000000006</c:v>
                </c:pt>
                <c:pt idx="28">
                  <c:v>98.492769999999993</c:v>
                </c:pt>
                <c:pt idx="29">
                  <c:v>98.705309999999997</c:v>
                </c:pt>
                <c:pt idx="30">
                  <c:v>98.956900000000005</c:v>
                </c:pt>
                <c:pt idx="31">
                  <c:v>99.397750000000002</c:v>
                </c:pt>
                <c:pt idx="32">
                  <c:v>99.724699999999999</c:v>
                </c:pt>
                <c:pt idx="33">
                  <c:v>99.798209999999997</c:v>
                </c:pt>
                <c:pt idx="34">
                  <c:v>99.999340000000004</c:v>
                </c:pt>
                <c:pt idx="35">
                  <c:v>99.795720000000003</c:v>
                </c:pt>
                <c:pt idx="36">
                  <c:v>99.600589999999997</c:v>
                </c:pt>
                <c:pt idx="37">
                  <c:v>99.530299999999997</c:v>
                </c:pt>
                <c:pt idx="38">
                  <c:v>99.613309999999998</c:v>
                </c:pt>
                <c:pt idx="39">
                  <c:v>99.769139999999993</c:v>
                </c:pt>
                <c:pt idx="40">
                  <c:v>99.970889999999997</c:v>
                </c:pt>
                <c:pt idx="41">
                  <c:v>100.2784</c:v>
                </c:pt>
                <c:pt idx="42">
                  <c:v>100.68989999999999</c:v>
                </c:pt>
                <c:pt idx="43">
                  <c:v>101.0979</c:v>
                </c:pt>
                <c:pt idx="44">
                  <c:v>101.5819</c:v>
                </c:pt>
                <c:pt idx="45">
                  <c:v>101.7077</c:v>
                </c:pt>
                <c:pt idx="46">
                  <c:v>101.92959999999999</c:v>
                </c:pt>
                <c:pt idx="47">
                  <c:v>101.7388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'24'!$E$33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5400" cap="rnd">
              <a:solidFill>
                <a:schemeClr val="tx1">
                  <a:alpha val="7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'24'!$A$34:$A$81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'24'!$E$34:$E$81</c:f>
              <c:numCache>
                <c:formatCode>0.000</c:formatCode>
                <c:ptCount val="48"/>
                <c:pt idx="1">
                  <c:v>100.02130467333335</c:v>
                </c:pt>
                <c:pt idx="2">
                  <c:v>100.02130467333335</c:v>
                </c:pt>
                <c:pt idx="3">
                  <c:v>100.02130467333335</c:v>
                </c:pt>
                <c:pt idx="4">
                  <c:v>100.02130467333335</c:v>
                </c:pt>
                <c:pt idx="5">
                  <c:v>100.02130467333335</c:v>
                </c:pt>
                <c:pt idx="6">
                  <c:v>100.02130467333335</c:v>
                </c:pt>
                <c:pt idx="7">
                  <c:v>100.02130467333335</c:v>
                </c:pt>
                <c:pt idx="8">
                  <c:v>100.02130467333335</c:v>
                </c:pt>
                <c:pt idx="9">
                  <c:v>100.02130467333335</c:v>
                </c:pt>
                <c:pt idx="10">
                  <c:v>100.02130467333335</c:v>
                </c:pt>
                <c:pt idx="13">
                  <c:v>98.826912345666656</c:v>
                </c:pt>
                <c:pt idx="14">
                  <c:v>98.826912345666656</c:v>
                </c:pt>
                <c:pt idx="15">
                  <c:v>98.826912345666656</c:v>
                </c:pt>
                <c:pt idx="16">
                  <c:v>98.826912345666656</c:v>
                </c:pt>
                <c:pt idx="17">
                  <c:v>98.826912345666656</c:v>
                </c:pt>
                <c:pt idx="18">
                  <c:v>98.826912345666656</c:v>
                </c:pt>
                <c:pt idx="19">
                  <c:v>98.826912345666656</c:v>
                </c:pt>
                <c:pt idx="20">
                  <c:v>98.826912345666656</c:v>
                </c:pt>
                <c:pt idx="21">
                  <c:v>98.826912345666656</c:v>
                </c:pt>
                <c:pt idx="22">
                  <c:v>98.826912345666656</c:v>
                </c:pt>
                <c:pt idx="25">
                  <c:v>98.920972500000005</c:v>
                </c:pt>
                <c:pt idx="26">
                  <c:v>98.920972500000005</c:v>
                </c:pt>
                <c:pt idx="27">
                  <c:v>98.920972500000005</c:v>
                </c:pt>
                <c:pt idx="28">
                  <c:v>98.920972500000005</c:v>
                </c:pt>
                <c:pt idx="29">
                  <c:v>98.920972500000005</c:v>
                </c:pt>
                <c:pt idx="30">
                  <c:v>98.920972500000005</c:v>
                </c:pt>
                <c:pt idx="31">
                  <c:v>98.920972500000005</c:v>
                </c:pt>
                <c:pt idx="32">
                  <c:v>98.920972500000005</c:v>
                </c:pt>
                <c:pt idx="33">
                  <c:v>98.920972500000005</c:v>
                </c:pt>
                <c:pt idx="34">
                  <c:v>98.920972500000005</c:v>
                </c:pt>
                <c:pt idx="37">
                  <c:v>100.6257025</c:v>
                </c:pt>
                <c:pt idx="38">
                  <c:v>100.6257025</c:v>
                </c:pt>
                <c:pt idx="39">
                  <c:v>100.6257025</c:v>
                </c:pt>
                <c:pt idx="40">
                  <c:v>100.6257025</c:v>
                </c:pt>
                <c:pt idx="41">
                  <c:v>100.6257025</c:v>
                </c:pt>
                <c:pt idx="42">
                  <c:v>100.6257025</c:v>
                </c:pt>
                <c:pt idx="43">
                  <c:v>100.6257025</c:v>
                </c:pt>
                <c:pt idx="44">
                  <c:v>100.6257025</c:v>
                </c:pt>
                <c:pt idx="45">
                  <c:v>100.6257025</c:v>
                </c:pt>
                <c:pt idx="46">
                  <c:v>100.6257025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67442160"/>
        <c:axId val="1270498464"/>
      </c:lineChart>
      <c:catAx>
        <c:axId val="126744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49846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70498464"/>
        <c:scaling>
          <c:orientation val="minMax"/>
          <c:max val="125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67442160"/>
        <c:crosses val="autoZero"/>
        <c:crossBetween val="midCat"/>
        <c:majorUnit val="25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2655074365704286"/>
          <c:y val="0.48304106830428128"/>
          <c:w val="0.521829250510353"/>
          <c:h val="0.1854776948263670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690215806357542"/>
          <c:y val="0.1380914885639295"/>
          <c:w val="0.81249599008457274"/>
          <c:h val="0.713519560054993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'25'!$H$26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'25'!$I$26:$L$26</c:f>
              <c:numCache>
                <c:formatCode>0.00</c:formatCode>
                <c:ptCount val="4"/>
                <c:pt idx="0">
                  <c:v>1.9091182179999997</c:v>
                </c:pt>
                <c:pt idx="1">
                  <c:v>0.81423703300000128</c:v>
                </c:pt>
                <c:pt idx="2">
                  <c:v>-3.1369582250000008</c:v>
                </c:pt>
                <c:pt idx="3">
                  <c:v>-0.91649528800000013</c:v>
                </c:pt>
              </c:numCache>
            </c:numRef>
          </c:val>
          <c:extLst/>
        </c:ser>
        <c:ser>
          <c:idx val="2"/>
          <c:order val="1"/>
          <c:tx>
            <c:strRef>
              <c:f>'25'!$H$27</c:f>
              <c:strCache>
                <c:ptCount val="1"/>
                <c:pt idx="0">
                  <c:v>industrial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'25'!$I$27:$L$27</c:f>
              <c:numCache>
                <c:formatCode>0.00</c:formatCode>
                <c:ptCount val="4"/>
                <c:pt idx="0">
                  <c:v>1.1931506999999897E-2</c:v>
                </c:pt>
                <c:pt idx="1">
                  <c:v>-0.51040714200000181</c:v>
                </c:pt>
                <c:pt idx="2">
                  <c:v>1.2513222650000024</c:v>
                </c:pt>
                <c:pt idx="3">
                  <c:v>0.1052584379999999</c:v>
                </c:pt>
              </c:numCache>
            </c:numRef>
          </c:val>
          <c:extLst/>
        </c:ser>
        <c:ser>
          <c:idx val="4"/>
          <c:order val="2"/>
          <c:tx>
            <c:strRef>
              <c:f>'25'!$H$28</c:f>
              <c:strCache>
                <c:ptCount val="1"/>
                <c:pt idx="0">
                  <c:v>residential and commercial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'25'!$I$28:$L$28</c:f>
              <c:numCache>
                <c:formatCode>0.00</c:formatCode>
                <c:ptCount val="4"/>
                <c:pt idx="0">
                  <c:v>4.5747945800002299E-2</c:v>
                </c:pt>
                <c:pt idx="1">
                  <c:v>-2.0720544434000026</c:v>
                </c:pt>
                <c:pt idx="2">
                  <c:v>1.1135306865000025</c:v>
                </c:pt>
                <c:pt idx="3">
                  <c:v>-0.35235884120000094</c:v>
                </c:pt>
              </c:numCache>
            </c:numRef>
          </c:val>
          <c:extLst/>
        </c:ser>
        <c:ser>
          <c:idx val="0"/>
          <c:order val="3"/>
          <c:tx>
            <c:strRef>
              <c:f>'25'!$H$29</c:f>
              <c:strCache>
                <c:ptCount val="1"/>
                <c:pt idx="0">
                  <c:v>other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 w="28575">
              <a:noFill/>
            </a:ln>
          </c:spPr>
          <c:invertIfNegative val="0"/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'25'!$I$29:$L$29</c:f>
              <c:numCache>
                <c:formatCode>0.00</c:formatCode>
                <c:ptCount val="4"/>
                <c:pt idx="0">
                  <c:v>0.60780053520001331</c:v>
                </c:pt>
                <c:pt idx="1">
                  <c:v>-0.12853283160001183</c:v>
                </c:pt>
                <c:pt idx="2">
                  <c:v>4.2904775500005599E-2</c:v>
                </c:pt>
                <c:pt idx="3">
                  <c:v>0.24745350420000989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0499552"/>
        <c:axId val="1270504448"/>
      </c:barChart>
      <c:lineChart>
        <c:grouping val="stacked"/>
        <c:varyColors val="0"/>
        <c:ser>
          <c:idx val="3"/>
          <c:order val="4"/>
          <c:tx>
            <c:strRef>
              <c:f>'25'!$B$30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4808624610132926E-2"/>
                  <c:y val="-3.987710563243267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6828921030463298E-2"/>
                  <c:y val="4.975360066367762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0443199460756542E-2"/>
                  <c:y val="3.6640106250253615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7.5289310614482866E-2"/>
                  <c:y val="5.247458876011949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'25'!$I$25:$L$25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'25'!$I$30:$L$30</c:f>
              <c:numCache>
                <c:formatCode>0.0</c:formatCode>
                <c:ptCount val="4"/>
                <c:pt idx="0">
                  <c:v>2.5745982060000152</c:v>
                </c:pt>
                <c:pt idx="1">
                  <c:v>-1.8967573840000149</c:v>
                </c:pt>
                <c:pt idx="2">
                  <c:v>-0.7292004979999902</c:v>
                </c:pt>
                <c:pt idx="3">
                  <c:v>-0.91614218699999128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499552"/>
        <c:axId val="1270504448"/>
      </c:lineChart>
      <c:scatterChart>
        <c:scatterStyle val="lineMarker"/>
        <c:varyColors val="0"/>
        <c:ser>
          <c:idx val="5"/>
          <c:order val="5"/>
          <c:tx>
            <c:strRef>
              <c:f>'25'!$B$89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'25'!$A$90:$A$91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'25'!$B$90:$B$91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03904"/>
        <c:axId val="1270507712"/>
      </c:scatterChart>
      <c:catAx>
        <c:axId val="127049955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04448"/>
        <c:crosses val="autoZero"/>
        <c:auto val="1"/>
        <c:lblAlgn val="ctr"/>
        <c:lblOffset val="100"/>
        <c:tickLblSkip val="1"/>
        <c:noMultiLvlLbl val="0"/>
      </c:catAx>
      <c:valAx>
        <c:axId val="1270504448"/>
        <c:scaling>
          <c:orientation val="minMax"/>
          <c:max val="10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499552"/>
        <c:crosses val="autoZero"/>
        <c:crossBetween val="between"/>
        <c:majorUnit val="2"/>
      </c:valAx>
      <c:valAx>
        <c:axId val="1270507712"/>
        <c:scaling>
          <c:orientation val="minMax"/>
          <c:max val="4"/>
          <c:min val="-2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70503904"/>
        <c:crosses val="max"/>
        <c:crossBetween val="midCat"/>
      </c:valAx>
      <c:valAx>
        <c:axId val="127050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050771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326771653543307"/>
          <c:y val="0.14321428571428574"/>
          <c:w val="0.78747302420530763"/>
          <c:h val="0.70917354080739903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'25'!$C$36:$C$83</c:f>
              <c:numCache>
                <c:formatCode>0.00</c:formatCode>
                <c:ptCount val="48"/>
                <c:pt idx="0">
                  <c:v>110.23224591</c:v>
                </c:pt>
                <c:pt idx="1">
                  <c:v>107.61261557</c:v>
                </c:pt>
                <c:pt idx="2">
                  <c:v>94.265529258000001</c:v>
                </c:pt>
                <c:pt idx="3">
                  <c:v>73.630576970000007</c:v>
                </c:pt>
                <c:pt idx="4">
                  <c:v>68.739434488000001</c:v>
                </c:pt>
                <c:pt idx="5">
                  <c:v>70.554730097000004</c:v>
                </c:pt>
                <c:pt idx="6">
                  <c:v>77.123005355999993</c:v>
                </c:pt>
                <c:pt idx="7">
                  <c:v>78.392581581000002</c:v>
                </c:pt>
                <c:pt idx="8">
                  <c:v>73.437921063000005</c:v>
                </c:pt>
                <c:pt idx="9">
                  <c:v>74.344429224999999</c:v>
                </c:pt>
                <c:pt idx="10">
                  <c:v>92.595998363000007</c:v>
                </c:pt>
                <c:pt idx="11">
                  <c:v>102.02933271000001</c:v>
                </c:pt>
                <c:pt idx="12">
                  <c:v>106.32483213</c:v>
                </c:pt>
                <c:pt idx="13">
                  <c:v>104.57800003</c:v>
                </c:pt>
                <c:pt idx="14">
                  <c:v>87.369564968000006</c:v>
                </c:pt>
                <c:pt idx="15">
                  <c:v>74.7662002</c:v>
                </c:pt>
                <c:pt idx="16">
                  <c:v>66.751193838999995</c:v>
                </c:pt>
                <c:pt idx="17">
                  <c:v>71.126718233000005</c:v>
                </c:pt>
                <c:pt idx="18">
                  <c:v>80.393108452000007</c:v>
                </c:pt>
                <c:pt idx="19">
                  <c:v>77.528068742000002</c:v>
                </c:pt>
                <c:pt idx="20">
                  <c:v>72.455333733000003</c:v>
                </c:pt>
                <c:pt idx="21">
                  <c:v>74.906890903000004</c:v>
                </c:pt>
                <c:pt idx="22">
                  <c:v>81.333062200000001</c:v>
                </c:pt>
                <c:pt idx="23">
                  <c:v>101.77104116</c:v>
                </c:pt>
                <c:pt idx="24">
                  <c:v>106.901402</c:v>
                </c:pt>
                <c:pt idx="25">
                  <c:v>111.772442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'25'!$D$36:$D$83</c:f>
              <c:numCache>
                <c:formatCode>0.00</c:formatCode>
                <c:ptCount val="4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111.772442</c:v>
                </c:pt>
                <c:pt idx="26">
                  <c:v>90.016080000000002</c:v>
                </c:pt>
                <c:pt idx="27">
                  <c:v>74.139430000000004</c:v>
                </c:pt>
                <c:pt idx="28">
                  <c:v>67.568709999999996</c:v>
                </c:pt>
                <c:pt idx="29">
                  <c:v>69.144310000000004</c:v>
                </c:pt>
                <c:pt idx="30">
                  <c:v>73.442620000000005</c:v>
                </c:pt>
                <c:pt idx="31">
                  <c:v>72.291510000000002</c:v>
                </c:pt>
                <c:pt idx="32">
                  <c:v>70.092410000000001</c:v>
                </c:pt>
                <c:pt idx="33">
                  <c:v>72.428790000000006</c:v>
                </c:pt>
                <c:pt idx="34">
                  <c:v>84.937399999999997</c:v>
                </c:pt>
                <c:pt idx="35">
                  <c:v>99.323269999999994</c:v>
                </c:pt>
                <c:pt idx="36">
                  <c:v>108.4192</c:v>
                </c:pt>
                <c:pt idx="37">
                  <c:v>103.2183</c:v>
                </c:pt>
                <c:pt idx="38">
                  <c:v>86.624200000000002</c:v>
                </c:pt>
                <c:pt idx="39">
                  <c:v>73.018979999999999</c:v>
                </c:pt>
                <c:pt idx="40">
                  <c:v>66.180359999999993</c:v>
                </c:pt>
                <c:pt idx="41">
                  <c:v>68.650369999999995</c:v>
                </c:pt>
                <c:pt idx="42">
                  <c:v>74.419700000000006</c:v>
                </c:pt>
                <c:pt idx="43">
                  <c:v>73.359790000000004</c:v>
                </c:pt>
                <c:pt idx="44">
                  <c:v>70.141050000000007</c:v>
                </c:pt>
                <c:pt idx="45">
                  <c:v>72.56026</c:v>
                </c:pt>
                <c:pt idx="46">
                  <c:v>84.255700000000004</c:v>
                </c:pt>
                <c:pt idx="47">
                  <c:v>99.523309999999995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'25'!$E$35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'25'!$A$36:$A$83</c:f>
              <c:numCache>
                <c:formatCode>General</c:formatCode>
                <c:ptCount val="48"/>
                <c:pt idx="0">
                  <c:v>2019</c:v>
                </c:pt>
                <c:pt idx="1">
                  <c:v>2019</c:v>
                </c:pt>
                <c:pt idx="2">
                  <c:v>2019</c:v>
                </c:pt>
                <c:pt idx="3">
                  <c:v>2019</c:v>
                </c:pt>
                <c:pt idx="4">
                  <c:v>2019</c:v>
                </c:pt>
                <c:pt idx="5">
                  <c:v>2019</c:v>
                </c:pt>
                <c:pt idx="6">
                  <c:v>2019</c:v>
                </c:pt>
                <c:pt idx="7">
                  <c:v>2019</c:v>
                </c:pt>
                <c:pt idx="8">
                  <c:v>2019</c:v>
                </c:pt>
                <c:pt idx="9">
                  <c:v>2019</c:v>
                </c:pt>
                <c:pt idx="10">
                  <c:v>2019</c:v>
                </c:pt>
                <c:pt idx="11">
                  <c:v>2019</c:v>
                </c:pt>
                <c:pt idx="12">
                  <c:v>2020</c:v>
                </c:pt>
                <c:pt idx="13">
                  <c:v>2020</c:v>
                </c:pt>
                <c:pt idx="14">
                  <c:v>2020</c:v>
                </c:pt>
                <c:pt idx="15">
                  <c:v>2020</c:v>
                </c:pt>
                <c:pt idx="16">
                  <c:v>2020</c:v>
                </c:pt>
                <c:pt idx="17">
                  <c:v>2020</c:v>
                </c:pt>
                <c:pt idx="18">
                  <c:v>2020</c:v>
                </c:pt>
                <c:pt idx="19">
                  <c:v>2020</c:v>
                </c:pt>
                <c:pt idx="20">
                  <c:v>2020</c:v>
                </c:pt>
                <c:pt idx="21">
                  <c:v>2020</c:v>
                </c:pt>
                <c:pt idx="22">
                  <c:v>2020</c:v>
                </c:pt>
                <c:pt idx="23">
                  <c:v>2020</c:v>
                </c:pt>
                <c:pt idx="24">
                  <c:v>2021</c:v>
                </c:pt>
                <c:pt idx="25">
                  <c:v>2021</c:v>
                </c:pt>
                <c:pt idx="26">
                  <c:v>2021</c:v>
                </c:pt>
                <c:pt idx="27">
                  <c:v>2021</c:v>
                </c:pt>
                <c:pt idx="28">
                  <c:v>2021</c:v>
                </c:pt>
                <c:pt idx="29">
                  <c:v>2021</c:v>
                </c:pt>
                <c:pt idx="30">
                  <c:v>2021</c:v>
                </c:pt>
                <c:pt idx="31">
                  <c:v>2021</c:v>
                </c:pt>
                <c:pt idx="32">
                  <c:v>2021</c:v>
                </c:pt>
                <c:pt idx="33">
                  <c:v>2021</c:v>
                </c:pt>
                <c:pt idx="34">
                  <c:v>2021</c:v>
                </c:pt>
                <c:pt idx="35">
                  <c:v>2021</c:v>
                </c:pt>
                <c:pt idx="36">
                  <c:v>2022</c:v>
                </c:pt>
                <c:pt idx="37">
                  <c:v>2022</c:v>
                </c:pt>
                <c:pt idx="38">
                  <c:v>2022</c:v>
                </c:pt>
                <c:pt idx="39">
                  <c:v>2022</c:v>
                </c:pt>
                <c:pt idx="40">
                  <c:v>2022</c:v>
                </c:pt>
                <c:pt idx="41">
                  <c:v>2022</c:v>
                </c:pt>
                <c:pt idx="42">
                  <c:v>2022</c:v>
                </c:pt>
                <c:pt idx="43">
                  <c:v>2022</c:v>
                </c:pt>
                <c:pt idx="44">
                  <c:v>2022</c:v>
                </c:pt>
                <c:pt idx="45">
                  <c:v>2022</c:v>
                </c:pt>
                <c:pt idx="46">
                  <c:v>2022</c:v>
                </c:pt>
                <c:pt idx="47">
                  <c:v>2022</c:v>
                </c:pt>
              </c:numCache>
            </c:numRef>
          </c:cat>
          <c:val>
            <c:numRef>
              <c:f>'25'!$E$36:$E$83</c:f>
              <c:numCache>
                <c:formatCode>0.00</c:formatCode>
                <c:ptCount val="48"/>
                <c:pt idx="1">
                  <c:v>85.246533382583337</c:v>
                </c:pt>
                <c:pt idx="2">
                  <c:v>85.246533382583337</c:v>
                </c:pt>
                <c:pt idx="3">
                  <c:v>85.246533382583337</c:v>
                </c:pt>
                <c:pt idx="4">
                  <c:v>85.246533382583337</c:v>
                </c:pt>
                <c:pt idx="5">
                  <c:v>85.246533382583337</c:v>
                </c:pt>
                <c:pt idx="6">
                  <c:v>85.246533382583337</c:v>
                </c:pt>
                <c:pt idx="7">
                  <c:v>85.246533382583337</c:v>
                </c:pt>
                <c:pt idx="8">
                  <c:v>85.246533382583337</c:v>
                </c:pt>
                <c:pt idx="9">
                  <c:v>85.246533382583337</c:v>
                </c:pt>
                <c:pt idx="10">
                  <c:v>85.246533382583337</c:v>
                </c:pt>
                <c:pt idx="13">
                  <c:v>83.275334549166658</c:v>
                </c:pt>
                <c:pt idx="14">
                  <c:v>83.275334549166658</c:v>
                </c:pt>
                <c:pt idx="15">
                  <c:v>83.275334549166658</c:v>
                </c:pt>
                <c:pt idx="16">
                  <c:v>83.275334549166658</c:v>
                </c:pt>
                <c:pt idx="17">
                  <c:v>83.275334549166658</c:v>
                </c:pt>
                <c:pt idx="18">
                  <c:v>83.275334549166658</c:v>
                </c:pt>
                <c:pt idx="19">
                  <c:v>83.275334549166658</c:v>
                </c:pt>
                <c:pt idx="20">
                  <c:v>83.275334549166658</c:v>
                </c:pt>
                <c:pt idx="21">
                  <c:v>83.275334549166658</c:v>
                </c:pt>
                <c:pt idx="22">
                  <c:v>83.275334549166658</c:v>
                </c:pt>
                <c:pt idx="25">
                  <c:v>82.671531166666668</c:v>
                </c:pt>
                <c:pt idx="26">
                  <c:v>82.671531166666668</c:v>
                </c:pt>
                <c:pt idx="27">
                  <c:v>82.671531166666668</c:v>
                </c:pt>
                <c:pt idx="28">
                  <c:v>82.671531166666668</c:v>
                </c:pt>
                <c:pt idx="29">
                  <c:v>82.671531166666668</c:v>
                </c:pt>
                <c:pt idx="30">
                  <c:v>82.671531166666668</c:v>
                </c:pt>
                <c:pt idx="31">
                  <c:v>82.671531166666668</c:v>
                </c:pt>
                <c:pt idx="32">
                  <c:v>82.671531166666668</c:v>
                </c:pt>
                <c:pt idx="33">
                  <c:v>82.671531166666668</c:v>
                </c:pt>
                <c:pt idx="34">
                  <c:v>82.671531166666668</c:v>
                </c:pt>
                <c:pt idx="37">
                  <c:v>81.697601666666671</c:v>
                </c:pt>
                <c:pt idx="38">
                  <c:v>81.697601666666671</c:v>
                </c:pt>
                <c:pt idx="39">
                  <c:v>81.697601666666671</c:v>
                </c:pt>
                <c:pt idx="40">
                  <c:v>81.697601666666671</c:v>
                </c:pt>
                <c:pt idx="41">
                  <c:v>81.697601666666671</c:v>
                </c:pt>
                <c:pt idx="42">
                  <c:v>81.697601666666671</c:v>
                </c:pt>
                <c:pt idx="43">
                  <c:v>81.697601666666671</c:v>
                </c:pt>
                <c:pt idx="44">
                  <c:v>81.697601666666671</c:v>
                </c:pt>
                <c:pt idx="45">
                  <c:v>81.697601666666671</c:v>
                </c:pt>
                <c:pt idx="46">
                  <c:v>81.697601666666671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0499008"/>
        <c:axId val="1270510976"/>
      </c:lineChart>
      <c:catAx>
        <c:axId val="127049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1097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70510976"/>
        <c:scaling>
          <c:orientation val="minMax"/>
          <c:max val="12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49900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</c:legendEntry>
      <c:layout>
        <c:manualLayout>
          <c:xMode val="edge"/>
          <c:yMode val="edge"/>
          <c:x val="0.13581000291630213"/>
          <c:y val="0.64973128358955123"/>
          <c:w val="0.56349591717701952"/>
          <c:h val="0.1493069616297962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5.6329251350020211E-2"/>
          <c:w val="0.86425059586052189"/>
          <c:h val="0.70708312664504747"/>
        </c:manualLayout>
      </c:layout>
      <c:barChart>
        <c:barDir val="col"/>
        <c:grouping val="clustered"/>
        <c:varyColors val="0"/>
        <c:ser>
          <c:idx val="8"/>
          <c:order val="8"/>
          <c:tx>
            <c:v>net storage builds</c:v>
          </c:tx>
          <c:spPr>
            <a:solidFill>
              <a:schemeClr val="accent4">
                <a:lumMod val="75000"/>
              </a:schemeClr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'26'!$M$29:$M$56</c:f>
              <c:numCache>
                <c:formatCode>0.00</c:formatCode>
                <c:ptCount val="28"/>
                <c:pt idx="0">
                  <c:v>0</c:v>
                </c:pt>
                <c:pt idx="1">
                  <c:v>8.0905714286000006</c:v>
                </c:pt>
                <c:pt idx="2">
                  <c:v>5.8496847825999998</c:v>
                </c:pt>
                <c:pt idx="3">
                  <c:v>0</c:v>
                </c:pt>
                <c:pt idx="4">
                  <c:v>0</c:v>
                </c:pt>
                <c:pt idx="5">
                  <c:v>9.5678901099000004</c:v>
                </c:pt>
                <c:pt idx="6">
                  <c:v>7.3857934783000001</c:v>
                </c:pt>
                <c:pt idx="7">
                  <c:v>0</c:v>
                </c:pt>
                <c:pt idx="8">
                  <c:v>0</c:v>
                </c:pt>
                <c:pt idx="9">
                  <c:v>9.1016263736000003</c:v>
                </c:pt>
                <c:pt idx="10">
                  <c:v>8.4974239130000004</c:v>
                </c:pt>
                <c:pt idx="11">
                  <c:v>0</c:v>
                </c:pt>
                <c:pt idx="12">
                  <c:v>0</c:v>
                </c:pt>
                <c:pt idx="13">
                  <c:v>14.175978022000001</c:v>
                </c:pt>
                <c:pt idx="14">
                  <c:v>10.40801087</c:v>
                </c:pt>
                <c:pt idx="15">
                  <c:v>0</c:v>
                </c:pt>
                <c:pt idx="16">
                  <c:v>0</c:v>
                </c:pt>
                <c:pt idx="17">
                  <c:v>12.237076923</c:v>
                </c:pt>
                <c:pt idx="18">
                  <c:v>7.6766304347999998</c:v>
                </c:pt>
                <c:pt idx="19">
                  <c:v>0</c:v>
                </c:pt>
                <c:pt idx="20">
                  <c:v>0</c:v>
                </c:pt>
                <c:pt idx="21">
                  <c:v>10.899416923</c:v>
                </c:pt>
                <c:pt idx="22">
                  <c:v>9.0120244130000007</c:v>
                </c:pt>
                <c:pt idx="23">
                  <c:v>0</c:v>
                </c:pt>
                <c:pt idx="24">
                  <c:v>0</c:v>
                </c:pt>
                <c:pt idx="25">
                  <c:v>11.910700220000001</c:v>
                </c:pt>
                <c:pt idx="26">
                  <c:v>9.5501514890999992</c:v>
                </c:pt>
                <c:pt idx="27">
                  <c:v>0</c:v>
                </c:pt>
              </c:numCache>
            </c:numRef>
          </c:val>
        </c:ser>
        <c:ser>
          <c:idx val="9"/>
          <c:order val="9"/>
          <c:tx>
            <c:v>net storage witdrawals</c:v>
          </c:tx>
          <c:spPr>
            <a:solidFill>
              <a:schemeClr val="accent5"/>
            </a:solidFill>
            <a:ln>
              <a:noFill/>
            </a:ln>
          </c:spPr>
          <c:invertIfNegative val="0"/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'26'!$L$29:$L$56</c:f>
              <c:numCache>
                <c:formatCode>0.00</c:formatCode>
                <c:ptCount val="28"/>
                <c:pt idx="0">
                  <c:v>-13.242186813</c:v>
                </c:pt>
                <c:pt idx="1">
                  <c:v>0</c:v>
                </c:pt>
                <c:pt idx="2">
                  <c:v>0</c:v>
                </c:pt>
                <c:pt idx="3">
                  <c:v>-4.4541413043000002</c:v>
                </c:pt>
                <c:pt idx="4">
                  <c:v>-14.003611111</c:v>
                </c:pt>
                <c:pt idx="5">
                  <c:v>0</c:v>
                </c:pt>
                <c:pt idx="6">
                  <c:v>0</c:v>
                </c:pt>
                <c:pt idx="7">
                  <c:v>-5.9124565217000002</c:v>
                </c:pt>
                <c:pt idx="8">
                  <c:v>-18.698977778</c:v>
                </c:pt>
                <c:pt idx="9">
                  <c:v>0</c:v>
                </c:pt>
                <c:pt idx="10">
                  <c:v>0</c:v>
                </c:pt>
                <c:pt idx="11">
                  <c:v>-2.6235434782999998</c:v>
                </c:pt>
                <c:pt idx="12">
                  <c:v>-16.926522221999999</c:v>
                </c:pt>
                <c:pt idx="13">
                  <c:v>0</c:v>
                </c:pt>
                <c:pt idx="14">
                  <c:v>0</c:v>
                </c:pt>
                <c:pt idx="15">
                  <c:v>-2.4471956522</c:v>
                </c:pt>
                <c:pt idx="16">
                  <c:v>-12.735461537999999</c:v>
                </c:pt>
                <c:pt idx="17">
                  <c:v>0</c:v>
                </c:pt>
                <c:pt idx="18">
                  <c:v>0</c:v>
                </c:pt>
                <c:pt idx="19">
                  <c:v>-5.3623260869999996</c:v>
                </c:pt>
                <c:pt idx="20">
                  <c:v>-19.439260999999998</c:v>
                </c:pt>
                <c:pt idx="21">
                  <c:v>0</c:v>
                </c:pt>
                <c:pt idx="22">
                  <c:v>0</c:v>
                </c:pt>
                <c:pt idx="23">
                  <c:v>-5.1119294890999996</c:v>
                </c:pt>
                <c:pt idx="24">
                  <c:v>-18.874004733</c:v>
                </c:pt>
                <c:pt idx="25">
                  <c:v>0</c:v>
                </c:pt>
                <c:pt idx="26">
                  <c:v>0</c:v>
                </c:pt>
                <c:pt idx="27">
                  <c:v>-4.1638771630000004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3"/>
        <c:overlap val="100"/>
        <c:axId val="1270509344"/>
        <c:axId val="1270504992"/>
      </c:barChar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509344"/>
        <c:axId val="1270504992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World production</c:v>
                </c:tx>
                <c:spPr>
                  <a:ln>
                    <a:solidFill>
                      <a:schemeClr val="accent1"/>
                    </a:solidFill>
                  </a:ln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'26'!$E$29:$E$56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73.959274725</c:v>
                      </c:pt>
                      <c:pt idx="1">
                        <c:v>72.914340659000004</c:v>
                      </c:pt>
                      <c:pt idx="2">
                        <c:v>72.221652173999999</c:v>
                      </c:pt>
                      <c:pt idx="3">
                        <c:v>71.545858695999996</c:v>
                      </c:pt>
                      <c:pt idx="4">
                        <c:v>71.767144443999996</c:v>
                      </c:pt>
                      <c:pt idx="5">
                        <c:v>73.491054945000002</c:v>
                      </c:pt>
                      <c:pt idx="6">
                        <c:v>75.127565216999997</c:v>
                      </c:pt>
                      <c:pt idx="7">
                        <c:v>79.153413043</c:v>
                      </c:pt>
                      <c:pt idx="8">
                        <c:v>80.145744444000002</c:v>
                      </c:pt>
                      <c:pt idx="9">
                        <c:v>81.952120879000006</c:v>
                      </c:pt>
                      <c:pt idx="10">
                        <c:v>85.767456522000003</c:v>
                      </c:pt>
                      <c:pt idx="11">
                        <c:v>89.270684782999993</c:v>
                      </c:pt>
                      <c:pt idx="12">
                        <c:v>90.011566666999997</c:v>
                      </c:pt>
                      <c:pt idx="13">
                        <c:v>91.568824176000007</c:v>
                      </c:pt>
                      <c:pt idx="14">
                        <c:v>94.001728260999997</c:v>
                      </c:pt>
                      <c:pt idx="15">
                        <c:v>96.582489129999999</c:v>
                      </c:pt>
                      <c:pt idx="16">
                        <c:v>94.788857143000001</c:v>
                      </c:pt>
                      <c:pt idx="17">
                        <c:v>89.675483516</c:v>
                      </c:pt>
                      <c:pt idx="18">
                        <c:v>89.823510870000007</c:v>
                      </c:pt>
                      <c:pt idx="19">
                        <c:v>91.082130434999996</c:v>
                      </c:pt>
                      <c:pt idx="20">
                        <c:v>90.503904667</c:v>
                      </c:pt>
                      <c:pt idx="21">
                        <c:v>91.039084724999995</c:v>
                      </c:pt>
                      <c:pt idx="22">
                        <c:v>91.709012283000007</c:v>
                      </c:pt>
                      <c:pt idx="23">
                        <c:v>92.127762935000007</c:v>
                      </c:pt>
                      <c:pt idx="24">
                        <c:v>91.865437999999997</c:v>
                      </c:pt>
                      <c:pt idx="25">
                        <c:v>92.254314614999998</c:v>
                      </c:pt>
                      <c:pt idx="26">
                        <c:v>93.280388043000002</c:v>
                      </c:pt>
                      <c:pt idx="27">
                        <c:v>93.900534238999995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v>World consumption</c:v>
                </c:tx>
                <c:spPr>
                  <a:ln>
                    <a:solidFill>
                      <a:schemeClr val="accent6"/>
                    </a:solidFill>
                  </a:ln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'26'!$H$29:$H$56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89.013769230999998</c:v>
                      </c:pt>
                      <c:pt idx="1">
                        <c:v>66.486824175999999</c:v>
                      </c:pt>
                      <c:pt idx="2">
                        <c:v>68.942847826000005</c:v>
                      </c:pt>
                      <c:pt idx="3">
                        <c:v>75.553478260999995</c:v>
                      </c:pt>
                      <c:pt idx="4">
                        <c:v>86.415222221999997</c:v>
                      </c:pt>
                      <c:pt idx="5">
                        <c:v>63.016373625999996</c:v>
                      </c:pt>
                      <c:pt idx="6">
                        <c:v>66.911228261000005</c:v>
                      </c:pt>
                      <c:pt idx="7">
                        <c:v>81.247619564999994</c:v>
                      </c:pt>
                      <c:pt idx="8">
                        <c:v>98.315122221999999</c:v>
                      </c:pt>
                      <c:pt idx="9">
                        <c:v>71.084000000000003</c:v>
                      </c:pt>
                      <c:pt idx="10">
                        <c:v>74.137130435000003</c:v>
                      </c:pt>
                      <c:pt idx="11">
                        <c:v>86.970695652000003</c:v>
                      </c:pt>
                      <c:pt idx="12">
                        <c:v>103.91760296</c:v>
                      </c:pt>
                      <c:pt idx="13">
                        <c:v>70.950348144000003</c:v>
                      </c:pt>
                      <c:pt idx="14">
                        <c:v>76.349139422999997</c:v>
                      </c:pt>
                      <c:pt idx="15">
                        <c:v>89.624636640000006</c:v>
                      </c:pt>
                      <c:pt idx="16">
                        <c:v>99.310860559999995</c:v>
                      </c:pt>
                      <c:pt idx="17">
                        <c:v>70.835984198000006</c:v>
                      </c:pt>
                      <c:pt idx="18">
                        <c:v>76.839309837000002</c:v>
                      </c:pt>
                      <c:pt idx="19">
                        <c:v>86.054432173999999</c:v>
                      </c:pt>
                      <c:pt idx="20">
                        <c:v>102.60078131</c:v>
                      </c:pt>
                      <c:pt idx="21">
                        <c:v>70.254310000000004</c:v>
                      </c:pt>
                      <c:pt idx="22">
                        <c:v>71.962286195999994</c:v>
                      </c:pt>
                      <c:pt idx="23">
                        <c:v>85.569954999999993</c:v>
                      </c:pt>
                      <c:pt idx="24">
                        <c:v>99.293975556000007</c:v>
                      </c:pt>
                      <c:pt idx="25">
                        <c:v>69.249139120999999</c:v>
                      </c:pt>
                      <c:pt idx="26">
                        <c:v>72.667344456999999</c:v>
                      </c:pt>
                      <c:pt idx="27">
                        <c:v>85.459365977999994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3"/>
                <c:tx>
                  <c:v>gross imports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8.3787996000000007</c:v>
                      </c:pt>
                      <c:pt idx="21">
                        <c:v>6.6877275494999999</c:v>
                      </c:pt>
                      <c:pt idx="22">
                        <c:v>6.8716434239000002</c:v>
                      </c:pt>
                      <c:pt idx="23">
                        <c:v>6.9609019890999999</c:v>
                      </c:pt>
                      <c:pt idx="24">
                        <c:v>7.6379431888999996</c:v>
                      </c:pt>
                      <c:pt idx="25">
                        <c:v>6.5322766923</c:v>
                      </c:pt>
                      <c:pt idx="26">
                        <c:v>6.5463795977999997</c:v>
                      </c:pt>
                      <c:pt idx="27">
                        <c:v>6.8923931848000004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-19.439260999999998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-5.1119294890999996</c:v>
                      </c:pt>
                      <c:pt idx="24">
                        <c:v>-18.874004733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-4.1638771630000004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4816400476688249E-2"/>
                  <c:y val="4.4838853749428483E-2"/>
                </c:manualLayout>
              </c:layout>
              <c:tx>
                <c:rich>
                  <a:bodyPr/>
                  <a:lstStyle/>
                  <a:p>
                    <a:r>
                      <a:rPr lang="en-US" b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'26'!$A$63:$A$64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'26'!$B$63:$B$64</c:f>
              <c:numCache>
                <c:formatCode>0</c:formatCode>
                <c:ptCount val="2"/>
                <c:pt idx="0">
                  <c:v>-50</c:v>
                </c:pt>
                <c:pt idx="1">
                  <c:v>50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09344"/>
        <c:axId val="1270504992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16.961985608999999</c:v>
                      </c:pt>
                      <c:pt idx="20">
                        <c:v>17.078283444</c:v>
                      </c:pt>
                      <c:pt idx="21">
                        <c:v>15.792418901</c:v>
                      </c:pt>
                      <c:pt idx="22">
                        <c:v>16.85209163</c:v>
                      </c:pt>
                      <c:pt idx="23">
                        <c:v>18.697659239</c:v>
                      </c:pt>
                      <c:pt idx="24">
                        <c:v>19.216767000000001</c:v>
                      </c:pt>
                      <c:pt idx="25">
                        <c:v>17.449746922999999</c:v>
                      </c:pt>
                      <c:pt idx="26">
                        <c:v>17.687108587000001</c:v>
                      </c:pt>
                      <c:pt idx="27">
                        <c:v>19.151581847999999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6"/>
                <c:order val="6"/>
                <c:tx>
                  <c:v>net imports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'26'!$J$29:$J$56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2.6367814616</c:v>
                      </c:pt>
                      <c:pt idx="1">
                        <c:v>2.0041725824999999</c:v>
                      </c:pt>
                      <c:pt idx="2">
                        <c:v>1.7456647609000004</c:v>
                      </c:pt>
                      <c:pt idx="3">
                        <c:v>0.95720925000000001</c:v>
                      </c:pt>
                      <c:pt idx="4">
                        <c:v>0.33653652219999941</c:v>
                      </c:pt>
                      <c:pt idx="5">
                        <c:v>-0.24369879120000082</c:v>
                      </c:pt>
                      <c:pt idx="6">
                        <c:v>-0.18672283699999959</c:v>
                      </c:pt>
                      <c:pt idx="7">
                        <c:v>-1.2120772608999992</c:v>
                      </c:pt>
                      <c:pt idx="8">
                        <c:v>-0.65869731119999919</c:v>
                      </c:pt>
                      <c:pt idx="9">
                        <c:v>-1.2653838021999988</c:v>
                      </c:pt>
                      <c:pt idx="10">
                        <c:v>-2.4030093044000003</c:v>
                      </c:pt>
                      <c:pt idx="11">
                        <c:v>-3.5161418590999993</c:v>
                      </c:pt>
                      <c:pt idx="12">
                        <c:v>-3.234009799599999</c:v>
                      </c:pt>
                      <c:pt idx="13">
                        <c:v>-4.9630102855000002</c:v>
                      </c:pt>
                      <c:pt idx="14">
                        <c:v>-5.5883154242000002</c:v>
                      </c:pt>
                      <c:pt idx="15">
                        <c:v>-7.1498674131</c:v>
                      </c:pt>
                      <c:pt idx="16">
                        <c:v>-8.2238526048000011</c:v>
                      </c:pt>
                      <c:pt idx="17">
                        <c:v>-6.4885260655000003</c:v>
                      </c:pt>
                      <c:pt idx="18">
                        <c:v>-5.5170115869000007</c:v>
                      </c:pt>
                      <c:pt idx="19">
                        <c:v>-9.5963973699</c:v>
                      </c:pt>
                      <c:pt idx="20">
                        <c:v>-8.6994838439999995</c:v>
                      </c:pt>
                      <c:pt idx="21">
                        <c:v>-9.1046913514999996</c:v>
                      </c:pt>
                      <c:pt idx="22">
                        <c:v>-9.9804482061000002</c:v>
                      </c:pt>
                      <c:pt idx="23">
                        <c:v>-11.7367572499</c:v>
                      </c:pt>
                      <c:pt idx="24">
                        <c:v>-11.578823811100001</c:v>
                      </c:pt>
                      <c:pt idx="25">
                        <c:v>-10.917470230699999</c:v>
                      </c:pt>
                      <c:pt idx="26">
                        <c:v>-11.140728989200001</c:v>
                      </c:pt>
                      <c:pt idx="27">
                        <c:v>-12.2591886632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270509344"/>
        <c:scaling>
          <c:orientation val="minMax"/>
        </c:scaling>
        <c:delete val="0"/>
        <c:axPos val="b"/>
        <c:numFmt formatCode="yyyy" sourceLinked="0"/>
        <c:majorTickMark val="cross"/>
        <c:minorTickMark val="none"/>
        <c:tickLblPos val="none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0504992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270504992"/>
        <c:scaling>
          <c:orientation val="minMax"/>
          <c:max val="30"/>
          <c:min val="-3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0509344"/>
        <c:crosses val="autoZero"/>
        <c:crossBetween val="between"/>
        <c:majorUnit val="10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1968596105876234E-2"/>
          <c:y val="0.16857050477385979"/>
          <c:w val="0.86779235137077115"/>
          <c:h val="0.63742984332876018"/>
        </c:manualLayout>
      </c:layout>
      <c:lineChart>
        <c:grouping val="standard"/>
        <c:varyColors val="0"/>
        <c:ser>
          <c:idx val="0"/>
          <c:order val="0"/>
          <c:tx>
            <c:v>World production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'26'!$E$29:$E$56</c:f>
              <c:numCache>
                <c:formatCode>0.00</c:formatCode>
                <c:ptCount val="28"/>
                <c:pt idx="0">
                  <c:v>73.959274725</c:v>
                </c:pt>
                <c:pt idx="1">
                  <c:v>72.914340659000004</c:v>
                </c:pt>
                <c:pt idx="2">
                  <c:v>72.221652173999999</c:v>
                </c:pt>
                <c:pt idx="3">
                  <c:v>71.545858695999996</c:v>
                </c:pt>
                <c:pt idx="4">
                  <c:v>71.767144443999996</c:v>
                </c:pt>
                <c:pt idx="5">
                  <c:v>73.491054945000002</c:v>
                </c:pt>
                <c:pt idx="6">
                  <c:v>75.127565216999997</c:v>
                </c:pt>
                <c:pt idx="7">
                  <c:v>79.153413043</c:v>
                </c:pt>
                <c:pt idx="8">
                  <c:v>80.145744444000002</c:v>
                </c:pt>
                <c:pt idx="9">
                  <c:v>81.952120879000006</c:v>
                </c:pt>
                <c:pt idx="10">
                  <c:v>85.767456522000003</c:v>
                </c:pt>
                <c:pt idx="11">
                  <c:v>89.270684782999993</c:v>
                </c:pt>
                <c:pt idx="12">
                  <c:v>90.011566666999997</c:v>
                </c:pt>
                <c:pt idx="13">
                  <c:v>91.568824176000007</c:v>
                </c:pt>
                <c:pt idx="14">
                  <c:v>94.001728260999997</c:v>
                </c:pt>
                <c:pt idx="15">
                  <c:v>96.582489129999999</c:v>
                </c:pt>
                <c:pt idx="16">
                  <c:v>94.788857143000001</c:v>
                </c:pt>
                <c:pt idx="17">
                  <c:v>89.675483516</c:v>
                </c:pt>
                <c:pt idx="18">
                  <c:v>89.823510870000007</c:v>
                </c:pt>
                <c:pt idx="19">
                  <c:v>91.082130434999996</c:v>
                </c:pt>
                <c:pt idx="20">
                  <c:v>90.503904667</c:v>
                </c:pt>
                <c:pt idx="21">
                  <c:v>91.039084724999995</c:v>
                </c:pt>
                <c:pt idx="22">
                  <c:v>91.709012283000007</c:v>
                </c:pt>
                <c:pt idx="23">
                  <c:v>92.127762935000007</c:v>
                </c:pt>
                <c:pt idx="24">
                  <c:v>91.865437999999997</c:v>
                </c:pt>
                <c:pt idx="25">
                  <c:v>92.254314614999998</c:v>
                </c:pt>
                <c:pt idx="26">
                  <c:v>93.280388043000002</c:v>
                </c:pt>
                <c:pt idx="27">
                  <c:v>93.900534238999995</c:v>
                </c:pt>
              </c:numCache>
            </c:numRef>
          </c:val>
          <c:smooth val="0"/>
        </c:ser>
        <c:ser>
          <c:idx val="1"/>
          <c:order val="1"/>
          <c:tx>
            <c:v>World consumption</c:v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multiLvlStrRef>
              <c:f>'26'!$B$29:$C$56</c:f>
              <c:multiLvlStrCache>
                <c:ptCount val="28"/>
                <c:lvl>
                  <c:pt idx="0">
                    <c:v>Q1</c:v>
                  </c:pt>
                  <c:pt idx="1">
                    <c:v>Q2</c:v>
                  </c:pt>
                  <c:pt idx="2">
                    <c:v>Q3</c:v>
                  </c:pt>
                  <c:pt idx="3">
                    <c:v>Q4</c:v>
                  </c:pt>
                  <c:pt idx="4">
                    <c:v>Q1</c:v>
                  </c:pt>
                  <c:pt idx="5">
                    <c:v>Q2</c:v>
                  </c:pt>
                  <c:pt idx="6">
                    <c:v>Q3</c:v>
                  </c:pt>
                  <c:pt idx="7">
                    <c:v>Q4</c:v>
                  </c:pt>
                  <c:pt idx="8">
                    <c:v>Q1</c:v>
                  </c:pt>
                  <c:pt idx="9">
                    <c:v>Q2</c:v>
                  </c:pt>
                  <c:pt idx="10">
                    <c:v>Q3</c:v>
                  </c:pt>
                  <c:pt idx="11">
                    <c:v>Q4</c:v>
                  </c:pt>
                  <c:pt idx="12">
                    <c:v>Q1</c:v>
                  </c:pt>
                  <c:pt idx="13">
                    <c:v>Q2</c:v>
                  </c:pt>
                  <c:pt idx="14">
                    <c:v>Q3</c:v>
                  </c:pt>
                  <c:pt idx="15">
                    <c:v>Q4</c:v>
                  </c:pt>
                  <c:pt idx="16">
                    <c:v>Q1</c:v>
                  </c:pt>
                  <c:pt idx="17">
                    <c:v>Q2</c:v>
                  </c:pt>
                  <c:pt idx="18">
                    <c:v>Q3</c:v>
                  </c:pt>
                  <c:pt idx="19">
                    <c:v>Q4</c:v>
                  </c:pt>
                  <c:pt idx="20">
                    <c:v>Q1</c:v>
                  </c:pt>
                  <c:pt idx="21">
                    <c:v>Q2</c:v>
                  </c:pt>
                  <c:pt idx="22">
                    <c:v>Q3</c:v>
                  </c:pt>
                  <c:pt idx="23">
                    <c:v>Q4</c:v>
                  </c:pt>
                  <c:pt idx="24">
                    <c:v>Q1</c:v>
                  </c:pt>
                  <c:pt idx="25">
                    <c:v>Q2</c:v>
                  </c:pt>
                  <c:pt idx="26">
                    <c:v>Q3</c:v>
                  </c:pt>
                  <c:pt idx="27">
                    <c:v>Q4</c:v>
                  </c:pt>
                </c:lvl>
                <c:lvl>
                  <c:pt idx="0">
                    <c:v>2016</c:v>
                  </c:pt>
                  <c:pt idx="4">
                    <c:v>2017</c:v>
                  </c:pt>
                  <c:pt idx="8">
                    <c:v>2018</c:v>
                  </c:pt>
                  <c:pt idx="12">
                    <c:v>2019</c:v>
                  </c:pt>
                  <c:pt idx="16">
                    <c:v>2020</c:v>
                  </c:pt>
                  <c:pt idx="20">
                    <c:v>2021</c:v>
                  </c:pt>
                  <c:pt idx="24">
                    <c:v>2022</c:v>
                  </c:pt>
                </c:lvl>
              </c:multiLvlStrCache>
            </c:multiLvlStrRef>
          </c:cat>
          <c:val>
            <c:numRef>
              <c:f>'26'!$H$29:$H$56</c:f>
              <c:numCache>
                <c:formatCode>0.00</c:formatCode>
                <c:ptCount val="28"/>
                <c:pt idx="0">
                  <c:v>89.013769230999998</c:v>
                </c:pt>
                <c:pt idx="1">
                  <c:v>66.486824175999999</c:v>
                </c:pt>
                <c:pt idx="2">
                  <c:v>68.942847826000005</c:v>
                </c:pt>
                <c:pt idx="3">
                  <c:v>75.553478260999995</c:v>
                </c:pt>
                <c:pt idx="4">
                  <c:v>86.415222221999997</c:v>
                </c:pt>
                <c:pt idx="5">
                  <c:v>63.016373625999996</c:v>
                </c:pt>
                <c:pt idx="6">
                  <c:v>66.911228261000005</c:v>
                </c:pt>
                <c:pt idx="7">
                  <c:v>81.247619564999994</c:v>
                </c:pt>
                <c:pt idx="8">
                  <c:v>98.315122221999999</c:v>
                </c:pt>
                <c:pt idx="9">
                  <c:v>71.084000000000003</c:v>
                </c:pt>
                <c:pt idx="10">
                  <c:v>74.137130435000003</c:v>
                </c:pt>
                <c:pt idx="11">
                  <c:v>86.970695652000003</c:v>
                </c:pt>
                <c:pt idx="12">
                  <c:v>103.91760296</c:v>
                </c:pt>
                <c:pt idx="13">
                  <c:v>70.950348144000003</c:v>
                </c:pt>
                <c:pt idx="14">
                  <c:v>76.349139422999997</c:v>
                </c:pt>
                <c:pt idx="15">
                  <c:v>89.624636640000006</c:v>
                </c:pt>
                <c:pt idx="16">
                  <c:v>99.310860559999995</c:v>
                </c:pt>
                <c:pt idx="17">
                  <c:v>70.835984198000006</c:v>
                </c:pt>
                <c:pt idx="18">
                  <c:v>76.839309837000002</c:v>
                </c:pt>
                <c:pt idx="19">
                  <c:v>86.054432173999999</c:v>
                </c:pt>
                <c:pt idx="20">
                  <c:v>102.60078131</c:v>
                </c:pt>
                <c:pt idx="21">
                  <c:v>70.254310000000004</c:v>
                </c:pt>
                <c:pt idx="22">
                  <c:v>71.962286195999994</c:v>
                </c:pt>
                <c:pt idx="23">
                  <c:v>85.569954999999993</c:v>
                </c:pt>
                <c:pt idx="24">
                  <c:v>99.293975556000007</c:v>
                </c:pt>
                <c:pt idx="25">
                  <c:v>69.249139120999999</c:v>
                </c:pt>
                <c:pt idx="26">
                  <c:v>72.667344456999999</c:v>
                </c:pt>
                <c:pt idx="27">
                  <c:v>85.459365977999994</c:v>
                </c:pt>
              </c:numCache>
            </c:numRef>
          </c:val>
          <c:smooth val="0"/>
        </c:ser>
        <c:ser>
          <c:idx val="6"/>
          <c:order val="6"/>
          <c:tx>
            <c:v>net imports</c:v>
          </c:tx>
          <c:spPr>
            <a:ln>
              <a:solidFill>
                <a:schemeClr val="accent3"/>
              </a:solidFill>
            </a:ln>
          </c:spPr>
          <c:marker>
            <c:symbol val="none"/>
          </c:marker>
          <c:cat>
            <c:strRef>
              <c:f>'26'!$A$29:$A$56</c:f>
              <c:strCache>
                <c:ptCount val="28"/>
                <c:pt idx="0">
                  <c:v>2016-Q1</c:v>
                </c:pt>
                <c:pt idx="1">
                  <c:v>2016-Q2</c:v>
                </c:pt>
                <c:pt idx="2">
                  <c:v>2016-Q3</c:v>
                </c:pt>
                <c:pt idx="3">
                  <c:v>2016-Q4</c:v>
                </c:pt>
                <c:pt idx="4">
                  <c:v>2017-Q1</c:v>
                </c:pt>
                <c:pt idx="5">
                  <c:v>2017-Q2</c:v>
                </c:pt>
                <c:pt idx="6">
                  <c:v>2017-Q3</c:v>
                </c:pt>
                <c:pt idx="7">
                  <c:v>2017-Q4</c:v>
                </c:pt>
                <c:pt idx="8">
                  <c:v>2018-Q1</c:v>
                </c:pt>
                <c:pt idx="9">
                  <c:v>2018-Q2</c:v>
                </c:pt>
                <c:pt idx="10">
                  <c:v>2018-Q3</c:v>
                </c:pt>
                <c:pt idx="11">
                  <c:v>2018-Q4</c:v>
                </c:pt>
                <c:pt idx="12">
                  <c:v>2019-Q1</c:v>
                </c:pt>
                <c:pt idx="13">
                  <c:v>2019-Q2</c:v>
                </c:pt>
                <c:pt idx="14">
                  <c:v>2019-Q3</c:v>
                </c:pt>
                <c:pt idx="15">
                  <c:v>2019-Q4</c:v>
                </c:pt>
                <c:pt idx="16">
                  <c:v>2020-Q1</c:v>
                </c:pt>
                <c:pt idx="17">
                  <c:v>2020-Q2</c:v>
                </c:pt>
                <c:pt idx="18">
                  <c:v>2020-Q3</c:v>
                </c:pt>
                <c:pt idx="19">
                  <c:v>2020-Q4</c:v>
                </c:pt>
                <c:pt idx="20">
                  <c:v>2021-Q1</c:v>
                </c:pt>
                <c:pt idx="21">
                  <c:v>2021-Q2</c:v>
                </c:pt>
                <c:pt idx="22">
                  <c:v>2021-Q3</c:v>
                </c:pt>
                <c:pt idx="23">
                  <c:v>2021-Q4</c:v>
                </c:pt>
                <c:pt idx="24">
                  <c:v>2022-Q1</c:v>
                </c:pt>
                <c:pt idx="25">
                  <c:v>2022-Q2</c:v>
                </c:pt>
                <c:pt idx="26">
                  <c:v>2022-Q3</c:v>
                </c:pt>
                <c:pt idx="27">
                  <c:v>2022-Q4</c:v>
                </c:pt>
              </c:strCache>
            </c:strRef>
          </c:cat>
          <c:val>
            <c:numRef>
              <c:f>'26'!$J$29:$J$56</c:f>
              <c:numCache>
                <c:formatCode>0.00</c:formatCode>
                <c:ptCount val="28"/>
                <c:pt idx="0">
                  <c:v>2.6367814616</c:v>
                </c:pt>
                <c:pt idx="1">
                  <c:v>2.0041725824999999</c:v>
                </c:pt>
                <c:pt idx="2">
                  <c:v>1.7456647609000004</c:v>
                </c:pt>
                <c:pt idx="3">
                  <c:v>0.95720925000000001</c:v>
                </c:pt>
                <c:pt idx="4">
                  <c:v>0.33653652219999941</c:v>
                </c:pt>
                <c:pt idx="5">
                  <c:v>-0.24369879120000082</c:v>
                </c:pt>
                <c:pt idx="6">
                  <c:v>-0.18672283699999959</c:v>
                </c:pt>
                <c:pt idx="7">
                  <c:v>-1.2120772608999992</c:v>
                </c:pt>
                <c:pt idx="8">
                  <c:v>-0.65869731119999919</c:v>
                </c:pt>
                <c:pt idx="9">
                  <c:v>-1.2653838021999988</c:v>
                </c:pt>
                <c:pt idx="10">
                  <c:v>-2.4030093044000003</c:v>
                </c:pt>
                <c:pt idx="11">
                  <c:v>-3.5161418590999993</c:v>
                </c:pt>
                <c:pt idx="12">
                  <c:v>-3.234009799599999</c:v>
                </c:pt>
                <c:pt idx="13">
                  <c:v>-4.9630102855000002</c:v>
                </c:pt>
                <c:pt idx="14">
                  <c:v>-5.5883154242000002</c:v>
                </c:pt>
                <c:pt idx="15">
                  <c:v>-7.1498674131</c:v>
                </c:pt>
                <c:pt idx="16">
                  <c:v>-8.2238526048000011</c:v>
                </c:pt>
                <c:pt idx="17">
                  <c:v>-6.4885260655000003</c:v>
                </c:pt>
                <c:pt idx="18">
                  <c:v>-5.5170115869000007</c:v>
                </c:pt>
                <c:pt idx="19">
                  <c:v>-9.5963973699</c:v>
                </c:pt>
                <c:pt idx="20">
                  <c:v>-8.6994838439999995</c:v>
                </c:pt>
                <c:pt idx="21">
                  <c:v>-9.1046913514999996</c:v>
                </c:pt>
                <c:pt idx="22">
                  <c:v>-9.9804482061000002</c:v>
                </c:pt>
                <c:pt idx="23">
                  <c:v>-11.7367572499</c:v>
                </c:pt>
                <c:pt idx="24">
                  <c:v>-11.578823811100001</c:v>
                </c:pt>
                <c:pt idx="25">
                  <c:v>-10.917470230699999</c:v>
                </c:pt>
                <c:pt idx="26">
                  <c:v>-11.140728989200001</c:v>
                </c:pt>
                <c:pt idx="27">
                  <c:v>-12.2591886632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511520"/>
        <c:axId val="1270508256"/>
        <c:extLst>
          <c:ext xmlns:c15="http://schemas.microsoft.com/office/drawing/2012/chart" uri="{02D57815-91ED-43cb-92C2-25804820EDAC}">
            <c15:filteredLineSeries>
              <c15:ser>
                <c:idx val="2"/>
                <c:order val="3"/>
                <c:tx>
                  <c:v>gross imports</c:v>
                </c:tx>
                <c:cat>
                  <c:multiLvlStrRef>
                    <c:extLst>
                      <c:ext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'26'!$F$29:$F$56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8.4191165274999999</c:v>
                      </c:pt>
                      <c:pt idx="1">
                        <c:v>8.0386799451000002</c:v>
                      </c:pt>
                      <c:pt idx="2">
                        <c:v>8.3206048696000003</c:v>
                      </c:pt>
                      <c:pt idx="3">
                        <c:v>8.0791769457000004</c:v>
                      </c:pt>
                      <c:pt idx="4">
                        <c:v>9.1868909777999992</c:v>
                      </c:pt>
                      <c:pt idx="5">
                        <c:v>7.9388673076999998</c:v>
                      </c:pt>
                      <c:pt idx="6">
                        <c:v>7.9113027826</c:v>
                      </c:pt>
                      <c:pt idx="7">
                        <c:v>8.2187964674000007</c:v>
                      </c:pt>
                      <c:pt idx="8">
                        <c:v>8.9785631444000007</c:v>
                      </c:pt>
                      <c:pt idx="9">
                        <c:v>7.6692493187000004</c:v>
                      </c:pt>
                      <c:pt idx="10">
                        <c:v>7.5881643043000002</c:v>
                      </c:pt>
                      <c:pt idx="11">
                        <c:v>7.4430767609000004</c:v>
                      </c:pt>
                      <c:pt idx="12">
                        <c:v>8.6357701444000003</c:v>
                      </c:pt>
                      <c:pt idx="13">
                        <c:v>6.7623325164999999</c:v>
                      </c:pt>
                      <c:pt idx="14">
                        <c:v>7.1605461848000003</c:v>
                      </c:pt>
                      <c:pt idx="15">
                        <c:v>7.5038555109000002</c:v>
                      </c:pt>
                      <c:pt idx="16">
                        <c:v>7.8435648022000004</c:v>
                      </c:pt>
                      <c:pt idx="17">
                        <c:v>6.1993824945</c:v>
                      </c:pt>
                      <c:pt idx="18">
                        <c:v>6.4802672390999998</c:v>
                      </c:pt>
                      <c:pt idx="19">
                        <c:v>7.3655882391</c:v>
                      </c:pt>
                      <c:pt idx="20">
                        <c:v>8.3787996000000007</c:v>
                      </c:pt>
                      <c:pt idx="21">
                        <c:v>6.6877275494999999</c:v>
                      </c:pt>
                      <c:pt idx="22">
                        <c:v>6.8716434239000002</c:v>
                      </c:pt>
                      <c:pt idx="23">
                        <c:v>6.9609019890999999</c:v>
                      </c:pt>
                      <c:pt idx="24">
                        <c:v>7.6379431888999996</c:v>
                      </c:pt>
                      <c:pt idx="25">
                        <c:v>6.5322766923</c:v>
                      </c:pt>
                      <c:pt idx="26">
                        <c:v>6.5463795977999997</c:v>
                      </c:pt>
                      <c:pt idx="27">
                        <c:v>6.8923931848000004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4"/>
                <c:order val="4"/>
                <c:tx>
                  <c:v>storage withdrawals</c:v>
                </c:tx>
                <c:cat>
                  <c:multiLvl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'26'!$B$29:$C$56</c15:sqref>
                        </c15:formulaRef>
                      </c:ext>
                    </c:extLst>
                    <c:multiLvlStrCache>
                      <c:ptCount val="28"/>
                      <c:lvl>
                        <c:pt idx="0">
                          <c:v>Q1</c:v>
                        </c:pt>
                        <c:pt idx="1">
                          <c:v>Q2</c:v>
                        </c:pt>
                        <c:pt idx="2">
                          <c:v>Q3</c:v>
                        </c:pt>
                        <c:pt idx="3">
                          <c:v>Q4</c:v>
                        </c:pt>
                        <c:pt idx="4">
                          <c:v>Q1</c:v>
                        </c:pt>
                        <c:pt idx="5">
                          <c:v>Q2</c:v>
                        </c:pt>
                        <c:pt idx="6">
                          <c:v>Q3</c:v>
                        </c:pt>
                        <c:pt idx="7">
                          <c:v>Q4</c:v>
                        </c:pt>
                        <c:pt idx="8">
                          <c:v>Q1</c:v>
                        </c:pt>
                        <c:pt idx="9">
                          <c:v>Q2</c:v>
                        </c:pt>
                        <c:pt idx="10">
                          <c:v>Q3</c:v>
                        </c:pt>
                        <c:pt idx="11">
                          <c:v>Q4</c:v>
                        </c:pt>
                        <c:pt idx="12">
                          <c:v>Q1</c:v>
                        </c:pt>
                        <c:pt idx="13">
                          <c:v>Q2</c:v>
                        </c:pt>
                        <c:pt idx="14">
                          <c:v>Q3</c:v>
                        </c:pt>
                        <c:pt idx="15">
                          <c:v>Q4</c:v>
                        </c:pt>
                        <c:pt idx="16">
                          <c:v>Q1</c:v>
                        </c:pt>
                        <c:pt idx="17">
                          <c:v>Q2</c:v>
                        </c:pt>
                        <c:pt idx="18">
                          <c:v>Q3</c:v>
                        </c:pt>
                        <c:pt idx="19">
                          <c:v>Q4</c:v>
                        </c:pt>
                        <c:pt idx="20">
                          <c:v>Q1</c:v>
                        </c:pt>
                        <c:pt idx="21">
                          <c:v>Q2</c:v>
                        </c:pt>
                        <c:pt idx="22">
                          <c:v>Q3</c:v>
                        </c:pt>
                        <c:pt idx="23">
                          <c:v>Q4</c:v>
                        </c:pt>
                        <c:pt idx="24">
                          <c:v>Q1</c:v>
                        </c:pt>
                        <c:pt idx="25">
                          <c:v>Q2</c:v>
                        </c:pt>
                        <c:pt idx="26">
                          <c:v>Q3</c:v>
                        </c:pt>
                        <c:pt idx="27">
                          <c:v>Q4</c:v>
                        </c:pt>
                      </c:lvl>
                      <c:lvl>
                        <c:pt idx="0">
                          <c:v>2016</c:v>
                        </c:pt>
                        <c:pt idx="4">
                          <c:v>2017</c:v>
                        </c:pt>
                        <c:pt idx="8">
                          <c:v>2018</c:v>
                        </c:pt>
                        <c:pt idx="12">
                          <c:v>2019</c:v>
                        </c:pt>
                        <c:pt idx="16">
                          <c:v>2020</c:v>
                        </c:pt>
                        <c:pt idx="20">
                          <c:v>2021</c:v>
                        </c:pt>
                        <c:pt idx="24">
                          <c:v>2022</c:v>
                        </c:pt>
                      </c:lvl>
                    </c:multiLvlStrCache>
                  </c:multiLvl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'26'!$L$29:$L$56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-13.242186813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-4.4541413043000002</c:v>
                      </c:pt>
                      <c:pt idx="4">
                        <c:v>-14.003611111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-5.9124565217000002</c:v>
                      </c:pt>
                      <c:pt idx="8">
                        <c:v>-18.698977778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-2.6235434782999998</c:v>
                      </c:pt>
                      <c:pt idx="12">
                        <c:v>-16.926522221999999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-2.4471956522</c:v>
                      </c:pt>
                      <c:pt idx="16">
                        <c:v>-12.735461537999999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-5.3623260869999996</c:v>
                      </c:pt>
                      <c:pt idx="20">
                        <c:v>-19.439260999999998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-5.1119294890999996</c:v>
                      </c:pt>
                      <c:pt idx="24">
                        <c:v>-18.874004733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-4.1638771630000004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scatterChart>
        <c:scatterStyle val="lineMarker"/>
        <c:varyColors val="0"/>
        <c:ser>
          <c:idx val="3"/>
          <c:order val="2"/>
          <c:tx>
            <c:strRef>
              <c:f>'26'!$B$59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3.2497948078349818E-2"/>
                  <c:y val="3.370542353042761E-2"/>
                </c:manualLayout>
              </c:layout>
              <c:tx>
                <c:rich>
                  <a:bodyPr/>
                  <a:lstStyle/>
                  <a:p>
                    <a:r>
                      <a:rPr lang="en-US" b="0" i="0" baseline="0"/>
                      <a:t>forecast</a:t>
                    </a:r>
                  </a:p>
                </c:rich>
              </c:tx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'26'!$A$60:$A$61</c:f>
              <c:numCache>
                <c:formatCode>General</c:formatCode>
                <c:ptCount val="2"/>
                <c:pt idx="0">
                  <c:v>20.5</c:v>
                </c:pt>
                <c:pt idx="1">
                  <c:v>20.5</c:v>
                </c:pt>
              </c:numCache>
            </c:numRef>
          </c:xVal>
          <c:yVal>
            <c:numRef>
              <c:f>'26'!$B$60:$B$61</c:f>
              <c:numCache>
                <c:formatCode>0</c:formatCode>
                <c:ptCount val="2"/>
                <c:pt idx="0">
                  <c:v>-25</c:v>
                </c:pt>
                <c:pt idx="1">
                  <c:v>125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11520"/>
        <c:axId val="1270508256"/>
        <c:extLst>
          <c:ext xmlns:c15="http://schemas.microsoft.com/office/drawing/2012/chart" uri="{02D57815-91ED-43cb-92C2-25804820EDAC}">
            <c15:filteredScatterSeries>
              <c15:ser>
                <c:idx val="5"/>
                <c:order val="5"/>
                <c:tx>
                  <c:v>exports</c:v>
                </c:tx>
                <c:marker>
                  <c:symbol val="none"/>
                </c:marker>
                <c:xVal>
                  <c:strRef>
                    <c:extLst>
                      <c:ext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>
                      <c:ext uri="{02D57815-91ED-43cb-92C2-25804820EDAC}">
                        <c15:formulaRef>
                          <c15:sqref>'26'!$I$29:$I$56</c15:sqref>
                        </c15:formulaRef>
                      </c:ext>
                    </c:extLst>
                    <c:numCache>
                      <c:formatCode>0.00</c:formatCode>
                      <c:ptCount val="28"/>
                      <c:pt idx="0">
                        <c:v>5.7823350658999999</c:v>
                      </c:pt>
                      <c:pt idx="1">
                        <c:v>6.0345073626000003</c:v>
                      </c:pt>
                      <c:pt idx="2">
                        <c:v>6.5749401086999999</c:v>
                      </c:pt>
                      <c:pt idx="3">
                        <c:v>7.1219676957000004</c:v>
                      </c:pt>
                      <c:pt idx="4">
                        <c:v>8.8503544555999998</c:v>
                      </c:pt>
                      <c:pt idx="5">
                        <c:v>8.1825660989000006</c:v>
                      </c:pt>
                      <c:pt idx="6">
                        <c:v>8.0980256195999996</c:v>
                      </c:pt>
                      <c:pt idx="7">
                        <c:v>9.4308737282999999</c:v>
                      </c:pt>
                      <c:pt idx="8">
                        <c:v>9.6372604555999999</c:v>
                      </c:pt>
                      <c:pt idx="9">
                        <c:v>8.9346331208999992</c:v>
                      </c:pt>
                      <c:pt idx="10">
                        <c:v>9.9911736087000005</c:v>
                      </c:pt>
                      <c:pt idx="11">
                        <c:v>10.95921862</c:v>
                      </c:pt>
                      <c:pt idx="12">
                        <c:v>11.869779943999999</c:v>
                      </c:pt>
                      <c:pt idx="13">
                        <c:v>11.725342802</c:v>
                      </c:pt>
                      <c:pt idx="14">
                        <c:v>12.748861609</c:v>
                      </c:pt>
                      <c:pt idx="15">
                        <c:v>14.653722924</c:v>
                      </c:pt>
                      <c:pt idx="16">
                        <c:v>16.067417407000001</c:v>
                      </c:pt>
                      <c:pt idx="17">
                        <c:v>12.68790856</c:v>
                      </c:pt>
                      <c:pt idx="18">
                        <c:v>11.997278826000001</c:v>
                      </c:pt>
                      <c:pt idx="19">
                        <c:v>16.961985608999999</c:v>
                      </c:pt>
                      <c:pt idx="20">
                        <c:v>17.078283444</c:v>
                      </c:pt>
                      <c:pt idx="21">
                        <c:v>15.792418901</c:v>
                      </c:pt>
                      <c:pt idx="22">
                        <c:v>16.85209163</c:v>
                      </c:pt>
                      <c:pt idx="23">
                        <c:v>18.697659239</c:v>
                      </c:pt>
                      <c:pt idx="24">
                        <c:v>19.216767000000001</c:v>
                      </c:pt>
                      <c:pt idx="25">
                        <c:v>17.449746922999999</c:v>
                      </c:pt>
                      <c:pt idx="26">
                        <c:v>17.687108587000001</c:v>
                      </c:pt>
                      <c:pt idx="27">
                        <c:v>19.151581847999999</c:v>
                      </c:pt>
                    </c:numCache>
                  </c:numRef>
                </c:yVal>
                <c:smooth val="0"/>
              </c15:ser>
            </c15:filteredScatterSeries>
            <c15:filteredScatterSeries>
              <c15:ser>
                <c:idx val="7"/>
                <c:order val="7"/>
                <c:tx>
                  <c:v>net storage builds</c:v>
                </c:tx>
                <c:marker>
                  <c:symbol val="none"/>
                </c:marker>
                <c:xVal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'26'!$A$29:$A$56</c15:sqref>
                        </c15:formulaRef>
                      </c:ext>
                    </c:extLst>
                    <c:strCache>
                      <c:ptCount val="28"/>
                      <c:pt idx="0">
                        <c:v>2016-Q1</c:v>
                      </c:pt>
                      <c:pt idx="1">
                        <c:v>2016-Q2</c:v>
                      </c:pt>
                      <c:pt idx="2">
                        <c:v>2016-Q3</c:v>
                      </c:pt>
                      <c:pt idx="3">
                        <c:v>2016-Q4</c:v>
                      </c:pt>
                      <c:pt idx="4">
                        <c:v>2017-Q1</c:v>
                      </c:pt>
                      <c:pt idx="5">
                        <c:v>2017-Q2</c:v>
                      </c:pt>
                      <c:pt idx="6">
                        <c:v>2017-Q3</c:v>
                      </c:pt>
                      <c:pt idx="7">
                        <c:v>2017-Q4</c:v>
                      </c:pt>
                      <c:pt idx="8">
                        <c:v>2018-Q1</c:v>
                      </c:pt>
                      <c:pt idx="9">
                        <c:v>2018-Q2</c:v>
                      </c:pt>
                      <c:pt idx="10">
                        <c:v>2018-Q3</c:v>
                      </c:pt>
                      <c:pt idx="11">
                        <c:v>2018-Q4</c:v>
                      </c:pt>
                      <c:pt idx="12">
                        <c:v>2019-Q1</c:v>
                      </c:pt>
                      <c:pt idx="13">
                        <c:v>2019-Q2</c:v>
                      </c:pt>
                      <c:pt idx="14">
                        <c:v>2019-Q3</c:v>
                      </c:pt>
                      <c:pt idx="15">
                        <c:v>2019-Q4</c:v>
                      </c:pt>
                      <c:pt idx="16">
                        <c:v>2020-Q1</c:v>
                      </c:pt>
                      <c:pt idx="17">
                        <c:v>2020-Q2</c:v>
                      </c:pt>
                      <c:pt idx="18">
                        <c:v>2020-Q3</c:v>
                      </c:pt>
                      <c:pt idx="19">
                        <c:v>2020-Q4</c:v>
                      </c:pt>
                      <c:pt idx="20">
                        <c:v>2021-Q1</c:v>
                      </c:pt>
                      <c:pt idx="21">
                        <c:v>2021-Q2</c:v>
                      </c:pt>
                      <c:pt idx="22">
                        <c:v>2021-Q3</c:v>
                      </c:pt>
                      <c:pt idx="23">
                        <c:v>2021-Q4</c:v>
                      </c:pt>
                      <c:pt idx="24">
                        <c:v>2022-Q1</c:v>
                      </c:pt>
                      <c:pt idx="25">
                        <c:v>2022-Q2</c:v>
                      </c:pt>
                      <c:pt idx="26">
                        <c:v>2022-Q3</c:v>
                      </c:pt>
                      <c:pt idx="27">
                        <c:v>2022-Q4</c:v>
                      </c:pt>
                    </c:strCache>
                  </c:strRef>
                </c:xVal>
                <c:y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'26'!$N$29:$N$56</c15:sqref>
                        </c15:formulaRef>
                      </c:ext>
                    </c:extLst>
                    <c:numCache>
                      <c:formatCode>0.00</c:formatCode>
                      <c:ptCount val="28"/>
                    </c:numCache>
                  </c:numRef>
                </c:yVal>
                <c:smooth val="0"/>
              </c15:ser>
            </c15:filteredScatterSeries>
          </c:ext>
        </c:extLst>
      </c:scatterChart>
      <c:catAx>
        <c:axId val="1270511520"/>
        <c:scaling>
          <c:orientation val="minMax"/>
        </c:scaling>
        <c:delete val="0"/>
        <c:axPos val="b"/>
        <c:numFmt formatCode="yyyy" sourceLinked="0"/>
        <c:majorTickMark val="out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800" baseline="0"/>
            </a:pPr>
            <a:endParaRPr lang="en-US"/>
          </a:p>
        </c:txPr>
        <c:crossAx val="1270508256"/>
        <c:crosses val="autoZero"/>
        <c:auto val="0"/>
        <c:lblAlgn val="ctr"/>
        <c:lblOffset val="130"/>
        <c:tickLblSkip val="4"/>
        <c:tickMarkSkip val="4"/>
        <c:noMultiLvlLbl val="0"/>
      </c:catAx>
      <c:valAx>
        <c:axId val="1270508256"/>
        <c:scaling>
          <c:orientation val="minMax"/>
          <c:max val="125"/>
          <c:min val="-2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0511520"/>
        <c:crosses val="autoZero"/>
        <c:crossBetween val="between"/>
        <c:majorUnit val="25"/>
      </c:valAx>
      <c:spPr>
        <a:ln>
          <a:solidFill>
            <a:schemeClr val="bg1">
              <a:lumMod val="7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176545640128317E-2"/>
          <c:y val="0.14470191226096737"/>
          <c:w val="0.73481590842811306"/>
          <c:h val="0.71144388201474817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'27'!$B$26</c:f>
              <c:strCache>
                <c:ptCount val="1"/>
                <c:pt idx="0">
                  <c:v>pipeline imports</c:v>
                </c:pt>
              </c:strCache>
            </c:strRef>
          </c:tx>
          <c:spPr>
            <a:solidFill>
              <a:schemeClr val="accent5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'27'!$C$26:$G$26</c:f>
              <c:numCache>
                <c:formatCode>0.0</c:formatCode>
                <c:ptCount val="5"/>
                <c:pt idx="0">
                  <c:v>7.7042093451999998</c:v>
                </c:pt>
                <c:pt idx="1">
                  <c:v>7.3655785562</c:v>
                </c:pt>
                <c:pt idx="2">
                  <c:v>6.8366477130999996</c:v>
                </c:pt>
                <c:pt idx="3">
                  <c:v>7.0019736985999996</c:v>
                </c:pt>
                <c:pt idx="4">
                  <c:v>6.6812883369999998</c:v>
                </c:pt>
              </c:numCache>
            </c:numRef>
          </c:val>
        </c:ser>
        <c:ser>
          <c:idx val="2"/>
          <c:order val="1"/>
          <c:tx>
            <c:strRef>
              <c:f>'27'!$B$27</c:f>
              <c:strCache>
                <c:ptCount val="1"/>
                <c:pt idx="0">
                  <c:v>LNG imports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'27'!$C$27:$G$27</c:f>
              <c:numCache>
                <c:formatCode>0.0</c:formatCode>
                <c:ptCount val="5"/>
                <c:pt idx="0">
                  <c:v>0.20945425478999999</c:v>
                </c:pt>
                <c:pt idx="1">
                  <c:v>0.14493986027</c:v>
                </c:pt>
                <c:pt idx="2">
                  <c:v>0.1344632459</c:v>
                </c:pt>
                <c:pt idx="3">
                  <c:v>0.21794227123000001</c:v>
                </c:pt>
                <c:pt idx="4">
                  <c:v>0.21794227123000001</c:v>
                </c:pt>
              </c:numCache>
            </c:numRef>
          </c:val>
        </c:ser>
        <c:ser>
          <c:idx val="3"/>
          <c:order val="2"/>
          <c:tx>
            <c:strRef>
              <c:f>'27'!$B$28</c:f>
              <c:strCache>
                <c:ptCount val="1"/>
                <c:pt idx="0">
                  <c:v>pipeline exports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'27'!$C$25:$G$25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'27'!$C$28:$G$28</c:f>
              <c:numCache>
                <c:formatCode>0.0</c:formatCode>
                <c:ptCount val="5"/>
                <c:pt idx="0">
                  <c:v>-6.9170501041000003</c:v>
                </c:pt>
                <c:pt idx="1">
                  <c:v>-7.772396874</c:v>
                </c:pt>
                <c:pt idx="2">
                  <c:v>-7.8993955081999996</c:v>
                </c:pt>
                <c:pt idx="3">
                  <c:v>-8.8150137699000002</c:v>
                </c:pt>
                <c:pt idx="4">
                  <c:v>-9.1532210466000006</c:v>
                </c:pt>
              </c:numCache>
            </c:numRef>
          </c:val>
        </c:ser>
        <c:ser>
          <c:idx val="4"/>
          <c:order val="3"/>
          <c:tx>
            <c:strRef>
              <c:f>'27'!$B$29</c:f>
              <c:strCache>
                <c:ptCount val="1"/>
                <c:pt idx="0">
                  <c:v>LNG exports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val>
            <c:numRef>
              <c:f>'27'!$C$29:$G$29</c:f>
              <c:numCache>
                <c:formatCode>0.0</c:formatCode>
                <c:ptCount val="5"/>
                <c:pt idx="0">
                  <c:v>-2.9674461699000001</c:v>
                </c:pt>
                <c:pt idx="1">
                  <c:v>-4.9846556383999996</c:v>
                </c:pt>
                <c:pt idx="2">
                  <c:v>-6.5295306967000002</c:v>
                </c:pt>
                <c:pt idx="3">
                  <c:v>-8.2938414795999993</c:v>
                </c:pt>
                <c:pt idx="4">
                  <c:v>-9.2210131999999998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0505536"/>
        <c:axId val="1270506080"/>
      </c:barChart>
      <c:lineChart>
        <c:grouping val="standard"/>
        <c:varyColors val="0"/>
        <c:ser>
          <c:idx val="0"/>
          <c:order val="4"/>
          <c:tx>
            <c:strRef>
              <c:f>'27'!$B$30</c:f>
              <c:strCache>
                <c:ptCount val="1"/>
                <c:pt idx="0">
                  <c:v>net trade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chemeClr val="accent1"/>
              </a:solidFill>
              <a:ln w="38100">
                <a:solidFill>
                  <a:schemeClr val="bg1">
                    <a:lumMod val="65000"/>
                  </a:schemeClr>
                </a:solidFill>
              </a:ln>
              <a:effectLst/>
            </c:spPr>
          </c:marker>
          <c:dLbls>
            <c:dLbl>
              <c:idx val="0"/>
              <c:layout>
                <c:manualLayout>
                  <c:x val="-3.8217656567763464E-2"/>
                  <c:y val="0.23621303497227117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3.5902730701708643E-2"/>
                  <c:y val="0.2215295316011576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3.5998505153743199E-2"/>
                  <c:y val="0.19744312761726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3.3790999634979405E-2"/>
                  <c:y val="0.20976345615935585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-4.0520762719229712E-2"/>
                  <c:y val="0.193613154618506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l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'27'!$C$30:$G$30</c:f>
              <c:numCache>
                <c:formatCode>0.0</c:formatCode>
                <c:ptCount val="5"/>
                <c:pt idx="0">
                  <c:v>-1.9708326740100008</c:v>
                </c:pt>
                <c:pt idx="1">
                  <c:v>-5.2465340959299995</c:v>
                </c:pt>
                <c:pt idx="2">
                  <c:v>-7.4578152459</c:v>
                </c:pt>
                <c:pt idx="3">
                  <c:v>-9.8889392796699997</c:v>
                </c:pt>
                <c:pt idx="4">
                  <c:v>-11.475003638370001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505536"/>
        <c:axId val="1270506080"/>
      </c:lineChart>
      <c:scatterChart>
        <c:scatterStyle val="lineMarker"/>
        <c:varyColors val="0"/>
        <c:ser>
          <c:idx val="5"/>
          <c:order val="5"/>
          <c:tx>
            <c:strRef>
              <c:f>'27'!$C$42</c:f>
              <c:strCache>
                <c:ptCount val="1"/>
                <c:pt idx="0">
                  <c:v>Forecast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dPt>
            <c:idx val="1"/>
            <c:marker>
              <c:symbol val="circle"/>
              <c:size val="5"/>
              <c:spPr>
                <a:solidFill>
                  <a:schemeClr val="accent6"/>
                </a:solidFill>
                <a:ln w="9525">
                  <a:solidFill>
                    <a:schemeClr val="accent6"/>
                  </a:solidFill>
                </a:ln>
                <a:effectLst/>
              </c:spPr>
            </c:marker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  <a:round/>
              </a:ln>
              <a:effectLst/>
            </c:spPr>
          </c:dPt>
          <c:xVal>
            <c:numRef>
              <c:f>'27'!$B$43:$B$44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'27'!$C$43:$C$44</c:f>
              <c:numCache>
                <c:formatCode>0.00</c:formatCode>
                <c:ptCount val="2"/>
                <c:pt idx="0">
                  <c:v>-2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00096"/>
        <c:axId val="1270508800"/>
      </c:scatterChart>
      <c:dateAx>
        <c:axId val="12705055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cross"/>
        <c:minorTickMark val="none"/>
        <c:tickLblPos val="low"/>
        <c:spPr>
          <a:solidFill>
            <a:schemeClr val="bg1"/>
          </a:solidFill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70506080"/>
        <c:crosses val="autoZero"/>
        <c:auto val="0"/>
        <c:lblOffset val="100"/>
        <c:baseTimeUnit val="days"/>
      </c:dateAx>
      <c:valAx>
        <c:axId val="1270506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70505536"/>
        <c:crosses val="autoZero"/>
        <c:crossBetween val="between"/>
      </c:valAx>
      <c:valAx>
        <c:axId val="1270508800"/>
        <c:scaling>
          <c:orientation val="minMax"/>
          <c:max val="0.60000000000000009"/>
          <c:min val="-1.2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solidFill>
              <a:schemeClr val="bg1">
                <a:lumMod val="8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1270500096"/>
        <c:crosses val="max"/>
        <c:crossBetween val="midCat"/>
      </c:valAx>
      <c:valAx>
        <c:axId val="127050009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0508800"/>
        <c:crosses val="autoZero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000" baseline="0">
          <a:latin typeface="Arial" panose="020B0604020202020204" pitchFamily="34" charset="0"/>
          <a:cs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7334682123067955E-2"/>
          <c:y val="0.21747010790317878"/>
          <c:w val="0.85944262175561392"/>
          <c:h val="0.57789734616506261"/>
        </c:manualLayout>
      </c:layout>
      <c:barChart>
        <c:barDir val="col"/>
        <c:grouping val="clustered"/>
        <c:varyColors val="0"/>
        <c:ser>
          <c:idx val="3"/>
          <c:order val="1"/>
          <c:tx>
            <c:v>Deviation from average</c:v>
          </c:tx>
          <c:spPr>
            <a:solidFill>
              <a:schemeClr val="accent3"/>
            </a:solidFill>
          </c:spPr>
          <c:invertIfNegative val="0"/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'28'!$G$29:$G$112</c:f>
              <c:numCache>
                <c:formatCode>0.0%</c:formatCode>
                <c:ptCount val="84"/>
                <c:pt idx="0">
                  <c:v>0.19326012835158668</c:v>
                </c:pt>
                <c:pt idx="1">
                  <c:v>0.26063720405176038</c:v>
                </c:pt>
                <c:pt idx="2">
                  <c:v>0.35810755670948802</c:v>
                </c:pt>
                <c:pt idx="3">
                  <c:v>0.28978636200934749</c:v>
                </c:pt>
                <c:pt idx="4">
                  <c:v>0.21080481855633026</c:v>
                </c:pt>
                <c:pt idx="5">
                  <c:v>0.14754822265439138</c:v>
                </c:pt>
                <c:pt idx="6">
                  <c:v>0.12393153071029506</c:v>
                </c:pt>
                <c:pt idx="7">
                  <c:v>8.7094347719067544E-2</c:v>
                </c:pt>
                <c:pt idx="8">
                  <c:v>5.9978319593407159E-2</c:v>
                </c:pt>
                <c:pt idx="9">
                  <c:v>6.971607354417797E-2</c:v>
                </c:pt>
                <c:pt idx="10">
                  <c:v>8.9022645294269287E-2</c:v>
                </c:pt>
                <c:pt idx="11">
                  <c:v>5.8947471202049462E-2</c:v>
                </c:pt>
                <c:pt idx="12">
                  <c:v>6.4949561309456616E-2</c:v>
                </c:pt>
                <c:pt idx="13">
                  <c:v>0.16266255695220022</c:v>
                </c:pt>
                <c:pt idx="14">
                  <c:v>0.1266047873700773</c:v>
                </c:pt>
                <c:pt idx="15">
                  <c:v>0.11705007709290949</c:v>
                </c:pt>
                <c:pt idx="16">
                  <c:v>7.2118415438921168E-2</c:v>
                </c:pt>
                <c:pt idx="17">
                  <c:v>4.6977040405609793E-2</c:v>
                </c:pt>
                <c:pt idx="18">
                  <c:v>3.4512601325736414E-2</c:v>
                </c:pt>
                <c:pt idx="19">
                  <c:v>2.6623051375504136E-2</c:v>
                </c:pt>
                <c:pt idx="20">
                  <c:v>2.0518228775092684E-2</c:v>
                </c:pt>
                <c:pt idx="21">
                  <c:v>1.7405665882509469E-2</c:v>
                </c:pt>
                <c:pt idx="22">
                  <c:v>1.5815195101560153E-2</c:v>
                </c:pt>
                <c:pt idx="23">
                  <c:v>-2.5957019556654193E-2</c:v>
                </c:pt>
                <c:pt idx="24">
                  <c:v>-0.13064576079766155</c:v>
                </c:pt>
                <c:pt idx="25">
                  <c:v>-0.16796488052535952</c:v>
                </c:pt>
                <c:pt idx="26">
                  <c:v>-0.24058572629188413</c:v>
                </c:pt>
                <c:pt idx="27">
                  <c:v>-0.30439457372784018</c:v>
                </c:pt>
                <c:pt idx="28">
                  <c:v>-0.24588457023861099</c:v>
                </c:pt>
                <c:pt idx="29">
                  <c:v>-0.20932128282932838</c:v>
                </c:pt>
                <c:pt idx="30">
                  <c:v>-0.19340831948180193</c:v>
                </c:pt>
                <c:pt idx="31">
                  <c:v>-0.17335530355909068</c:v>
                </c:pt>
                <c:pt idx="32">
                  <c:v>-0.15595405575569821</c:v>
                </c:pt>
                <c:pt idx="33">
                  <c:v>-0.13727587927907314</c:v>
                </c:pt>
                <c:pt idx="34">
                  <c:v>-0.17018548143980616</c:v>
                </c:pt>
                <c:pt idx="35">
                  <c:v>-0.13011367578248456</c:v>
                </c:pt>
                <c:pt idx="36">
                  <c:v>-0.19016887409042038</c:v>
                </c:pt>
                <c:pt idx="37">
                  <c:v>-0.29055792040117667</c:v>
                </c:pt>
                <c:pt idx="38">
                  <c:v>-0.35277568115895475</c:v>
                </c:pt>
                <c:pt idx="39">
                  <c:v>-0.23974729633660219</c:v>
                </c:pt>
                <c:pt idx="40">
                  <c:v>-0.17094995847057426</c:v>
                </c:pt>
                <c:pt idx="41">
                  <c:v>-0.11368530077527528</c:v>
                </c:pt>
                <c:pt idx="42">
                  <c:v>-8.0638133324806516E-2</c:v>
                </c:pt>
                <c:pt idx="43">
                  <c:v>-5.3009434872992922E-2</c:v>
                </c:pt>
                <c:pt idx="44">
                  <c:v>-2.304884923111572E-2</c:v>
                </c:pt>
                <c:pt idx="45">
                  <c:v>2.8895257570382693E-3</c:v>
                </c:pt>
                <c:pt idx="46">
                  <c:v>-1.1360932628047715E-2</c:v>
                </c:pt>
                <c:pt idx="47">
                  <c:v>2.4033730153631749E-2</c:v>
                </c:pt>
                <c:pt idx="48">
                  <c:v>6.260494522703941E-2</c:v>
                </c:pt>
                <c:pt idx="49">
                  <c:v>3.5223039922575694E-2</c:v>
                </c:pt>
                <c:pt idx="50">
                  <c:v>0.10864906337127356</c:v>
                </c:pt>
                <c:pt idx="51">
                  <c:v>0.13730543096218573</c:v>
                </c:pt>
                <c:pt idx="52">
                  <c:v>0.13391129471393359</c:v>
                </c:pt>
                <c:pt idx="53">
                  <c:v>0.12848132054460226</c:v>
                </c:pt>
                <c:pt idx="54">
                  <c:v>0.11560232077057697</c:v>
                </c:pt>
                <c:pt idx="55">
                  <c:v>0.11264733933751181</c:v>
                </c:pt>
                <c:pt idx="56">
                  <c:v>9.8506356618314417E-2</c:v>
                </c:pt>
                <c:pt idx="57">
                  <c:v>4.7264614095347213E-2</c:v>
                </c:pt>
                <c:pt idx="58">
                  <c:v>7.6708573672024771E-2</c:v>
                </c:pt>
                <c:pt idx="59">
                  <c:v>7.3089493983457432E-2</c:v>
                </c:pt>
                <c:pt idx="60">
                  <c:v>8.2094715098076865E-2</c:v>
                </c:pt>
                <c:pt idx="61">
                  <c:v>-8.711979180294227E-2</c:v>
                </c:pt>
                <c:pt idx="62">
                  <c:v>-0.1307046922493128</c:v>
                </c:pt>
                <c:pt idx="63">
                  <c:v>-0.11155309377409306</c:v>
                </c:pt>
                <c:pt idx="64">
                  <c:v>-8.0888169673216437E-2</c:v>
                </c:pt>
                <c:pt idx="65">
                  <c:v>-6.9548719848257168E-2</c:v>
                </c:pt>
                <c:pt idx="66">
                  <c:v>-4.6651298557363163E-2</c:v>
                </c:pt>
                <c:pt idx="67">
                  <c:v>-3.1026994542865838E-2</c:v>
                </c:pt>
                <c:pt idx="68">
                  <c:v>-2.3776926856720948E-2</c:v>
                </c:pt>
                <c:pt idx="69">
                  <c:v>-1.8013364136600707E-2</c:v>
                </c:pt>
                <c:pt idx="70">
                  <c:v>-3.7904172121938529E-2</c:v>
                </c:pt>
                <c:pt idx="71">
                  <c:v>-5.502637617330941E-2</c:v>
                </c:pt>
                <c:pt idx="72">
                  <c:v>-0.14747192471495818</c:v>
                </c:pt>
                <c:pt idx="73">
                  <c:v>-0.27243499089849199</c:v>
                </c:pt>
                <c:pt idx="74">
                  <c:v>-0.32079600796493024</c:v>
                </c:pt>
                <c:pt idx="75">
                  <c:v>-0.27983726682844168</c:v>
                </c:pt>
                <c:pt idx="76">
                  <c:v>-0.20647610862014387</c:v>
                </c:pt>
                <c:pt idx="77">
                  <c:v>-0.16174749452686943</c:v>
                </c:pt>
                <c:pt idx="78">
                  <c:v>-0.13551065678208385</c:v>
                </c:pt>
                <c:pt idx="79">
                  <c:v>-0.11212238648155104</c:v>
                </c:pt>
                <c:pt idx="80">
                  <c:v>-8.2844477126404303E-2</c:v>
                </c:pt>
                <c:pt idx="81">
                  <c:v>-7.0842538600542126E-2</c:v>
                </c:pt>
                <c:pt idx="82">
                  <c:v>-7.8249359388939399E-2</c:v>
                </c:pt>
                <c:pt idx="83">
                  <c:v>-9.332803582945548E-2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270510432"/>
        <c:axId val="1270501184"/>
      </c:barChart>
      <c:scatterChart>
        <c:scatterStyle val="lineMarker"/>
        <c:varyColors val="0"/>
        <c:ser>
          <c:idx val="4"/>
          <c:order val="0"/>
          <c:tx>
            <c:strRef>
              <c:f>'28'!$B$121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1"/>
            <c:bubble3D val="0"/>
            <c:spPr>
              <a:ln w="9525" cap="flat">
                <a:solidFill>
                  <a:schemeClr val="bg1">
                    <a:lumMod val="65000"/>
                  </a:schemeClr>
                </a:solidFill>
                <a:prstDash val="lgDash"/>
              </a:ln>
            </c:spPr>
          </c:dPt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6213910761154857E-3"/>
                  <c:y val="7.5776465441819735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aseline="0"/>
                  </a:pPr>
                  <a:endParaRPr lang="en-US"/>
                </a:p>
              </c:txPr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706018518518518"/>
                      <c:h val="0.14351851851851852"/>
                    </c:manualLayout>
                  </c15:layout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'28'!$A$122:$A$123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'28'!$B$122:$B$123</c:f>
              <c:numCache>
                <c:formatCode>0%</c:formatCode>
                <c:ptCount val="2"/>
                <c:pt idx="0">
                  <c:v>-0.5</c:v>
                </c:pt>
                <c:pt idx="1">
                  <c:v>0.5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12064"/>
        <c:axId val="1270497920"/>
      </c:scatterChart>
      <c:catAx>
        <c:axId val="1270510432"/>
        <c:scaling>
          <c:orientation val="minMax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cross"/>
        <c:minorTickMark val="none"/>
        <c:tickLblPos val="none"/>
        <c:crossAx val="1270501184"/>
        <c:crossesAt val="0"/>
        <c:auto val="0"/>
        <c:lblAlgn val="ctr"/>
        <c:lblOffset val="100"/>
        <c:tickLblSkip val="12"/>
        <c:tickMarkSkip val="12"/>
        <c:noMultiLvlLbl val="0"/>
      </c:catAx>
      <c:valAx>
        <c:axId val="1270501184"/>
        <c:scaling>
          <c:orientation val="minMax"/>
          <c:max val="0.5"/>
          <c:min val="-0.5"/>
        </c:scaling>
        <c:delete val="1"/>
        <c:axPos val="r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crossAx val="1270510432"/>
        <c:crosses val="max"/>
        <c:crossBetween val="between"/>
        <c:majorUnit val="0.25"/>
      </c:valAx>
      <c:valAx>
        <c:axId val="1270497920"/>
        <c:scaling>
          <c:orientation val="minMax"/>
          <c:max val="0.5"/>
          <c:min val="-0.5"/>
        </c:scaling>
        <c:delete val="0"/>
        <c:axPos val="l"/>
        <c:numFmt formatCode="0%" sourceLinked="1"/>
        <c:majorTickMark val="none"/>
        <c:minorTickMark val="none"/>
        <c:tickLblPos val="nextTo"/>
        <c:spPr>
          <a:ln>
            <a:noFill/>
          </a:ln>
        </c:spPr>
        <c:crossAx val="1270512064"/>
        <c:crosses val="autoZero"/>
        <c:crossBetween val="midCat"/>
        <c:majorUnit val="0.25"/>
      </c:valAx>
      <c:valAx>
        <c:axId val="1270512064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0497920"/>
        <c:crosses val="max"/>
        <c:crossBetween val="midCat"/>
      </c:valAx>
      <c:spPr>
        <a:noFill/>
        <a:ln w="9525">
          <a:solidFill>
            <a:schemeClr val="bg1">
              <a:lumMod val="85000"/>
            </a:schemeClr>
          </a:solidFill>
        </a:ln>
      </c:spPr>
    </c:plotArea>
    <c:plotVisOnly val="1"/>
    <c:dispBlanksAs val="zero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516215292585037E-2"/>
          <c:y val="0.21420713035870512"/>
          <c:w val="0.85497678626716767"/>
          <c:h val="0.66787620297462813"/>
        </c:manualLayout>
      </c:layout>
      <c:areaChart>
        <c:grouping val="stacked"/>
        <c:varyColors val="0"/>
        <c:ser>
          <c:idx val="1"/>
          <c:order val="1"/>
          <c:tx>
            <c:v>normal range (low)</c:v>
          </c:tx>
          <c:spPr>
            <a:noFill/>
            <a:ln>
              <a:noFill/>
            </a:ln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'28'!$C$29:$C$112</c:f>
              <c:numCache>
                <c:formatCode>0.0</c:formatCode>
                <c:ptCount val="84"/>
                <c:pt idx="0">
                  <c:v>1993.9960000000001</c:v>
                </c:pt>
                <c:pt idx="1">
                  <c:v>1426.21</c:v>
                </c:pt>
                <c:pt idx="2">
                  <c:v>1184.8900000000001</c:v>
                </c:pt>
                <c:pt idx="3">
                  <c:v>1426.799</c:v>
                </c:pt>
                <c:pt idx="4">
                  <c:v>1847.454</c:v>
                </c:pt>
                <c:pt idx="5">
                  <c:v>2195.2260000000001</c:v>
                </c:pt>
                <c:pt idx="6">
                  <c:v>2381.2689999999998</c:v>
                </c:pt>
                <c:pt idx="7">
                  <c:v>2616.8409999999999</c:v>
                </c:pt>
                <c:pt idx="8">
                  <c:v>2950.3679999999999</c:v>
                </c:pt>
                <c:pt idx="9">
                  <c:v>3236.2539999999999</c:v>
                </c:pt>
                <c:pt idx="10">
                  <c:v>3030.0790000000002</c:v>
                </c:pt>
                <c:pt idx="11">
                  <c:v>2708.3180000000002</c:v>
                </c:pt>
                <c:pt idx="12">
                  <c:v>1993.9960000000001</c:v>
                </c:pt>
                <c:pt idx="13">
                  <c:v>1426.21</c:v>
                </c:pt>
                <c:pt idx="14">
                  <c:v>1184.8900000000001</c:v>
                </c:pt>
                <c:pt idx="15">
                  <c:v>1426.799</c:v>
                </c:pt>
                <c:pt idx="16">
                  <c:v>1847.454</c:v>
                </c:pt>
                <c:pt idx="17">
                  <c:v>2195.2260000000001</c:v>
                </c:pt>
                <c:pt idx="18">
                  <c:v>2381.2689999999998</c:v>
                </c:pt>
                <c:pt idx="19">
                  <c:v>2616.8409999999999</c:v>
                </c:pt>
                <c:pt idx="20">
                  <c:v>2950.3679999999999</c:v>
                </c:pt>
                <c:pt idx="21">
                  <c:v>3236.2539999999999</c:v>
                </c:pt>
                <c:pt idx="22">
                  <c:v>3030.0790000000002</c:v>
                </c:pt>
                <c:pt idx="23">
                  <c:v>2708.3180000000002</c:v>
                </c:pt>
                <c:pt idx="24">
                  <c:v>1993.9960000000001</c:v>
                </c:pt>
                <c:pt idx="25">
                  <c:v>1426.21</c:v>
                </c:pt>
                <c:pt idx="26">
                  <c:v>1184.8900000000001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1426.799</c:v>
                </c:pt>
                <c:pt idx="40">
                  <c:v>1847.454</c:v>
                </c:pt>
                <c:pt idx="41">
                  <c:v>2195.2260000000001</c:v>
                </c:pt>
                <c:pt idx="42">
                  <c:v>2381.2689999999998</c:v>
                </c:pt>
                <c:pt idx="43">
                  <c:v>2616.8409999999999</c:v>
                </c:pt>
                <c:pt idx="44">
                  <c:v>2950.3679999999999</c:v>
                </c:pt>
                <c:pt idx="45">
                  <c:v>3236.2539999999999</c:v>
                </c:pt>
                <c:pt idx="46">
                  <c:v>3030.0790000000002</c:v>
                </c:pt>
                <c:pt idx="47">
                  <c:v>2708.3180000000002</c:v>
                </c:pt>
                <c:pt idx="48">
                  <c:v>1993.9960000000001</c:v>
                </c:pt>
                <c:pt idx="49">
                  <c:v>1426.21</c:v>
                </c:pt>
                <c:pt idx="50">
                  <c:v>1184.8900000000001</c:v>
                </c:pt>
                <c:pt idx="51">
                  <c:v>1426.799</c:v>
                </c:pt>
                <c:pt idx="52">
                  <c:v>1847.454</c:v>
                </c:pt>
                <c:pt idx="53">
                  <c:v>2195.2260000000001</c:v>
                </c:pt>
                <c:pt idx="54">
                  <c:v>2381.2689999999998</c:v>
                </c:pt>
                <c:pt idx="55">
                  <c:v>2616.8409999999999</c:v>
                </c:pt>
                <c:pt idx="56">
                  <c:v>2950.3679999999999</c:v>
                </c:pt>
                <c:pt idx="57">
                  <c:v>3236.2539999999999</c:v>
                </c:pt>
                <c:pt idx="58">
                  <c:v>3030.0790000000002</c:v>
                </c:pt>
                <c:pt idx="59">
                  <c:v>2708.3180000000002</c:v>
                </c:pt>
                <c:pt idx="60">
                  <c:v>1993.9960000000001</c:v>
                </c:pt>
                <c:pt idx="61">
                  <c:v>1426.21</c:v>
                </c:pt>
                <c:pt idx="62">
                  <c:v>1184.8900000000001</c:v>
                </c:pt>
                <c:pt idx="63">
                  <c:v>1426.799</c:v>
                </c:pt>
                <c:pt idx="64">
                  <c:v>1847.454</c:v>
                </c:pt>
                <c:pt idx="65">
                  <c:v>2195.2260000000001</c:v>
                </c:pt>
                <c:pt idx="66">
                  <c:v>2381.2689999999998</c:v>
                </c:pt>
                <c:pt idx="67">
                  <c:v>2616.8409999999999</c:v>
                </c:pt>
                <c:pt idx="68">
                  <c:v>2950.3679999999999</c:v>
                </c:pt>
                <c:pt idx="69">
                  <c:v>3236.2539999999999</c:v>
                </c:pt>
                <c:pt idx="70">
                  <c:v>3030.0790000000002</c:v>
                </c:pt>
                <c:pt idx="71">
                  <c:v>2708.3180000000002</c:v>
                </c:pt>
                <c:pt idx="72">
                  <c:v>1993.9960000000001</c:v>
                </c:pt>
                <c:pt idx="73">
                  <c:v>1426.21</c:v>
                </c:pt>
                <c:pt idx="74">
                  <c:v>1184.8900000000001</c:v>
                </c:pt>
                <c:pt idx="75">
                  <c:v>1426.799</c:v>
                </c:pt>
                <c:pt idx="76">
                  <c:v>1847.454</c:v>
                </c:pt>
                <c:pt idx="77">
                  <c:v>2195.2260000000001</c:v>
                </c:pt>
                <c:pt idx="78">
                  <c:v>2381.2689999999998</c:v>
                </c:pt>
                <c:pt idx="79">
                  <c:v>2616.8409999999999</c:v>
                </c:pt>
                <c:pt idx="80">
                  <c:v>2950.3679999999999</c:v>
                </c:pt>
                <c:pt idx="81">
                  <c:v>3236.2539999999999</c:v>
                </c:pt>
                <c:pt idx="82">
                  <c:v>3030.0790000000002</c:v>
                </c:pt>
                <c:pt idx="83">
                  <c:v>2708.3180000000002</c:v>
                </c:pt>
              </c:numCache>
            </c:numRef>
          </c:val>
        </c:ser>
        <c:ser>
          <c:idx val="2"/>
          <c:order val="2"/>
          <c:tx>
            <c:v>normal range</c:v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</c:spP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'28'!$E$29:$E$112</c:f>
              <c:numCache>
                <c:formatCode>0.0</c:formatCode>
                <c:ptCount val="84"/>
                <c:pt idx="0">
                  <c:v>944.09299999999985</c:v>
                </c:pt>
                <c:pt idx="1">
                  <c:v>1108.0819999999999</c:v>
                </c:pt>
                <c:pt idx="2">
                  <c:v>1301.432</c:v>
                </c:pt>
                <c:pt idx="3">
                  <c:v>1218.761</c:v>
                </c:pt>
                <c:pt idx="4">
                  <c:v>1118.8109999999999</c:v>
                </c:pt>
                <c:pt idx="5">
                  <c:v>990.80600000000004</c:v>
                </c:pt>
                <c:pt idx="6">
                  <c:v>936.87000000000035</c:v>
                </c:pt>
                <c:pt idx="7">
                  <c:v>905.375</c:v>
                </c:pt>
                <c:pt idx="8">
                  <c:v>889.46799999999985</c:v>
                </c:pt>
                <c:pt idx="9">
                  <c:v>776.46900000000005</c:v>
                </c:pt>
                <c:pt idx="10">
                  <c:v>946.50199999999995</c:v>
                </c:pt>
                <c:pt idx="11">
                  <c:v>632.65599999999995</c:v>
                </c:pt>
                <c:pt idx="12">
                  <c:v>944.09299999999985</c:v>
                </c:pt>
                <c:pt idx="13">
                  <c:v>1108.0819999999999</c:v>
                </c:pt>
                <c:pt idx="14">
                  <c:v>1301.432</c:v>
                </c:pt>
                <c:pt idx="15">
                  <c:v>1218.761</c:v>
                </c:pt>
                <c:pt idx="16">
                  <c:v>1118.8109999999999</c:v>
                </c:pt>
                <c:pt idx="17">
                  <c:v>990.80600000000004</c:v>
                </c:pt>
                <c:pt idx="18">
                  <c:v>936.87000000000035</c:v>
                </c:pt>
                <c:pt idx="19">
                  <c:v>905.375</c:v>
                </c:pt>
                <c:pt idx="20">
                  <c:v>889.46799999999985</c:v>
                </c:pt>
                <c:pt idx="21">
                  <c:v>776.46900000000005</c:v>
                </c:pt>
                <c:pt idx="22">
                  <c:v>946.50199999999995</c:v>
                </c:pt>
                <c:pt idx="23">
                  <c:v>632.65599999999995</c:v>
                </c:pt>
                <c:pt idx="24">
                  <c:v>944.09299999999985</c:v>
                </c:pt>
                <c:pt idx="25">
                  <c:v>1108.0819999999999</c:v>
                </c:pt>
                <c:pt idx="26">
                  <c:v>1301.432</c:v>
                </c:pt>
                <c:pt idx="27">
                  <c:v>1218.761</c:v>
                </c:pt>
                <c:pt idx="28">
                  <c:v>1118.8109999999999</c:v>
                </c:pt>
                <c:pt idx="29">
                  <c:v>990.80600000000004</c:v>
                </c:pt>
                <c:pt idx="30">
                  <c:v>936.87000000000035</c:v>
                </c:pt>
                <c:pt idx="31">
                  <c:v>905.375</c:v>
                </c:pt>
                <c:pt idx="32">
                  <c:v>889.46799999999985</c:v>
                </c:pt>
                <c:pt idx="33">
                  <c:v>776.46900000000005</c:v>
                </c:pt>
                <c:pt idx="34">
                  <c:v>946.50199999999995</c:v>
                </c:pt>
                <c:pt idx="35">
                  <c:v>632.65599999999995</c:v>
                </c:pt>
                <c:pt idx="36">
                  <c:v>944.09299999999985</c:v>
                </c:pt>
                <c:pt idx="37">
                  <c:v>1108.0819999999999</c:v>
                </c:pt>
                <c:pt idx="38">
                  <c:v>1301.432</c:v>
                </c:pt>
                <c:pt idx="39">
                  <c:v>1218.761</c:v>
                </c:pt>
                <c:pt idx="40">
                  <c:v>1118.8109999999999</c:v>
                </c:pt>
                <c:pt idx="41">
                  <c:v>990.80600000000004</c:v>
                </c:pt>
                <c:pt idx="42">
                  <c:v>936.87000000000035</c:v>
                </c:pt>
                <c:pt idx="43">
                  <c:v>905.375</c:v>
                </c:pt>
                <c:pt idx="44">
                  <c:v>889.46799999999985</c:v>
                </c:pt>
                <c:pt idx="45">
                  <c:v>776.46900000000005</c:v>
                </c:pt>
                <c:pt idx="46">
                  <c:v>946.50199999999995</c:v>
                </c:pt>
                <c:pt idx="47">
                  <c:v>632.65599999999995</c:v>
                </c:pt>
                <c:pt idx="48">
                  <c:v>944.09299999999985</c:v>
                </c:pt>
                <c:pt idx="49">
                  <c:v>1108.0819999999999</c:v>
                </c:pt>
                <c:pt idx="50">
                  <c:v>1301.432</c:v>
                </c:pt>
                <c:pt idx="51">
                  <c:v>1218.761</c:v>
                </c:pt>
                <c:pt idx="52">
                  <c:v>1118.8109999999999</c:v>
                </c:pt>
                <c:pt idx="53">
                  <c:v>990.80600000000004</c:v>
                </c:pt>
                <c:pt idx="54">
                  <c:v>936.87000000000035</c:v>
                </c:pt>
                <c:pt idx="55">
                  <c:v>905.375</c:v>
                </c:pt>
                <c:pt idx="56">
                  <c:v>889.46799999999985</c:v>
                </c:pt>
                <c:pt idx="57">
                  <c:v>776.46900000000005</c:v>
                </c:pt>
                <c:pt idx="58">
                  <c:v>946.50199999999995</c:v>
                </c:pt>
                <c:pt idx="59">
                  <c:v>632.65599999999995</c:v>
                </c:pt>
                <c:pt idx="60">
                  <c:v>944.09299999999985</c:v>
                </c:pt>
                <c:pt idx="61">
                  <c:v>1108.0819999999999</c:v>
                </c:pt>
                <c:pt idx="62">
                  <c:v>1301.432</c:v>
                </c:pt>
                <c:pt idx="63">
                  <c:v>1218.761</c:v>
                </c:pt>
                <c:pt idx="64">
                  <c:v>1118.8109999999999</c:v>
                </c:pt>
                <c:pt idx="65">
                  <c:v>990.80600000000004</c:v>
                </c:pt>
                <c:pt idx="66">
                  <c:v>936.87000000000035</c:v>
                </c:pt>
                <c:pt idx="67">
                  <c:v>905.375</c:v>
                </c:pt>
                <c:pt idx="68">
                  <c:v>889.46799999999985</c:v>
                </c:pt>
                <c:pt idx="69">
                  <c:v>776.46900000000005</c:v>
                </c:pt>
                <c:pt idx="70">
                  <c:v>946.50199999999995</c:v>
                </c:pt>
                <c:pt idx="71">
                  <c:v>632.65599999999995</c:v>
                </c:pt>
                <c:pt idx="72">
                  <c:v>944.09299999999985</c:v>
                </c:pt>
                <c:pt idx="73">
                  <c:v>1108.0819999999999</c:v>
                </c:pt>
                <c:pt idx="74">
                  <c:v>1301.432</c:v>
                </c:pt>
                <c:pt idx="75">
                  <c:v>1218.761</c:v>
                </c:pt>
                <c:pt idx="76">
                  <c:v>1118.8109999999999</c:v>
                </c:pt>
                <c:pt idx="77">
                  <c:v>990.80600000000004</c:v>
                </c:pt>
                <c:pt idx="78">
                  <c:v>936.87000000000035</c:v>
                </c:pt>
                <c:pt idx="79">
                  <c:v>905.375</c:v>
                </c:pt>
                <c:pt idx="80">
                  <c:v>889.46799999999985</c:v>
                </c:pt>
                <c:pt idx="81">
                  <c:v>776.46900000000005</c:v>
                </c:pt>
                <c:pt idx="82">
                  <c:v>946.50199999999995</c:v>
                </c:pt>
                <c:pt idx="83">
                  <c:v>632.65599999999995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09888"/>
        <c:axId val="1270506624"/>
      </c:areaChart>
      <c:lineChart>
        <c:grouping val="standard"/>
        <c:varyColors val="0"/>
        <c:ser>
          <c:idx val="0"/>
          <c:order val="0"/>
          <c:tx>
            <c:v>storage level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'28'!$A$29:$A$112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'28'!$B$29:$B$112</c:f>
              <c:numCache>
                <c:formatCode>0.0</c:formatCode>
                <c:ptCount val="84"/>
                <c:pt idx="0">
                  <c:v>2938.0889999999999</c:v>
                </c:pt>
                <c:pt idx="1">
                  <c:v>2534.2919999999999</c:v>
                </c:pt>
                <c:pt idx="2">
                  <c:v>2486.3220000000001</c:v>
                </c:pt>
                <c:pt idx="3">
                  <c:v>2645.56</c:v>
                </c:pt>
                <c:pt idx="4">
                  <c:v>2966.2649999999999</c:v>
                </c:pt>
                <c:pt idx="5">
                  <c:v>3186.0320000000002</c:v>
                </c:pt>
                <c:pt idx="6">
                  <c:v>3318.1390000000001</c:v>
                </c:pt>
                <c:pt idx="7">
                  <c:v>3441.3249999999998</c:v>
                </c:pt>
                <c:pt idx="8">
                  <c:v>3705.1610000000001</c:v>
                </c:pt>
                <c:pt idx="9">
                  <c:v>4012.723</c:v>
                </c:pt>
                <c:pt idx="10">
                  <c:v>3976.5810000000001</c:v>
                </c:pt>
                <c:pt idx="11">
                  <c:v>3296.944</c:v>
                </c:pt>
                <c:pt idx="12">
                  <c:v>2622.1579999999999</c:v>
                </c:pt>
                <c:pt idx="13">
                  <c:v>2337.3310000000001</c:v>
                </c:pt>
                <c:pt idx="14">
                  <c:v>2062.5039999999999</c:v>
                </c:pt>
                <c:pt idx="15">
                  <c:v>2291.25</c:v>
                </c:pt>
                <c:pt idx="16">
                  <c:v>2626.5070000000001</c:v>
                </c:pt>
                <c:pt idx="17">
                  <c:v>2906.808</c:v>
                </c:pt>
                <c:pt idx="18">
                  <c:v>3054.1509999999998</c:v>
                </c:pt>
                <c:pt idx="19">
                  <c:v>3249.8960000000002</c:v>
                </c:pt>
                <c:pt idx="20">
                  <c:v>3567.2280000000001</c:v>
                </c:pt>
                <c:pt idx="21">
                  <c:v>3816.4960000000001</c:v>
                </c:pt>
                <c:pt idx="22">
                  <c:v>3709.2629999999999</c:v>
                </c:pt>
                <c:pt idx="23">
                  <c:v>3032.6010000000001</c:v>
                </c:pt>
                <c:pt idx="24">
                  <c:v>2140.556</c:v>
                </c:pt>
                <c:pt idx="25">
                  <c:v>1672.662</c:v>
                </c:pt>
                <c:pt idx="26">
                  <c:v>1390.279</c:v>
                </c:pt>
                <c:pt idx="27">
                  <c:v>1426.799</c:v>
                </c:pt>
                <c:pt idx="28">
                  <c:v>1847.454</c:v>
                </c:pt>
                <c:pt idx="29">
                  <c:v>2195.2260000000001</c:v>
                </c:pt>
                <c:pt idx="30">
                  <c:v>2381.2689999999998</c:v>
                </c:pt>
                <c:pt idx="31">
                  <c:v>2616.8409999999999</c:v>
                </c:pt>
                <c:pt idx="32">
                  <c:v>2950.3679999999999</c:v>
                </c:pt>
                <c:pt idx="33">
                  <c:v>3236.2539999999999</c:v>
                </c:pt>
                <c:pt idx="34">
                  <c:v>3030.0790000000002</c:v>
                </c:pt>
                <c:pt idx="35">
                  <c:v>2708.3180000000002</c:v>
                </c:pt>
                <c:pt idx="36">
                  <c:v>1993.9960000000001</c:v>
                </c:pt>
                <c:pt idx="37">
                  <c:v>1426.21</c:v>
                </c:pt>
                <c:pt idx="38">
                  <c:v>1184.8900000000001</c:v>
                </c:pt>
                <c:pt idx="39">
                  <c:v>1559.4010000000001</c:v>
                </c:pt>
                <c:pt idx="40">
                  <c:v>2031.0309999999999</c:v>
                </c:pt>
                <c:pt idx="41">
                  <c:v>2460.748</c:v>
                </c:pt>
                <c:pt idx="42">
                  <c:v>2714.1959999999999</c:v>
                </c:pt>
                <c:pt idx="43">
                  <c:v>2997.81</c:v>
                </c:pt>
                <c:pt idx="44">
                  <c:v>3414.9389999999999</c:v>
                </c:pt>
                <c:pt idx="45">
                  <c:v>3762.0430000000001</c:v>
                </c:pt>
                <c:pt idx="46">
                  <c:v>3610.029</c:v>
                </c:pt>
                <c:pt idx="47">
                  <c:v>3188.2429999999999</c:v>
                </c:pt>
                <c:pt idx="48">
                  <c:v>2616.3850000000002</c:v>
                </c:pt>
                <c:pt idx="49">
                  <c:v>2081.136</c:v>
                </c:pt>
                <c:pt idx="50">
                  <c:v>2029.6320000000001</c:v>
                </c:pt>
                <c:pt idx="51">
                  <c:v>2332.797</c:v>
                </c:pt>
                <c:pt idx="52">
                  <c:v>2777.8890000000001</c:v>
                </c:pt>
                <c:pt idx="53">
                  <c:v>3133.0949999999998</c:v>
                </c:pt>
                <c:pt idx="54">
                  <c:v>3293.549</c:v>
                </c:pt>
                <c:pt idx="55">
                  <c:v>3522.2159999999999</c:v>
                </c:pt>
                <c:pt idx="56">
                  <c:v>3839.8359999999998</c:v>
                </c:pt>
                <c:pt idx="57">
                  <c:v>3928.5030000000002</c:v>
                </c:pt>
                <c:pt idx="58">
                  <c:v>3931.616</c:v>
                </c:pt>
                <c:pt idx="59">
                  <c:v>3340.9740000000002</c:v>
                </c:pt>
                <c:pt idx="60">
                  <c:v>2664.3734285999999</c:v>
                </c:pt>
                <c:pt idx="61">
                  <c:v>1835.1869999999999</c:v>
                </c:pt>
                <c:pt idx="62">
                  <c:v>1591.441</c:v>
                </c:pt>
                <c:pt idx="63">
                  <c:v>1822.348</c:v>
                </c:pt>
                <c:pt idx="64">
                  <c:v>2251.6669999999999</c:v>
                </c:pt>
                <c:pt idx="65">
                  <c:v>2583.288</c:v>
                </c:pt>
                <c:pt idx="66">
                  <c:v>2814.5340000000001</c:v>
                </c:pt>
                <c:pt idx="67">
                  <c:v>3067.3980000000001</c:v>
                </c:pt>
                <c:pt idx="68">
                  <c:v>3412.3939999999998</c:v>
                </c:pt>
                <c:pt idx="69">
                  <c:v>3683.6320000000001</c:v>
                </c:pt>
                <c:pt idx="70">
                  <c:v>3513.1060000000002</c:v>
                </c:pt>
                <c:pt idx="71">
                  <c:v>2942.096</c:v>
                </c:pt>
                <c:pt idx="72">
                  <c:v>2099.1260000000002</c:v>
                </c:pt>
                <c:pt idx="73">
                  <c:v>1462.643</c:v>
                </c:pt>
                <c:pt idx="74">
                  <c:v>1243.4359999999999</c:v>
                </c:pt>
                <c:pt idx="75">
                  <c:v>1477.17</c:v>
                </c:pt>
                <c:pt idx="76">
                  <c:v>1943.998</c:v>
                </c:pt>
                <c:pt idx="77">
                  <c:v>2327.3090000000002</c:v>
                </c:pt>
                <c:pt idx="78">
                  <c:v>2552.1979999999999</c:v>
                </c:pt>
                <c:pt idx="79">
                  <c:v>2810.681</c:v>
                </c:pt>
                <c:pt idx="80">
                  <c:v>3205.9229999999998</c:v>
                </c:pt>
                <c:pt idx="81">
                  <c:v>3485.4589999999998</c:v>
                </c:pt>
                <c:pt idx="82">
                  <c:v>3365.7849999999999</c:v>
                </c:pt>
                <c:pt idx="83">
                  <c:v>2822.8470000000002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509888"/>
        <c:axId val="1270506624"/>
      </c:lineChart>
      <c:scatterChart>
        <c:scatterStyle val="lineMarker"/>
        <c:varyColors val="0"/>
        <c:ser>
          <c:idx val="3"/>
          <c:order val="3"/>
          <c:tx>
            <c:strRef>
              <c:f>'28'!$B$117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rnd">
              <a:solidFill>
                <a:schemeClr val="bg1">
                  <a:lumMod val="75000"/>
                </a:schemeClr>
              </a:solidFill>
              <a:prstDash val="lgDash"/>
            </a:ln>
          </c:spPr>
          <c:marker>
            <c:symbol val="none"/>
          </c:marker>
          <c:dPt>
            <c:idx val="1"/>
            <c:bubble3D val="0"/>
            <c:spPr>
              <a:ln w="9525" cap="rnd">
                <a:solidFill>
                  <a:schemeClr val="bg1">
                    <a:lumMod val="75000"/>
                  </a:schemeClr>
                </a:solidFill>
                <a:prstDash val="lgDash"/>
                <a:miter lim="800000"/>
              </a:ln>
            </c:spPr>
          </c:dPt>
          <c:xVal>
            <c:numRef>
              <c:f>'28'!$A$118:$A$119</c:f>
              <c:numCache>
                <c:formatCode>General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'28'!$B$118:$B$119</c:f>
              <c:numCache>
                <c:formatCode>0</c:formatCode>
                <c:ptCount val="2"/>
                <c:pt idx="0">
                  <c:v>0</c:v>
                </c:pt>
                <c:pt idx="1">
                  <c:v>5000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497376"/>
        <c:axId val="1270512608"/>
      </c:scatterChart>
      <c:dateAx>
        <c:axId val="1270509888"/>
        <c:scaling>
          <c:orientation val="minMax"/>
          <c:min val="42370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1"/>
        <c:majorTickMark val="out"/>
        <c:minorTickMark val="none"/>
        <c:tickLblPos val="nextTo"/>
        <c:spPr>
          <a:ln>
            <a:solidFill>
              <a:schemeClr val="bg2"/>
            </a:solidFill>
          </a:ln>
        </c:spPr>
        <c:crossAx val="1270506624"/>
        <c:crosses val="autoZero"/>
        <c:auto val="0"/>
        <c:lblOffset val="100"/>
        <c:baseTimeUnit val="months"/>
        <c:majorUnit val="12"/>
        <c:minorUnit val="12"/>
      </c:dateAx>
      <c:valAx>
        <c:axId val="1270506624"/>
        <c:scaling>
          <c:orientation val="minMax"/>
          <c:max val="50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0509888"/>
        <c:crosses val="autoZero"/>
        <c:crossBetween val="between"/>
        <c:majorUnit val="1000"/>
      </c:valAx>
      <c:valAx>
        <c:axId val="1270512608"/>
        <c:scaling>
          <c:orientation val="minMax"/>
          <c:max val="5000"/>
        </c:scaling>
        <c:delete val="0"/>
        <c:axPos val="r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70497376"/>
        <c:crosses val="max"/>
        <c:crossBetween val="midCat"/>
      </c:valAx>
      <c:valAx>
        <c:axId val="1270497376"/>
        <c:scaling>
          <c:orientation val="minMax"/>
          <c:max val="84"/>
          <c:min val="0"/>
        </c:scaling>
        <c:delete val="0"/>
        <c:axPos val="t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051260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900" baseline="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1"/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405475357247011"/>
          <c:y val="0.13024530491927147"/>
          <c:w val="0.79394548491803707"/>
          <c:h val="0.71336659470184505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'29'!$B$26</c:f>
              <c:strCache>
                <c:ptCount val="1"/>
                <c:pt idx="0">
                  <c:v>Western region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'29'!$I$26:$L$26</c:f>
              <c:numCache>
                <c:formatCode>0.000</c:formatCode>
                <c:ptCount val="4"/>
                <c:pt idx="0">
                  <c:v>-36.670246999999961</c:v>
                </c:pt>
                <c:pt idx="1">
                  <c:v>-71.367441000000042</c:v>
                </c:pt>
                <c:pt idx="2">
                  <c:v>13.052305200000035</c:v>
                </c:pt>
                <c:pt idx="3">
                  <c:v>11.588096800000017</c:v>
                </c:pt>
              </c:numCache>
            </c:numRef>
          </c:val>
          <c:extLst/>
        </c:ser>
        <c:ser>
          <c:idx val="2"/>
          <c:order val="1"/>
          <c:tx>
            <c:strRef>
              <c:f>'29'!$B$27</c:f>
              <c:strCache>
                <c:ptCount val="1"/>
                <c:pt idx="0">
                  <c:v>Appalachian region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'29'!$I$27:$L$27</c:f>
              <c:numCache>
                <c:formatCode>0.000</c:formatCode>
                <c:ptCount val="4"/>
                <c:pt idx="0">
                  <c:v>-7.9161569999999983</c:v>
                </c:pt>
                <c:pt idx="1">
                  <c:v>-54.618841000000003</c:v>
                </c:pt>
                <c:pt idx="2">
                  <c:v>7.4350443999999811</c:v>
                </c:pt>
                <c:pt idx="3">
                  <c:v>14.917983600000014</c:v>
                </c:pt>
              </c:numCache>
            </c:numRef>
          </c:val>
          <c:extLst/>
        </c:ser>
        <c:ser>
          <c:idx val="4"/>
          <c:order val="2"/>
          <c:tx>
            <c:strRef>
              <c:f>'29'!$B$28</c:f>
              <c:strCache>
                <c:ptCount val="1"/>
                <c:pt idx="0">
                  <c:v>Interior region</c:v>
                </c:pt>
              </c:strCache>
            </c:strRef>
          </c:tx>
          <c:spPr>
            <a:solidFill>
              <a:schemeClr val="accent4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'29'!$I$28:$L$28</c:f>
              <c:numCache>
                <c:formatCode>0.000</c:formatCode>
                <c:ptCount val="4"/>
                <c:pt idx="0">
                  <c:v>-6.3095629999999971</c:v>
                </c:pt>
                <c:pt idx="1">
                  <c:v>-40.231515000000002</c:v>
                </c:pt>
                <c:pt idx="2">
                  <c:v>21.618587599999998</c:v>
                </c:pt>
                <c:pt idx="3">
                  <c:v>2.6624643999999904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0500640"/>
        <c:axId val="1270501728"/>
      </c:barChart>
      <c:lineChart>
        <c:grouping val="stacked"/>
        <c:varyColors val="0"/>
        <c:ser>
          <c:idx val="3"/>
          <c:order val="3"/>
          <c:tx>
            <c:strRef>
              <c:f>'29'!$B$29</c:f>
              <c:strCache>
                <c:ptCount val="1"/>
                <c:pt idx="0">
                  <c:v>Total production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6.3782178397884234E-2"/>
                  <c:y val="3.479986553224380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6.7314479396347091E-2"/>
                  <c:y val="3.22953514114740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6.1136731961114771E-2"/>
                  <c:y val="-2.971834851508945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1945366045885726E-2"/>
                  <c:y val="-3.722353315653317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>
                      <a:noFill/>
                    </a:ln>
                  </c:spPr>
                </c15:leaderLines>
              </c:ext>
            </c:extLst>
          </c:dLbls>
          <c:cat>
            <c:numRef>
              <c:f>'29'!$I$25:$L$25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'29'!$I$29:$L$29</c:f>
              <c:numCache>
                <c:formatCode>0.0</c:formatCode>
                <c:ptCount val="4"/>
                <c:pt idx="0">
                  <c:v>-50.895966999999956</c:v>
                </c:pt>
                <c:pt idx="1">
                  <c:v>-166.21779700000005</c:v>
                </c:pt>
                <c:pt idx="2">
                  <c:v>42.105937200000014</c:v>
                </c:pt>
                <c:pt idx="3">
                  <c:v>29.168544800000021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0500640"/>
        <c:axId val="1270501728"/>
      </c:lineChart>
      <c:scatterChart>
        <c:scatterStyle val="lineMarker"/>
        <c:varyColors val="0"/>
        <c:ser>
          <c:idx val="0"/>
          <c:order val="4"/>
          <c:tx>
            <c:strRef>
              <c:f>'29'!$B$98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'29'!$A$99:$A$100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'29'!$B$99:$B$100</c:f>
              <c:numCache>
                <c:formatCode>0.00</c:formatCode>
                <c:ptCount val="2"/>
                <c:pt idx="0">
                  <c:v>-200</c:v>
                </c:pt>
                <c:pt idx="1">
                  <c:v>70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502816"/>
        <c:axId val="1270502272"/>
      </c:scatterChart>
      <c:catAx>
        <c:axId val="1270500640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01728"/>
        <c:crosses val="autoZero"/>
        <c:auto val="1"/>
        <c:lblAlgn val="ctr"/>
        <c:lblOffset val="100"/>
        <c:tickLblSkip val="1"/>
        <c:noMultiLvlLbl val="0"/>
      </c:catAx>
      <c:valAx>
        <c:axId val="1270501728"/>
        <c:scaling>
          <c:orientation val="minMax"/>
          <c:max val="150"/>
          <c:min val="-2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00640"/>
        <c:crosses val="autoZero"/>
        <c:crossBetween val="between"/>
        <c:majorUnit val="50"/>
      </c:valAx>
      <c:valAx>
        <c:axId val="1270502272"/>
        <c:scaling>
          <c:orientation val="minMax"/>
          <c:max val="70"/>
          <c:min val="-20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70502816"/>
        <c:crosses val="max"/>
        <c:crossBetween val="midCat"/>
        <c:majorUnit val="30"/>
      </c:valAx>
      <c:valAx>
        <c:axId val="127050281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0502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63925342665501"/>
          <c:y val="0.13132716877586678"/>
          <c:w val="0.79568498432835466"/>
          <c:h val="0.71705742026985086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flat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'29'!$C$34:$C$93</c:f>
              <c:numCache>
                <c:formatCode>0.000</c:formatCode>
                <c:ptCount val="60"/>
                <c:pt idx="0">
                  <c:v>61.936683000000002</c:v>
                </c:pt>
                <c:pt idx="1">
                  <c:v>60.235142000000003</c:v>
                </c:pt>
                <c:pt idx="2">
                  <c:v>65.467141999999996</c:v>
                </c:pt>
                <c:pt idx="3">
                  <c:v>58.032114</c:v>
                </c:pt>
                <c:pt idx="4">
                  <c:v>61.195974999999997</c:v>
                </c:pt>
                <c:pt idx="5">
                  <c:v>61.557372000000001</c:v>
                </c:pt>
                <c:pt idx="6">
                  <c:v>62.945245999999997</c:v>
                </c:pt>
                <c:pt idx="7">
                  <c:v>69.301237999999998</c:v>
                </c:pt>
                <c:pt idx="8">
                  <c:v>62.416694</c:v>
                </c:pt>
                <c:pt idx="9">
                  <c:v>66.384384999999995</c:v>
                </c:pt>
                <c:pt idx="10">
                  <c:v>62.717784999999999</c:v>
                </c:pt>
                <c:pt idx="11">
                  <c:v>63.332763999999997</c:v>
                </c:pt>
                <c:pt idx="12">
                  <c:v>65.732791000000006</c:v>
                </c:pt>
                <c:pt idx="13">
                  <c:v>58.223570000000002</c:v>
                </c:pt>
                <c:pt idx="14">
                  <c:v>55.580039999999997</c:v>
                </c:pt>
                <c:pt idx="15">
                  <c:v>61.007258999999998</c:v>
                </c:pt>
                <c:pt idx="16">
                  <c:v>61.653404000000002</c:v>
                </c:pt>
                <c:pt idx="17">
                  <c:v>56.515031</c:v>
                </c:pt>
                <c:pt idx="18">
                  <c:v>59.034596000000001</c:v>
                </c:pt>
                <c:pt idx="19">
                  <c:v>63.757680000000001</c:v>
                </c:pt>
                <c:pt idx="20">
                  <c:v>58.563501000000002</c:v>
                </c:pt>
                <c:pt idx="21">
                  <c:v>57.142977999999999</c:v>
                </c:pt>
                <c:pt idx="22">
                  <c:v>54.361009000000003</c:v>
                </c:pt>
                <c:pt idx="23">
                  <c:v>53.699269000000001</c:v>
                </c:pt>
                <c:pt idx="24">
                  <c:v>55.612462000000001</c:v>
                </c:pt>
                <c:pt idx="25">
                  <c:v>47.378791999999997</c:v>
                </c:pt>
                <c:pt idx="26">
                  <c:v>46.060924999999997</c:v>
                </c:pt>
                <c:pt idx="27">
                  <c:v>38.999501000000002</c:v>
                </c:pt>
                <c:pt idx="28">
                  <c:v>36.934071000000003</c:v>
                </c:pt>
                <c:pt idx="29">
                  <c:v>39.258833000000003</c:v>
                </c:pt>
                <c:pt idx="30">
                  <c:v>43.195796999999999</c:v>
                </c:pt>
                <c:pt idx="31">
                  <c:v>47.499327000000001</c:v>
                </c:pt>
                <c:pt idx="32">
                  <c:v>45.118958999999997</c:v>
                </c:pt>
                <c:pt idx="33">
                  <c:v>46.599246999999998</c:v>
                </c:pt>
                <c:pt idx="34">
                  <c:v>45.959758000000001</c:v>
                </c:pt>
                <c:pt idx="35">
                  <c:v>46.435659000000001</c:v>
                </c:pt>
                <c:pt idx="36">
                  <c:v>48.564743999999997</c:v>
                </c:pt>
                <c:pt idx="37">
                  <c:v>39.227421200000002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'29'!$D$34:$D$93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39.227421200000002</c:v>
                </c:pt>
                <c:pt idx="38">
                  <c:v>47.233730000000001</c:v>
                </c:pt>
                <c:pt idx="39">
                  <c:v>43.160130000000002</c:v>
                </c:pt>
                <c:pt idx="40">
                  <c:v>44.4604</c:v>
                </c:pt>
                <c:pt idx="41">
                  <c:v>45.346220000000002</c:v>
                </c:pt>
                <c:pt idx="42">
                  <c:v>49.41478</c:v>
                </c:pt>
                <c:pt idx="43">
                  <c:v>55.777430000000003</c:v>
                </c:pt>
                <c:pt idx="44">
                  <c:v>51.648470000000003</c:v>
                </c:pt>
                <c:pt idx="45">
                  <c:v>53.37717</c:v>
                </c:pt>
                <c:pt idx="46">
                  <c:v>51.19218</c:v>
                </c:pt>
                <c:pt idx="47">
                  <c:v>51.756590000000003</c:v>
                </c:pt>
                <c:pt idx="48">
                  <c:v>50.148269999999997</c:v>
                </c:pt>
                <c:pt idx="49">
                  <c:v>46.403649999999999</c:v>
                </c:pt>
                <c:pt idx="50">
                  <c:v>51.83972</c:v>
                </c:pt>
                <c:pt idx="51">
                  <c:v>47.89085</c:v>
                </c:pt>
                <c:pt idx="52">
                  <c:v>48.666559999999997</c:v>
                </c:pt>
                <c:pt idx="53">
                  <c:v>48.725839999999998</c:v>
                </c:pt>
                <c:pt idx="54">
                  <c:v>51.620489999999997</c:v>
                </c:pt>
                <c:pt idx="55">
                  <c:v>56.731059999999999</c:v>
                </c:pt>
                <c:pt idx="56">
                  <c:v>52.363590000000002</c:v>
                </c:pt>
                <c:pt idx="57">
                  <c:v>53.508400000000002</c:v>
                </c:pt>
                <c:pt idx="58">
                  <c:v>51.171610000000001</c:v>
                </c:pt>
                <c:pt idx="59">
                  <c:v>51.257800000000003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'29'!$E$33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67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'29'!$A$34:$A$93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'29'!$E$34:$E$93</c:f>
              <c:numCache>
                <c:formatCode>0.000</c:formatCode>
                <c:ptCount val="60"/>
                <c:pt idx="1">
                  <c:v>62.960211666666659</c:v>
                </c:pt>
                <c:pt idx="2">
                  <c:v>62.960211666666659</c:v>
                </c:pt>
                <c:pt idx="3">
                  <c:v>62.960211666666659</c:v>
                </c:pt>
                <c:pt idx="4">
                  <c:v>62.960211666666659</c:v>
                </c:pt>
                <c:pt idx="5">
                  <c:v>62.960211666666659</c:v>
                </c:pt>
                <c:pt idx="6">
                  <c:v>62.960211666666659</c:v>
                </c:pt>
                <c:pt idx="7">
                  <c:v>62.960211666666659</c:v>
                </c:pt>
                <c:pt idx="8">
                  <c:v>62.960211666666659</c:v>
                </c:pt>
                <c:pt idx="9">
                  <c:v>62.960211666666659</c:v>
                </c:pt>
                <c:pt idx="10">
                  <c:v>62.960211666666659</c:v>
                </c:pt>
                <c:pt idx="13">
                  <c:v>58.772593999999998</c:v>
                </c:pt>
                <c:pt idx="14">
                  <c:v>58.772593999999998</c:v>
                </c:pt>
                <c:pt idx="15">
                  <c:v>58.772593999999998</c:v>
                </c:pt>
                <c:pt idx="16">
                  <c:v>58.772593999999998</c:v>
                </c:pt>
                <c:pt idx="17">
                  <c:v>58.772593999999998</c:v>
                </c:pt>
                <c:pt idx="18">
                  <c:v>58.772593999999998</c:v>
                </c:pt>
                <c:pt idx="19">
                  <c:v>58.772593999999998</c:v>
                </c:pt>
                <c:pt idx="20">
                  <c:v>58.772593999999998</c:v>
                </c:pt>
                <c:pt idx="21">
                  <c:v>58.772593999999998</c:v>
                </c:pt>
                <c:pt idx="22">
                  <c:v>58.772593999999998</c:v>
                </c:pt>
                <c:pt idx="25">
                  <c:v>44.92111091666667</c:v>
                </c:pt>
                <c:pt idx="26">
                  <c:v>44.92111091666667</c:v>
                </c:pt>
                <c:pt idx="27">
                  <c:v>44.92111091666667</c:v>
                </c:pt>
                <c:pt idx="28">
                  <c:v>44.92111091666667</c:v>
                </c:pt>
                <c:pt idx="29">
                  <c:v>44.92111091666667</c:v>
                </c:pt>
                <c:pt idx="30">
                  <c:v>44.92111091666667</c:v>
                </c:pt>
                <c:pt idx="31">
                  <c:v>44.92111091666667</c:v>
                </c:pt>
                <c:pt idx="32">
                  <c:v>44.92111091666667</c:v>
                </c:pt>
                <c:pt idx="33">
                  <c:v>44.92111091666667</c:v>
                </c:pt>
                <c:pt idx="34">
                  <c:v>44.92111091666667</c:v>
                </c:pt>
                <c:pt idx="37">
                  <c:v>48.429938766666659</c:v>
                </c:pt>
                <c:pt idx="38">
                  <c:v>48.429938766666659</c:v>
                </c:pt>
                <c:pt idx="39">
                  <c:v>48.429938766666659</c:v>
                </c:pt>
                <c:pt idx="40">
                  <c:v>48.429938766666659</c:v>
                </c:pt>
                <c:pt idx="41">
                  <c:v>48.429938766666659</c:v>
                </c:pt>
                <c:pt idx="42">
                  <c:v>48.429938766666659</c:v>
                </c:pt>
                <c:pt idx="43">
                  <c:v>48.429938766666659</c:v>
                </c:pt>
                <c:pt idx="44">
                  <c:v>48.429938766666659</c:v>
                </c:pt>
                <c:pt idx="45">
                  <c:v>48.429938766666659</c:v>
                </c:pt>
                <c:pt idx="46">
                  <c:v>48.429938766666659</c:v>
                </c:pt>
                <c:pt idx="49">
                  <c:v>50.860653333333339</c:v>
                </c:pt>
                <c:pt idx="50">
                  <c:v>50.860653333333339</c:v>
                </c:pt>
                <c:pt idx="51">
                  <c:v>50.860653333333339</c:v>
                </c:pt>
                <c:pt idx="52">
                  <c:v>50.860653333333339</c:v>
                </c:pt>
                <c:pt idx="53">
                  <c:v>50.860653333333339</c:v>
                </c:pt>
                <c:pt idx="54">
                  <c:v>50.860653333333339</c:v>
                </c:pt>
                <c:pt idx="55">
                  <c:v>50.860653333333339</c:v>
                </c:pt>
                <c:pt idx="56">
                  <c:v>50.860653333333339</c:v>
                </c:pt>
                <c:pt idx="57">
                  <c:v>50.860653333333339</c:v>
                </c:pt>
                <c:pt idx="58">
                  <c:v>50.860653333333339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0503360"/>
        <c:axId val="1270507168"/>
      </c:lineChart>
      <c:catAx>
        <c:axId val="12705033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07168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70507168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0503360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034025955088947"/>
          <c:y val="0.5386201724784403"/>
          <c:w val="0.53108850976961208"/>
          <c:h val="0.204862517185351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3830359635805028"/>
          <c:y val="0.13053428153452343"/>
          <c:w val="0.82441304605173016"/>
          <c:h val="0.693539624867257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'30'!$B$26</c:f>
              <c:strCache>
                <c:ptCount val="1"/>
                <c:pt idx="0">
                  <c:v>electric power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'30'!$I$26:$L$26</c:f>
              <c:numCache>
                <c:formatCode>0.000</c:formatCode>
                <c:ptCount val="4"/>
                <c:pt idx="0">
                  <c:v>-98.61538207000001</c:v>
                </c:pt>
                <c:pt idx="1">
                  <c:v>-102.07796526999994</c:v>
                </c:pt>
                <c:pt idx="2">
                  <c:v>68.125307349999957</c:v>
                </c:pt>
                <c:pt idx="3">
                  <c:v>12.541940000000068</c:v>
                </c:pt>
              </c:numCache>
            </c:numRef>
          </c:val>
          <c:extLst/>
        </c:ser>
        <c:ser>
          <c:idx val="2"/>
          <c:order val="1"/>
          <c:tx>
            <c:strRef>
              <c:f>'30'!$B$27</c:f>
              <c:strCache>
                <c:ptCount val="1"/>
                <c:pt idx="0">
                  <c:v>retail and other industry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'30'!$I$27:$L$27</c:f>
              <c:numCache>
                <c:formatCode>0.000</c:formatCode>
                <c:ptCount val="4"/>
                <c:pt idx="0">
                  <c:v>-2.5806400300000014</c:v>
                </c:pt>
                <c:pt idx="1">
                  <c:v>-3.7086080850000016</c:v>
                </c:pt>
                <c:pt idx="2">
                  <c:v>2.8474090210000007</c:v>
                </c:pt>
                <c:pt idx="3">
                  <c:v>-0.41529496999999793</c:v>
                </c:pt>
              </c:numCache>
            </c:numRef>
          </c:val>
          <c:extLst/>
        </c:ser>
        <c:ser>
          <c:idx val="4"/>
          <c:order val="2"/>
          <c:tx>
            <c:strRef>
              <c:f>'30'!$B$28</c:f>
              <c:strCache>
                <c:ptCount val="1"/>
                <c:pt idx="0">
                  <c:v>coke plants</c:v>
                </c:pt>
              </c:strCache>
            </c:strRef>
          </c:tx>
          <c:spPr>
            <a:solidFill>
              <a:schemeClr val="accent5"/>
            </a:solidFill>
            <a:ln w="28575" cap="rnd">
              <a:noFill/>
              <a:round/>
            </a:ln>
            <a:effectLst/>
          </c:spPr>
          <c:invertIfNegative val="0"/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'30'!$I$28:$L$28</c:f>
              <c:numCache>
                <c:formatCode>0.000</c:formatCode>
                <c:ptCount val="4"/>
                <c:pt idx="0">
                  <c:v>-0.3700469749999975</c:v>
                </c:pt>
                <c:pt idx="1">
                  <c:v>-3.4210994200000009</c:v>
                </c:pt>
                <c:pt idx="2">
                  <c:v>-1.6957335990000004</c:v>
                </c:pt>
                <c:pt idx="3">
                  <c:v>6.4385400000000814E-2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1485872"/>
        <c:axId val="1271495120"/>
      </c:barChart>
      <c:lineChart>
        <c:grouping val="stacked"/>
        <c:varyColors val="0"/>
        <c:ser>
          <c:idx val="3"/>
          <c:order val="3"/>
          <c:tx>
            <c:strRef>
              <c:f>'30'!$B$29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noFill/>
            </a:ln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6727228927139263E-2"/>
                  <c:y val="4.58830080466891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6727228927139346E-2"/>
                  <c:y val="2.945591394789636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9194625359668594E-2"/>
                  <c:y val="-3.625246244727484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9704037227101561E-2"/>
                  <c:y val="-4.296622874017130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ysClr val="windowText" lastClr="000000"/>
                    </a:solidFill>
                    <a:latin typeface="Arial" panose="020B0604020202020204" pitchFamily="34" charset="0"/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'30'!$I$25:$L$25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'30'!$I$29:$L$29</c:f>
              <c:numCache>
                <c:formatCode>0.0</c:formatCode>
                <c:ptCount val="4"/>
                <c:pt idx="0">
                  <c:v>-101.566069075</c:v>
                </c:pt>
                <c:pt idx="1">
                  <c:v>-109.20767277499995</c:v>
                </c:pt>
                <c:pt idx="2">
                  <c:v>69.276982771999968</c:v>
                </c:pt>
                <c:pt idx="3">
                  <c:v>12.191030430000071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85872"/>
        <c:axId val="1271495120"/>
      </c:lineChart>
      <c:scatterChart>
        <c:scatterStyle val="lineMarker"/>
        <c:varyColors val="0"/>
        <c:ser>
          <c:idx val="0"/>
          <c:order val="4"/>
          <c:tx>
            <c:strRef>
              <c:f>'30'!$B$99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'30'!$A$100:$A$101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'30'!$B$100:$B$101</c:f>
              <c:numCache>
                <c:formatCode>0.00</c:formatCode>
                <c:ptCount val="2"/>
                <c:pt idx="0">
                  <c:v>-80</c:v>
                </c:pt>
                <c:pt idx="1">
                  <c:v>20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8592"/>
        <c:axId val="1271483152"/>
      </c:scatterChart>
      <c:catAx>
        <c:axId val="1271485872"/>
        <c:scaling>
          <c:orientation val="minMax"/>
        </c:scaling>
        <c:delete val="0"/>
        <c:axPos val="b"/>
        <c:majorGridlines>
          <c:spPr>
            <a:ln w="12700">
              <a:solidFill>
                <a:schemeClr val="bg1">
                  <a:lumMod val="9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95120"/>
        <c:crosses val="autoZero"/>
        <c:auto val="1"/>
        <c:lblAlgn val="ctr"/>
        <c:lblOffset val="100"/>
        <c:tickLblSkip val="1"/>
        <c:noMultiLvlLbl val="0"/>
      </c:catAx>
      <c:valAx>
        <c:axId val="1271495120"/>
        <c:scaling>
          <c:orientation val="minMax"/>
          <c:max val="125"/>
          <c:min val="-1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85872"/>
        <c:crosses val="autoZero"/>
        <c:crossBetween val="between"/>
        <c:majorUnit val="25"/>
      </c:valAx>
      <c:valAx>
        <c:axId val="1271483152"/>
        <c:scaling>
          <c:orientation val="minMax"/>
          <c:max val="20"/>
          <c:min val="-8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71488592"/>
        <c:crosses val="max"/>
        <c:crossBetween val="midCat"/>
      </c:valAx>
      <c:valAx>
        <c:axId val="12714885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148315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681356528355771"/>
          <c:y val="0.13146169228846391"/>
          <c:w val="0.80701659121172709"/>
          <c:h val="0.6933005249343832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'30'!$C$35:$C$94</c:f>
              <c:numCache>
                <c:formatCode>0.000</c:formatCode>
                <c:ptCount val="60"/>
                <c:pt idx="0">
                  <c:v>69.253774041</c:v>
                </c:pt>
                <c:pt idx="1">
                  <c:v>50.024953132</c:v>
                </c:pt>
                <c:pt idx="2">
                  <c:v>48.869908676999998</c:v>
                </c:pt>
                <c:pt idx="3">
                  <c:v>44.793441719999997</c:v>
                </c:pt>
                <c:pt idx="4">
                  <c:v>51.573590324000001</c:v>
                </c:pt>
                <c:pt idx="5">
                  <c:v>60.239975909999998</c:v>
                </c:pt>
                <c:pt idx="6">
                  <c:v>68.083151048999994</c:v>
                </c:pt>
                <c:pt idx="7">
                  <c:v>67.976370340000003</c:v>
                </c:pt>
                <c:pt idx="8">
                  <c:v>58.159414290000001</c:v>
                </c:pt>
                <c:pt idx="9">
                  <c:v>52.811207013000001</c:v>
                </c:pt>
                <c:pt idx="10">
                  <c:v>56.170449150000003</c:v>
                </c:pt>
                <c:pt idx="11">
                  <c:v>60.149091401</c:v>
                </c:pt>
                <c:pt idx="12">
                  <c:v>60.198764064999999</c:v>
                </c:pt>
                <c:pt idx="13">
                  <c:v>49.199763760000003</c:v>
                </c:pt>
                <c:pt idx="14">
                  <c:v>48.345743937000002</c:v>
                </c:pt>
                <c:pt idx="15">
                  <c:v>37.282224120000002</c:v>
                </c:pt>
                <c:pt idx="16">
                  <c:v>44.060165955999999</c:v>
                </c:pt>
                <c:pt idx="17">
                  <c:v>48.267030300000002</c:v>
                </c:pt>
                <c:pt idx="18">
                  <c:v>59.801968033000001</c:v>
                </c:pt>
                <c:pt idx="19">
                  <c:v>56.310342274</c:v>
                </c:pt>
                <c:pt idx="20">
                  <c:v>51.11288631</c:v>
                </c:pt>
                <c:pt idx="21">
                  <c:v>41.517246155000002</c:v>
                </c:pt>
                <c:pt idx="22">
                  <c:v>45.868741290000003</c:v>
                </c:pt>
                <c:pt idx="23">
                  <c:v>44.574381772999999</c:v>
                </c:pt>
                <c:pt idx="24">
                  <c:v>40.721553555</c:v>
                </c:pt>
                <c:pt idx="25">
                  <c:v>35.981863918000002</c:v>
                </c:pt>
                <c:pt idx="26">
                  <c:v>32.799698141999997</c:v>
                </c:pt>
                <c:pt idx="27">
                  <c:v>26.704085081999999</c:v>
                </c:pt>
                <c:pt idx="28">
                  <c:v>29.821081965000001</c:v>
                </c:pt>
                <c:pt idx="29">
                  <c:v>39.909196989999998</c:v>
                </c:pt>
                <c:pt idx="30">
                  <c:v>52.950167020000002</c:v>
                </c:pt>
                <c:pt idx="31">
                  <c:v>53.712464007000001</c:v>
                </c:pt>
                <c:pt idx="32">
                  <c:v>41.888086352000002</c:v>
                </c:pt>
                <c:pt idx="33">
                  <c:v>37.62908221</c:v>
                </c:pt>
                <c:pt idx="34">
                  <c:v>37.682393908000002</c:v>
                </c:pt>
                <c:pt idx="35">
                  <c:v>47.531912851999998</c:v>
                </c:pt>
                <c:pt idx="36">
                  <c:v>51.246671329999998</c:v>
                </c:pt>
                <c:pt idx="37">
                  <c:v>47.817971040000003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'30'!$D$35:$D$94</c:f>
              <c:numCache>
                <c:formatCode>0.000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47.817971040000003</c:v>
                </c:pt>
                <c:pt idx="38">
                  <c:v>36.944969999999998</c:v>
                </c:pt>
                <c:pt idx="39">
                  <c:v>32.107190000000003</c:v>
                </c:pt>
                <c:pt idx="40">
                  <c:v>36.267560000000003</c:v>
                </c:pt>
                <c:pt idx="41">
                  <c:v>47.678150000000002</c:v>
                </c:pt>
                <c:pt idx="42">
                  <c:v>61.758789999999998</c:v>
                </c:pt>
                <c:pt idx="43">
                  <c:v>58.595979999999997</c:v>
                </c:pt>
                <c:pt idx="44">
                  <c:v>45.590899999999998</c:v>
                </c:pt>
                <c:pt idx="45">
                  <c:v>39.788910000000001</c:v>
                </c:pt>
                <c:pt idx="46">
                  <c:v>35.277320000000003</c:v>
                </c:pt>
                <c:pt idx="47">
                  <c:v>53.534149999999997</c:v>
                </c:pt>
                <c:pt idx="48">
                  <c:v>54.145310000000002</c:v>
                </c:pt>
                <c:pt idx="49">
                  <c:v>44.636519999999997</c:v>
                </c:pt>
                <c:pt idx="50">
                  <c:v>42.4617</c:v>
                </c:pt>
                <c:pt idx="51">
                  <c:v>36.609879999999997</c:v>
                </c:pt>
                <c:pt idx="52">
                  <c:v>39.429299999999998</c:v>
                </c:pt>
                <c:pt idx="53">
                  <c:v>48.766330000000004</c:v>
                </c:pt>
                <c:pt idx="54">
                  <c:v>61.634999999999998</c:v>
                </c:pt>
                <c:pt idx="55">
                  <c:v>58.288620000000002</c:v>
                </c:pt>
                <c:pt idx="56">
                  <c:v>45.453009999999999</c:v>
                </c:pt>
                <c:pt idx="57">
                  <c:v>40.108249999999998</c:v>
                </c:pt>
                <c:pt idx="58">
                  <c:v>34.849029999999999</c:v>
                </c:pt>
                <c:pt idx="59">
                  <c:v>52.416649999999997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'30'!$E$34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'30'!$A$35:$A$94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'30'!$E$35:$E$94</c:f>
              <c:numCache>
                <c:formatCode>0.000</c:formatCode>
                <c:ptCount val="60"/>
                <c:pt idx="2">
                  <c:v>57.342110587249984</c:v>
                </c:pt>
                <c:pt idx="3">
                  <c:v>57.342110587249984</c:v>
                </c:pt>
                <c:pt idx="4">
                  <c:v>57.342110587249984</c:v>
                </c:pt>
                <c:pt idx="5">
                  <c:v>57.342110587249984</c:v>
                </c:pt>
                <c:pt idx="6">
                  <c:v>57.342110587249984</c:v>
                </c:pt>
                <c:pt idx="7">
                  <c:v>57.342110587249984</c:v>
                </c:pt>
                <c:pt idx="8">
                  <c:v>57.342110587249984</c:v>
                </c:pt>
                <c:pt idx="9">
                  <c:v>57.342110587249984</c:v>
                </c:pt>
                <c:pt idx="14">
                  <c:v>48.878271497749999</c:v>
                </c:pt>
                <c:pt idx="15">
                  <c:v>48.878271497749999</c:v>
                </c:pt>
                <c:pt idx="16">
                  <c:v>48.878271497749999</c:v>
                </c:pt>
                <c:pt idx="17">
                  <c:v>48.878271497749999</c:v>
                </c:pt>
                <c:pt idx="18">
                  <c:v>48.878271497749999</c:v>
                </c:pt>
                <c:pt idx="19">
                  <c:v>48.878271497749999</c:v>
                </c:pt>
                <c:pt idx="20">
                  <c:v>48.878271497749999</c:v>
                </c:pt>
                <c:pt idx="21">
                  <c:v>48.878271497749999</c:v>
                </c:pt>
                <c:pt idx="26">
                  <c:v>39.777632166749996</c:v>
                </c:pt>
                <c:pt idx="27">
                  <c:v>39.777632166749996</c:v>
                </c:pt>
                <c:pt idx="28">
                  <c:v>39.777632166749996</c:v>
                </c:pt>
                <c:pt idx="29">
                  <c:v>39.777632166749996</c:v>
                </c:pt>
                <c:pt idx="30">
                  <c:v>39.777632166749996</c:v>
                </c:pt>
                <c:pt idx="31">
                  <c:v>39.777632166749996</c:v>
                </c:pt>
                <c:pt idx="32">
                  <c:v>39.777632166749996</c:v>
                </c:pt>
                <c:pt idx="33">
                  <c:v>39.777632166749996</c:v>
                </c:pt>
                <c:pt idx="38">
                  <c:v>45.550713530833328</c:v>
                </c:pt>
                <c:pt idx="39">
                  <c:v>45.550713530833328</c:v>
                </c:pt>
                <c:pt idx="40">
                  <c:v>45.550713530833328</c:v>
                </c:pt>
                <c:pt idx="41">
                  <c:v>45.550713530833328</c:v>
                </c:pt>
                <c:pt idx="42">
                  <c:v>45.550713530833328</c:v>
                </c:pt>
                <c:pt idx="43">
                  <c:v>45.550713530833328</c:v>
                </c:pt>
                <c:pt idx="44">
                  <c:v>45.550713530833328</c:v>
                </c:pt>
                <c:pt idx="45">
                  <c:v>45.550713530833328</c:v>
                </c:pt>
                <c:pt idx="50">
                  <c:v>46.566633333333328</c:v>
                </c:pt>
                <c:pt idx="51">
                  <c:v>46.566633333333328</c:v>
                </c:pt>
                <c:pt idx="52">
                  <c:v>46.566633333333328</c:v>
                </c:pt>
                <c:pt idx="53">
                  <c:v>46.566633333333328</c:v>
                </c:pt>
                <c:pt idx="54">
                  <c:v>46.566633333333328</c:v>
                </c:pt>
                <c:pt idx="55">
                  <c:v>46.566633333333328</c:v>
                </c:pt>
                <c:pt idx="56">
                  <c:v>46.566633333333328</c:v>
                </c:pt>
                <c:pt idx="57">
                  <c:v>46.566633333333328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1488048"/>
        <c:axId val="1271486416"/>
      </c:lineChart>
      <c:catAx>
        <c:axId val="1271488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8641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71486416"/>
        <c:scaling>
          <c:orientation val="minMax"/>
          <c:max val="8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88048"/>
        <c:crosses val="autoZero"/>
        <c:crossBetween val="midCat"/>
        <c:majorUnit val="10"/>
        <c:minorUnit val="0.5"/>
      </c:valAx>
      <c:spPr>
        <a:noFill/>
        <a:ln>
          <a:solidFill>
            <a:schemeClr val="bg1">
              <a:lumMod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42039270155944186"/>
          <c:y val="0.5927387814887155"/>
          <c:w val="0.45866807450291541"/>
          <c:h val="0.173210076043554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930103249288957E-2"/>
          <c:y val="0.15539486558263058"/>
          <c:w val="0.91017732539530116"/>
          <c:h val="0.67136622715060024"/>
        </c:manualLayout>
      </c:layout>
      <c:areaChart>
        <c:grouping val="stacked"/>
        <c:varyColors val="0"/>
        <c:ser>
          <c:idx val="1"/>
          <c:order val="1"/>
          <c:tx>
            <c:strRef>
              <c:f>'31'!$C$28</c:f>
              <c:strCache>
                <c:ptCount val="1"/>
                <c:pt idx="0">
                  <c:v>Low</c:v>
                </c:pt>
              </c:strCache>
            </c:strRef>
          </c:tx>
          <c:spPr>
            <a:noFill/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'31'!$C$29:$C$112</c:f>
              <c:numCache>
                <c:formatCode>0</c:formatCode>
                <c:ptCount val="84"/>
                <c:pt idx="0">
                  <c:v>99.146769000000006</c:v>
                </c:pt>
                <c:pt idx="1">
                  <c:v>98.638931999999997</c:v>
                </c:pt>
                <c:pt idx="2">
                  <c:v>96.933167999999995</c:v>
                </c:pt>
                <c:pt idx="3">
                  <c:v>108.088796</c:v>
                </c:pt>
                <c:pt idx="4">
                  <c:v>115.712227</c:v>
                </c:pt>
                <c:pt idx="5">
                  <c:v>116.875727</c:v>
                </c:pt>
                <c:pt idx="6">
                  <c:v>110.348409</c:v>
                </c:pt>
                <c:pt idx="7">
                  <c:v>103.744169</c:v>
                </c:pt>
                <c:pt idx="8">
                  <c:v>100.383973</c:v>
                </c:pt>
                <c:pt idx="9">
                  <c:v>104.855065</c:v>
                </c:pt>
                <c:pt idx="10">
                  <c:v>104.075187</c:v>
                </c:pt>
                <c:pt idx="11">
                  <c:v>102.79285400000001</c:v>
                </c:pt>
                <c:pt idx="12">
                  <c:v>99.146769000000006</c:v>
                </c:pt>
                <c:pt idx="13">
                  <c:v>98.638931999999997</c:v>
                </c:pt>
                <c:pt idx="14">
                  <c:v>96.933167999999995</c:v>
                </c:pt>
                <c:pt idx="15">
                  <c:v>108.088796</c:v>
                </c:pt>
                <c:pt idx="16">
                  <c:v>115.712227</c:v>
                </c:pt>
                <c:pt idx="17">
                  <c:v>116.875727</c:v>
                </c:pt>
                <c:pt idx="18">
                  <c:v>110.348409</c:v>
                </c:pt>
                <c:pt idx="19">
                  <c:v>103.744169</c:v>
                </c:pt>
                <c:pt idx="20">
                  <c:v>100.383973</c:v>
                </c:pt>
                <c:pt idx="21">
                  <c:v>104.855065</c:v>
                </c:pt>
                <c:pt idx="22">
                  <c:v>104.075187</c:v>
                </c:pt>
                <c:pt idx="23">
                  <c:v>102.79285400000001</c:v>
                </c:pt>
                <c:pt idx="24">
                  <c:v>99.146769000000006</c:v>
                </c:pt>
                <c:pt idx="25">
                  <c:v>98.638931999999997</c:v>
                </c:pt>
                <c:pt idx="26">
                  <c:v>96.933167999999995</c:v>
                </c:pt>
                <c:pt idx="27">
                  <c:v>108.088796</c:v>
                </c:pt>
                <c:pt idx="28">
                  <c:v>115.712227</c:v>
                </c:pt>
                <c:pt idx="29">
                  <c:v>116.875727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110.348409</c:v>
                </c:pt>
                <c:pt idx="43">
                  <c:v>103.744169</c:v>
                </c:pt>
                <c:pt idx="44">
                  <c:v>100.383973</c:v>
                </c:pt>
                <c:pt idx="45">
                  <c:v>104.855065</c:v>
                </c:pt>
                <c:pt idx="46">
                  <c:v>104.075187</c:v>
                </c:pt>
                <c:pt idx="47">
                  <c:v>102.79285400000001</c:v>
                </c:pt>
                <c:pt idx="48">
                  <c:v>99.146769000000006</c:v>
                </c:pt>
                <c:pt idx="49">
                  <c:v>98.638931999999997</c:v>
                </c:pt>
                <c:pt idx="50">
                  <c:v>96.933167999999995</c:v>
                </c:pt>
                <c:pt idx="51">
                  <c:v>108.088796</c:v>
                </c:pt>
                <c:pt idx="52">
                  <c:v>115.712227</c:v>
                </c:pt>
                <c:pt idx="53">
                  <c:v>116.875727</c:v>
                </c:pt>
                <c:pt idx="54">
                  <c:v>110.348409</c:v>
                </c:pt>
                <c:pt idx="55">
                  <c:v>103.744169</c:v>
                </c:pt>
                <c:pt idx="56">
                  <c:v>100.383973</c:v>
                </c:pt>
                <c:pt idx="57">
                  <c:v>104.855065</c:v>
                </c:pt>
                <c:pt idx="58">
                  <c:v>104.075187</c:v>
                </c:pt>
                <c:pt idx="59">
                  <c:v>102.79285400000001</c:v>
                </c:pt>
                <c:pt idx="60">
                  <c:v>99.146769000000006</c:v>
                </c:pt>
                <c:pt idx="61">
                  <c:v>98.638931999999997</c:v>
                </c:pt>
                <c:pt idx="62">
                  <c:v>96.933167999999995</c:v>
                </c:pt>
                <c:pt idx="63">
                  <c:v>108.088796</c:v>
                </c:pt>
                <c:pt idx="64">
                  <c:v>115.712227</c:v>
                </c:pt>
                <c:pt idx="65">
                  <c:v>116.875727</c:v>
                </c:pt>
                <c:pt idx="66">
                  <c:v>110.348409</c:v>
                </c:pt>
                <c:pt idx="67">
                  <c:v>103.744169</c:v>
                </c:pt>
                <c:pt idx="68">
                  <c:v>100.383973</c:v>
                </c:pt>
                <c:pt idx="69">
                  <c:v>104.855065</c:v>
                </c:pt>
                <c:pt idx="70">
                  <c:v>104.075187</c:v>
                </c:pt>
                <c:pt idx="71">
                  <c:v>102.79285400000001</c:v>
                </c:pt>
                <c:pt idx="72">
                  <c:v>99.146769000000006</c:v>
                </c:pt>
                <c:pt idx="73">
                  <c:v>98.638931999999997</c:v>
                </c:pt>
                <c:pt idx="74">
                  <c:v>96.933167999999995</c:v>
                </c:pt>
                <c:pt idx="75">
                  <c:v>108.088796</c:v>
                </c:pt>
                <c:pt idx="76">
                  <c:v>115.712227</c:v>
                </c:pt>
                <c:pt idx="77">
                  <c:v>116.875727</c:v>
                </c:pt>
                <c:pt idx="78">
                  <c:v>110.348409</c:v>
                </c:pt>
                <c:pt idx="79">
                  <c:v>103.744169</c:v>
                </c:pt>
                <c:pt idx="80">
                  <c:v>100.383973</c:v>
                </c:pt>
                <c:pt idx="81">
                  <c:v>104.855065</c:v>
                </c:pt>
                <c:pt idx="82">
                  <c:v>104.075187</c:v>
                </c:pt>
                <c:pt idx="83">
                  <c:v>102.79285400000001</c:v>
                </c:pt>
              </c:numCache>
            </c:numRef>
          </c:val>
          <c:extLst/>
        </c:ser>
        <c:ser>
          <c:idx val="2"/>
          <c:order val="2"/>
          <c:tx>
            <c:strRef>
              <c:f>'31'!$E$28</c:f>
              <c:strCache>
                <c:ptCount val="1"/>
                <c:pt idx="0">
                  <c:v>Range</c:v>
                </c:pt>
              </c:strCache>
            </c:strRef>
          </c:tx>
          <c:spPr>
            <a:solidFill>
              <a:schemeClr val="bg2">
                <a:lumMod val="20000"/>
                <a:lumOff val="80000"/>
                <a:alpha val="80000"/>
              </a:schemeClr>
            </a:solidFill>
            <a:ln>
              <a:noFill/>
            </a:ln>
          </c:spPr>
          <c:cat>
            <c:numRef>
              <c:f>'31'!$A$29:$A$112</c:f>
              <c:numCache>
                <c:formatCode>mmm\ yyyy</c:formatCode>
                <c:ptCount val="84"/>
                <c:pt idx="0">
                  <c:v>42370</c:v>
                </c:pt>
                <c:pt idx="1">
                  <c:v>42401</c:v>
                </c:pt>
                <c:pt idx="2">
                  <c:v>42430</c:v>
                </c:pt>
                <c:pt idx="3">
                  <c:v>42461</c:v>
                </c:pt>
                <c:pt idx="4">
                  <c:v>42491</c:v>
                </c:pt>
                <c:pt idx="5">
                  <c:v>42522</c:v>
                </c:pt>
                <c:pt idx="6">
                  <c:v>42552</c:v>
                </c:pt>
                <c:pt idx="7">
                  <c:v>42583</c:v>
                </c:pt>
                <c:pt idx="8">
                  <c:v>42614</c:v>
                </c:pt>
                <c:pt idx="9">
                  <c:v>42644</c:v>
                </c:pt>
                <c:pt idx="10">
                  <c:v>42675</c:v>
                </c:pt>
                <c:pt idx="11">
                  <c:v>42705</c:v>
                </c:pt>
                <c:pt idx="12">
                  <c:v>42736</c:v>
                </c:pt>
                <c:pt idx="13">
                  <c:v>42767</c:v>
                </c:pt>
                <c:pt idx="14">
                  <c:v>42795</c:v>
                </c:pt>
                <c:pt idx="15">
                  <c:v>42826</c:v>
                </c:pt>
                <c:pt idx="16">
                  <c:v>42856</c:v>
                </c:pt>
                <c:pt idx="17">
                  <c:v>42887</c:v>
                </c:pt>
                <c:pt idx="18">
                  <c:v>42917</c:v>
                </c:pt>
                <c:pt idx="19">
                  <c:v>42948</c:v>
                </c:pt>
                <c:pt idx="20">
                  <c:v>42979</c:v>
                </c:pt>
                <c:pt idx="21">
                  <c:v>43009</c:v>
                </c:pt>
                <c:pt idx="22">
                  <c:v>43040</c:v>
                </c:pt>
                <c:pt idx="23">
                  <c:v>43070</c:v>
                </c:pt>
                <c:pt idx="24">
                  <c:v>43101</c:v>
                </c:pt>
                <c:pt idx="25">
                  <c:v>43132</c:v>
                </c:pt>
                <c:pt idx="26">
                  <c:v>43160</c:v>
                </c:pt>
                <c:pt idx="27">
                  <c:v>43191</c:v>
                </c:pt>
                <c:pt idx="28">
                  <c:v>43221</c:v>
                </c:pt>
                <c:pt idx="29">
                  <c:v>43252</c:v>
                </c:pt>
                <c:pt idx="30">
                  <c:v>43282</c:v>
                </c:pt>
                <c:pt idx="31">
                  <c:v>43313</c:v>
                </c:pt>
                <c:pt idx="32">
                  <c:v>43344</c:v>
                </c:pt>
                <c:pt idx="33">
                  <c:v>43374</c:v>
                </c:pt>
                <c:pt idx="34">
                  <c:v>43405</c:v>
                </c:pt>
                <c:pt idx="35">
                  <c:v>43435</c:v>
                </c:pt>
                <c:pt idx="36">
                  <c:v>43466</c:v>
                </c:pt>
                <c:pt idx="37">
                  <c:v>43497</c:v>
                </c:pt>
                <c:pt idx="38">
                  <c:v>43525</c:v>
                </c:pt>
                <c:pt idx="39">
                  <c:v>43556</c:v>
                </c:pt>
                <c:pt idx="40">
                  <c:v>43586</c:v>
                </c:pt>
                <c:pt idx="41">
                  <c:v>43617</c:v>
                </c:pt>
                <c:pt idx="42">
                  <c:v>43647</c:v>
                </c:pt>
                <c:pt idx="43">
                  <c:v>43678</c:v>
                </c:pt>
                <c:pt idx="44">
                  <c:v>43709</c:v>
                </c:pt>
                <c:pt idx="45">
                  <c:v>43739</c:v>
                </c:pt>
                <c:pt idx="46">
                  <c:v>43770</c:v>
                </c:pt>
                <c:pt idx="47">
                  <c:v>43800</c:v>
                </c:pt>
                <c:pt idx="48">
                  <c:v>43831</c:v>
                </c:pt>
                <c:pt idx="49">
                  <c:v>43862</c:v>
                </c:pt>
                <c:pt idx="50">
                  <c:v>43891</c:v>
                </c:pt>
                <c:pt idx="51">
                  <c:v>43922</c:v>
                </c:pt>
                <c:pt idx="52">
                  <c:v>43952</c:v>
                </c:pt>
                <c:pt idx="53">
                  <c:v>43983</c:v>
                </c:pt>
                <c:pt idx="54">
                  <c:v>44013</c:v>
                </c:pt>
                <c:pt idx="55">
                  <c:v>44044</c:v>
                </c:pt>
                <c:pt idx="56">
                  <c:v>44075</c:v>
                </c:pt>
                <c:pt idx="57">
                  <c:v>44105</c:v>
                </c:pt>
                <c:pt idx="58">
                  <c:v>44136</c:v>
                </c:pt>
                <c:pt idx="59">
                  <c:v>44166</c:v>
                </c:pt>
                <c:pt idx="60">
                  <c:v>44197</c:v>
                </c:pt>
                <c:pt idx="61">
                  <c:v>44228</c:v>
                </c:pt>
                <c:pt idx="62">
                  <c:v>44256</c:v>
                </c:pt>
                <c:pt idx="63">
                  <c:v>44287</c:v>
                </c:pt>
                <c:pt idx="64">
                  <c:v>44317</c:v>
                </c:pt>
                <c:pt idx="65">
                  <c:v>44348</c:v>
                </c:pt>
                <c:pt idx="66">
                  <c:v>44378</c:v>
                </c:pt>
                <c:pt idx="67">
                  <c:v>44409</c:v>
                </c:pt>
                <c:pt idx="68">
                  <c:v>44440</c:v>
                </c:pt>
                <c:pt idx="69">
                  <c:v>44470</c:v>
                </c:pt>
                <c:pt idx="70">
                  <c:v>44501</c:v>
                </c:pt>
                <c:pt idx="71">
                  <c:v>44531</c:v>
                </c:pt>
                <c:pt idx="72">
                  <c:v>44562</c:v>
                </c:pt>
                <c:pt idx="73">
                  <c:v>44593</c:v>
                </c:pt>
                <c:pt idx="74">
                  <c:v>44621</c:v>
                </c:pt>
                <c:pt idx="75">
                  <c:v>44652</c:v>
                </c:pt>
                <c:pt idx="76">
                  <c:v>44682</c:v>
                </c:pt>
                <c:pt idx="77">
                  <c:v>44713</c:v>
                </c:pt>
                <c:pt idx="78">
                  <c:v>44743</c:v>
                </c:pt>
                <c:pt idx="79">
                  <c:v>44774</c:v>
                </c:pt>
                <c:pt idx="80">
                  <c:v>44805</c:v>
                </c:pt>
                <c:pt idx="81">
                  <c:v>44835</c:v>
                </c:pt>
                <c:pt idx="82">
                  <c:v>44866</c:v>
                </c:pt>
                <c:pt idx="83">
                  <c:v>44896</c:v>
                </c:pt>
              </c:numCache>
            </c:numRef>
          </c:cat>
          <c:val>
            <c:numRef>
              <c:f>'31'!$E$29:$E$112</c:f>
              <c:numCache>
                <c:formatCode>0</c:formatCode>
                <c:ptCount val="84"/>
                <c:pt idx="0">
                  <c:v>88.056277999999992</c:v>
                </c:pt>
                <c:pt idx="1">
                  <c:v>88.424685999999994</c:v>
                </c:pt>
                <c:pt idx="2">
                  <c:v>94.619567000000018</c:v>
                </c:pt>
                <c:pt idx="3">
                  <c:v>85.096416000000005</c:v>
                </c:pt>
                <c:pt idx="4">
                  <c:v>76.704703000000009</c:v>
                </c:pt>
                <c:pt idx="5">
                  <c:v>65.210749000000007</c:v>
                </c:pt>
                <c:pt idx="6">
                  <c:v>57.770199999999988</c:v>
                </c:pt>
                <c:pt idx="7">
                  <c:v>55.164005000000003</c:v>
                </c:pt>
                <c:pt idx="8">
                  <c:v>56.182936000000012</c:v>
                </c:pt>
                <c:pt idx="9">
                  <c:v>56.077195000000017</c:v>
                </c:pt>
                <c:pt idx="10">
                  <c:v>66.201370999999995</c:v>
                </c:pt>
                <c:pt idx="11">
                  <c:v>59.216160000000002</c:v>
                </c:pt>
                <c:pt idx="12">
                  <c:v>88.056277999999992</c:v>
                </c:pt>
                <c:pt idx="13">
                  <c:v>88.424685999999994</c:v>
                </c:pt>
                <c:pt idx="14">
                  <c:v>94.619567000000018</c:v>
                </c:pt>
                <c:pt idx="15">
                  <c:v>85.096416000000005</c:v>
                </c:pt>
                <c:pt idx="16">
                  <c:v>76.704703000000009</c:v>
                </c:pt>
                <c:pt idx="17">
                  <c:v>65.210749000000007</c:v>
                </c:pt>
                <c:pt idx="18">
                  <c:v>57.770199999999988</c:v>
                </c:pt>
                <c:pt idx="19">
                  <c:v>55.164005000000003</c:v>
                </c:pt>
                <c:pt idx="20">
                  <c:v>56.182936000000012</c:v>
                </c:pt>
                <c:pt idx="21">
                  <c:v>56.077195000000017</c:v>
                </c:pt>
                <c:pt idx="22">
                  <c:v>66.201370999999995</c:v>
                </c:pt>
                <c:pt idx="23">
                  <c:v>59.216160000000002</c:v>
                </c:pt>
                <c:pt idx="24">
                  <c:v>88.056277999999992</c:v>
                </c:pt>
                <c:pt idx="25">
                  <c:v>88.424685999999994</c:v>
                </c:pt>
                <c:pt idx="26">
                  <c:v>94.619567000000018</c:v>
                </c:pt>
                <c:pt idx="27">
                  <c:v>85.096416000000005</c:v>
                </c:pt>
                <c:pt idx="28">
                  <c:v>76.704703000000009</c:v>
                </c:pt>
                <c:pt idx="29">
                  <c:v>65.210749000000007</c:v>
                </c:pt>
                <c:pt idx="30">
                  <c:v>57.770199999999988</c:v>
                </c:pt>
                <c:pt idx="31">
                  <c:v>55.164005000000003</c:v>
                </c:pt>
                <c:pt idx="32">
                  <c:v>56.182936000000012</c:v>
                </c:pt>
                <c:pt idx="33">
                  <c:v>56.077195000000017</c:v>
                </c:pt>
                <c:pt idx="34">
                  <c:v>66.201370999999995</c:v>
                </c:pt>
                <c:pt idx="35">
                  <c:v>59.216160000000002</c:v>
                </c:pt>
                <c:pt idx="36">
                  <c:v>88.056277999999992</c:v>
                </c:pt>
                <c:pt idx="37">
                  <c:v>88.424685999999994</c:v>
                </c:pt>
                <c:pt idx="38">
                  <c:v>94.619567000000018</c:v>
                </c:pt>
                <c:pt idx="39">
                  <c:v>85.096416000000005</c:v>
                </c:pt>
                <c:pt idx="40">
                  <c:v>76.704703000000009</c:v>
                </c:pt>
                <c:pt idx="41">
                  <c:v>65.210749000000007</c:v>
                </c:pt>
                <c:pt idx="42">
                  <c:v>57.770199999999988</c:v>
                </c:pt>
                <c:pt idx="43">
                  <c:v>55.164005000000003</c:v>
                </c:pt>
                <c:pt idx="44">
                  <c:v>56.182936000000012</c:v>
                </c:pt>
                <c:pt idx="45">
                  <c:v>56.077195000000017</c:v>
                </c:pt>
                <c:pt idx="46">
                  <c:v>66.201370999999995</c:v>
                </c:pt>
                <c:pt idx="47">
                  <c:v>59.216160000000002</c:v>
                </c:pt>
                <c:pt idx="48">
                  <c:v>88.056277999999992</c:v>
                </c:pt>
                <c:pt idx="49">
                  <c:v>88.424685999999994</c:v>
                </c:pt>
                <c:pt idx="50">
                  <c:v>94.619567000000018</c:v>
                </c:pt>
                <c:pt idx="51">
                  <c:v>85.096416000000005</c:v>
                </c:pt>
                <c:pt idx="52">
                  <c:v>76.704703000000009</c:v>
                </c:pt>
                <c:pt idx="53">
                  <c:v>65.210749000000007</c:v>
                </c:pt>
                <c:pt idx="54">
                  <c:v>57.770199999999988</c:v>
                </c:pt>
                <c:pt idx="55">
                  <c:v>55.164005000000003</c:v>
                </c:pt>
                <c:pt idx="56">
                  <c:v>56.182936000000012</c:v>
                </c:pt>
                <c:pt idx="57">
                  <c:v>56.077195000000017</c:v>
                </c:pt>
                <c:pt idx="58">
                  <c:v>66.201370999999995</c:v>
                </c:pt>
                <c:pt idx="59">
                  <c:v>59.216160000000002</c:v>
                </c:pt>
                <c:pt idx="60">
                  <c:v>88.056277999999992</c:v>
                </c:pt>
                <c:pt idx="61">
                  <c:v>88.424685999999994</c:v>
                </c:pt>
                <c:pt idx="62">
                  <c:v>94.619567000000018</c:v>
                </c:pt>
                <c:pt idx="63">
                  <c:v>85.096416000000005</c:v>
                </c:pt>
                <c:pt idx="64">
                  <c:v>76.704703000000009</c:v>
                </c:pt>
                <c:pt idx="65">
                  <c:v>65.210749000000007</c:v>
                </c:pt>
                <c:pt idx="66">
                  <c:v>57.770199999999988</c:v>
                </c:pt>
                <c:pt idx="67">
                  <c:v>55.164005000000003</c:v>
                </c:pt>
                <c:pt idx="68">
                  <c:v>56.182936000000012</c:v>
                </c:pt>
                <c:pt idx="69">
                  <c:v>56.077195000000017</c:v>
                </c:pt>
                <c:pt idx="70">
                  <c:v>66.201370999999995</c:v>
                </c:pt>
                <c:pt idx="71">
                  <c:v>59.216160000000002</c:v>
                </c:pt>
                <c:pt idx="72">
                  <c:v>88.056277999999992</c:v>
                </c:pt>
                <c:pt idx="73">
                  <c:v>88.424685999999994</c:v>
                </c:pt>
                <c:pt idx="74">
                  <c:v>94.619567000000018</c:v>
                </c:pt>
                <c:pt idx="75">
                  <c:v>85.096416000000005</c:v>
                </c:pt>
                <c:pt idx="76">
                  <c:v>76.704703000000009</c:v>
                </c:pt>
                <c:pt idx="77">
                  <c:v>65.210749000000007</c:v>
                </c:pt>
                <c:pt idx="78">
                  <c:v>57.770199999999988</c:v>
                </c:pt>
                <c:pt idx="79">
                  <c:v>55.164005000000003</c:v>
                </c:pt>
                <c:pt idx="80">
                  <c:v>56.182936000000012</c:v>
                </c:pt>
                <c:pt idx="81">
                  <c:v>56.077195000000017</c:v>
                </c:pt>
                <c:pt idx="82">
                  <c:v>66.201370999999995</c:v>
                </c:pt>
                <c:pt idx="83">
                  <c:v>59.216160000000002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3696"/>
        <c:axId val="1271486960"/>
      </c:areaChart>
      <c:lineChart>
        <c:grouping val="standard"/>
        <c:varyColors val="0"/>
        <c:ser>
          <c:idx val="0"/>
          <c:order val="0"/>
          <c:tx>
            <c:strRef>
              <c:f>'31'!$P$6</c:f>
              <c:strCache>
                <c:ptCount val="1"/>
                <c:pt idx="0">
                  <c:v>Electric Power Sector Coal Stocks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multiLvlStrRef>
              <c:f>#REF!</c:f>
            </c:multiLvlStrRef>
          </c:cat>
          <c:val>
            <c:numRef>
              <c:f>'31'!$B$29:$B$112</c:f>
              <c:numCache>
                <c:formatCode>0.0</c:formatCode>
                <c:ptCount val="84"/>
                <c:pt idx="0">
                  <c:v>187.203047</c:v>
                </c:pt>
                <c:pt idx="1">
                  <c:v>187.06361799999999</c:v>
                </c:pt>
                <c:pt idx="2">
                  <c:v>191.55273500000001</c:v>
                </c:pt>
                <c:pt idx="3">
                  <c:v>193.18521200000001</c:v>
                </c:pt>
                <c:pt idx="4">
                  <c:v>192.41693000000001</c:v>
                </c:pt>
                <c:pt idx="5">
                  <c:v>182.086476</c:v>
                </c:pt>
                <c:pt idx="6">
                  <c:v>168.11860899999999</c:v>
                </c:pt>
                <c:pt idx="7">
                  <c:v>158.908174</c:v>
                </c:pt>
                <c:pt idx="8">
                  <c:v>156.56690900000001</c:v>
                </c:pt>
                <c:pt idx="9">
                  <c:v>160.93226000000001</c:v>
                </c:pt>
                <c:pt idx="10">
                  <c:v>170.27655799999999</c:v>
                </c:pt>
                <c:pt idx="11">
                  <c:v>162.00901400000001</c:v>
                </c:pt>
                <c:pt idx="12">
                  <c:v>156.21421000000001</c:v>
                </c:pt>
                <c:pt idx="13">
                  <c:v>160.50150199999999</c:v>
                </c:pt>
                <c:pt idx="14">
                  <c:v>161.81549000000001</c:v>
                </c:pt>
                <c:pt idx="15">
                  <c:v>163.93691200000001</c:v>
                </c:pt>
                <c:pt idx="16">
                  <c:v>162.54224199999999</c:v>
                </c:pt>
                <c:pt idx="17">
                  <c:v>158.013959</c:v>
                </c:pt>
                <c:pt idx="18">
                  <c:v>145.81148300000001</c:v>
                </c:pt>
                <c:pt idx="19">
                  <c:v>141.204061</c:v>
                </c:pt>
                <c:pt idx="20">
                  <c:v>139.5712</c:v>
                </c:pt>
                <c:pt idx="21">
                  <c:v>141.46251899999999</c:v>
                </c:pt>
                <c:pt idx="22">
                  <c:v>143.424037</c:v>
                </c:pt>
                <c:pt idx="23">
                  <c:v>137.68714800000001</c:v>
                </c:pt>
                <c:pt idx="24">
                  <c:v>123.234514</c:v>
                </c:pt>
                <c:pt idx="25">
                  <c:v>120.52585999999999</c:v>
                </c:pt>
                <c:pt idx="26">
                  <c:v>126.007914</c:v>
                </c:pt>
                <c:pt idx="27">
                  <c:v>128.57078799999999</c:v>
                </c:pt>
                <c:pt idx="28">
                  <c:v>127.982</c:v>
                </c:pt>
                <c:pt idx="29">
                  <c:v>121.04136200000001</c:v>
                </c:pt>
                <c:pt idx="30">
                  <c:v>110.348409</c:v>
                </c:pt>
                <c:pt idx="31">
                  <c:v>103.744169</c:v>
                </c:pt>
                <c:pt idx="32">
                  <c:v>100.383973</c:v>
                </c:pt>
                <c:pt idx="33">
                  <c:v>104.855065</c:v>
                </c:pt>
                <c:pt idx="34">
                  <c:v>104.075187</c:v>
                </c:pt>
                <c:pt idx="35">
                  <c:v>102.79285400000001</c:v>
                </c:pt>
                <c:pt idx="36">
                  <c:v>99.146769000000006</c:v>
                </c:pt>
                <c:pt idx="37">
                  <c:v>98.638931999999997</c:v>
                </c:pt>
                <c:pt idx="38">
                  <c:v>96.933167999999995</c:v>
                </c:pt>
                <c:pt idx="39">
                  <c:v>108.088796</c:v>
                </c:pt>
                <c:pt idx="40">
                  <c:v>115.712227</c:v>
                </c:pt>
                <c:pt idx="41">
                  <c:v>116.875727</c:v>
                </c:pt>
                <c:pt idx="42">
                  <c:v>110.67178800000001</c:v>
                </c:pt>
                <c:pt idx="43">
                  <c:v>110.27757099999999</c:v>
                </c:pt>
                <c:pt idx="44">
                  <c:v>110.62552100000001</c:v>
                </c:pt>
                <c:pt idx="45">
                  <c:v>118.574189</c:v>
                </c:pt>
                <c:pt idx="46">
                  <c:v>122.36420200000001</c:v>
                </c:pt>
                <c:pt idx="47">
                  <c:v>128.18026</c:v>
                </c:pt>
                <c:pt idx="48">
                  <c:v>134.35187999999999</c:v>
                </c:pt>
                <c:pt idx="49">
                  <c:v>139.27991800000001</c:v>
                </c:pt>
                <c:pt idx="50">
                  <c:v>145.21801199999999</c:v>
                </c:pt>
                <c:pt idx="51">
                  <c:v>151.72279</c:v>
                </c:pt>
                <c:pt idx="52">
                  <c:v>154.037307</c:v>
                </c:pt>
                <c:pt idx="53">
                  <c:v>150.405618</c:v>
                </c:pt>
                <c:pt idx="54">
                  <c:v>137.95556099999999</c:v>
                </c:pt>
                <c:pt idx="55">
                  <c:v>129.644992</c:v>
                </c:pt>
                <c:pt idx="56">
                  <c:v>129.07933800000001</c:v>
                </c:pt>
                <c:pt idx="57">
                  <c:v>133.42131800000001</c:v>
                </c:pt>
                <c:pt idx="58">
                  <c:v>136.16774000000001</c:v>
                </c:pt>
                <c:pt idx="59">
                  <c:v>132.722576</c:v>
                </c:pt>
                <c:pt idx="60">
                  <c:v>123.6323</c:v>
                </c:pt>
                <c:pt idx="61">
                  <c:v>107.6665</c:v>
                </c:pt>
                <c:pt idx="62">
                  <c:v>110.3015</c:v>
                </c:pt>
                <c:pt idx="63">
                  <c:v>115.0904</c:v>
                </c:pt>
                <c:pt idx="64">
                  <c:v>118.22150000000001</c:v>
                </c:pt>
                <c:pt idx="65">
                  <c:v>114.2363</c:v>
                </c:pt>
                <c:pt idx="66">
                  <c:v>98.439980000000006</c:v>
                </c:pt>
                <c:pt idx="67">
                  <c:v>90.813209999999998</c:v>
                </c:pt>
                <c:pt idx="68">
                  <c:v>92.440910000000002</c:v>
                </c:pt>
                <c:pt idx="69">
                  <c:v>100.307</c:v>
                </c:pt>
                <c:pt idx="70">
                  <c:v>108.7122</c:v>
                </c:pt>
                <c:pt idx="71">
                  <c:v>99.892610000000005</c:v>
                </c:pt>
                <c:pt idx="72">
                  <c:v>89.299149999999997</c:v>
                </c:pt>
                <c:pt idx="73">
                  <c:v>82.614680000000007</c:v>
                </c:pt>
                <c:pt idx="74">
                  <c:v>83.327889999999996</c:v>
                </c:pt>
                <c:pt idx="75">
                  <c:v>87.583420000000004</c:v>
                </c:pt>
                <c:pt idx="76">
                  <c:v>90.537440000000004</c:v>
                </c:pt>
                <c:pt idx="77">
                  <c:v>86.710419999999999</c:v>
                </c:pt>
                <c:pt idx="78">
                  <c:v>72.133780000000002</c:v>
                </c:pt>
                <c:pt idx="79">
                  <c:v>64.765379999999993</c:v>
                </c:pt>
                <c:pt idx="80">
                  <c:v>65.129000000000005</c:v>
                </c:pt>
                <c:pt idx="81">
                  <c:v>71.429019999999994</c:v>
                </c:pt>
                <c:pt idx="82">
                  <c:v>78.920569999999998</c:v>
                </c:pt>
                <c:pt idx="83">
                  <c:v>69.575779999999995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83696"/>
        <c:axId val="1271486960"/>
      </c:lineChart>
      <c:scatterChart>
        <c:scatterStyle val="lineMarker"/>
        <c:varyColors val="0"/>
        <c:ser>
          <c:idx val="3"/>
          <c:order val="3"/>
          <c:tx>
            <c:strRef>
              <c:f>'31'!$B$116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5346282934145425E-2"/>
                  <c:y val="3.164639922968210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'31'!$A$117:$A$118</c:f>
              <c:numCache>
                <c:formatCode>0</c:formatCode>
                <c:ptCount val="2"/>
                <c:pt idx="0">
                  <c:v>62</c:v>
                </c:pt>
                <c:pt idx="1">
                  <c:v>62</c:v>
                </c:pt>
              </c:numCache>
            </c:numRef>
          </c:xVal>
          <c:yVal>
            <c:numRef>
              <c:f>'31'!$B$117:$B$118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0976"/>
        <c:axId val="1271481520"/>
      </c:scatterChart>
      <c:dateAx>
        <c:axId val="1271483696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mmm\ 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crossAx val="1271486960"/>
        <c:crosses val="autoZero"/>
        <c:auto val="0"/>
        <c:lblOffset val="100"/>
        <c:baseTimeUnit val="months"/>
        <c:majorUnit val="12"/>
        <c:majorTimeUnit val="months"/>
        <c:minorUnit val="12"/>
        <c:minorTimeUnit val="months"/>
      </c:dateAx>
      <c:valAx>
        <c:axId val="1271486960"/>
        <c:scaling>
          <c:orientation val="minMax"/>
          <c:max val="25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" sourceLinked="1"/>
        <c:majorTickMark val="out"/>
        <c:minorTickMark val="none"/>
        <c:tickLblPos val="nextTo"/>
        <c:spPr>
          <a:ln>
            <a:noFill/>
          </a:ln>
        </c:spPr>
        <c:crossAx val="1271483696"/>
        <c:crosses val="autoZero"/>
        <c:crossBetween val="between"/>
        <c:majorUnit val="25"/>
      </c:valAx>
      <c:valAx>
        <c:axId val="1271480976"/>
        <c:scaling>
          <c:orientation val="minMax"/>
          <c:max val="84"/>
          <c:min val="0"/>
        </c:scaling>
        <c:delete val="0"/>
        <c:axPos val="t"/>
        <c:numFmt formatCode="0" sourceLinked="1"/>
        <c:majorTickMark val="none"/>
        <c:minorTickMark val="none"/>
        <c:tickLblPos val="none"/>
        <c:spPr>
          <a:ln>
            <a:noFill/>
          </a:ln>
        </c:spPr>
        <c:crossAx val="1271481520"/>
        <c:crosses val="max"/>
        <c:crossBetween val="midCat"/>
      </c:valAx>
      <c:valAx>
        <c:axId val="1271481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1480976"/>
        <c:crosses val="max"/>
        <c:crossBetween val="midCat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43715498535923"/>
          <c:y val="0.14405797779897361"/>
          <c:w val="0.81747965027601166"/>
          <c:h val="0.69825335801414401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'32'!$B$26</c:f>
              <c:strCache>
                <c:ptCount val="1"/>
                <c:pt idx="0">
                  <c:v>residential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'32'!$I$26:$L$26</c:f>
              <c:numCache>
                <c:formatCode>0</c:formatCode>
                <c:ptCount val="4"/>
                <c:pt idx="0">
                  <c:v>-28.804149800000005</c:v>
                </c:pt>
                <c:pt idx="1">
                  <c:v>21.668733400000065</c:v>
                </c:pt>
                <c:pt idx="2">
                  <c:v>39.499393999999938</c:v>
                </c:pt>
                <c:pt idx="3">
                  <c:v>16.607263200000034</c:v>
                </c:pt>
              </c:numCache>
            </c:numRef>
          </c:val>
          <c:extLst/>
        </c:ser>
        <c:ser>
          <c:idx val="2"/>
          <c:order val="1"/>
          <c:tx>
            <c:strRef>
              <c:f>'32'!$B$27</c:f>
              <c:strCache>
                <c:ptCount val="1"/>
                <c:pt idx="0">
                  <c:v>industrial sales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'32'!$I$27:$L$27</c:f>
              <c:numCache>
                <c:formatCode>0</c:formatCode>
                <c:ptCount val="4"/>
                <c:pt idx="0">
                  <c:v>1.6802961999999297</c:v>
                </c:pt>
                <c:pt idx="1">
                  <c:v>-82.819451360000016</c:v>
                </c:pt>
                <c:pt idx="2">
                  <c:v>34.185645910000062</c:v>
                </c:pt>
                <c:pt idx="3">
                  <c:v>8.208396050000033</c:v>
                </c:pt>
              </c:numCache>
            </c:numRef>
          </c:val>
          <c:extLst/>
        </c:ser>
        <c:ser>
          <c:idx val="0"/>
          <c:order val="3"/>
          <c:tx>
            <c:strRef>
              <c:f>'32'!$B$28</c:f>
              <c:strCache>
                <c:ptCount val="1"/>
                <c:pt idx="0">
                  <c:v>commercial and transportation</c:v>
                </c:pt>
              </c:strCache>
            </c:strRef>
          </c:tx>
          <c:spPr>
            <a:solidFill>
              <a:schemeClr val="accent4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'32'!$I$28:$L$28</c:f>
              <c:numCache>
                <c:formatCode>0</c:formatCode>
                <c:ptCount val="4"/>
                <c:pt idx="0">
                  <c:v>-20.910941900000125</c:v>
                </c:pt>
                <c:pt idx="1">
                  <c:v>-86.258416499999839</c:v>
                </c:pt>
                <c:pt idx="2">
                  <c:v>8.5131802028001857</c:v>
                </c:pt>
                <c:pt idx="3">
                  <c:v>22.969380497199836</c:v>
                </c:pt>
              </c:numCache>
            </c:numRef>
          </c:val>
        </c:ser>
        <c:ser>
          <c:idx val="5"/>
          <c:order val="4"/>
          <c:tx>
            <c:strRef>
              <c:f>'32'!$B$29</c:f>
              <c:strCache>
                <c:ptCount val="1"/>
                <c:pt idx="0">
                  <c:v>direct use of electricity</c:v>
                </c:pt>
              </c:strCache>
            </c:strRef>
          </c:tx>
          <c:spPr>
            <a:solidFill>
              <a:schemeClr val="accent5"/>
            </a:solidFill>
            <a:ln w="28575">
              <a:noFill/>
            </a:ln>
          </c:spPr>
          <c:invertIfNegative val="0"/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'32'!$I$29:$L$29</c:f>
              <c:numCache>
                <c:formatCode>0</c:formatCode>
                <c:ptCount val="4"/>
                <c:pt idx="0">
                  <c:v>-0.6553226000000052</c:v>
                </c:pt>
                <c:pt idx="1">
                  <c:v>-3.6609996299999921</c:v>
                </c:pt>
                <c:pt idx="2">
                  <c:v>-2.3649901400000033</c:v>
                </c:pt>
                <c:pt idx="3">
                  <c:v>4.7219599999999957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71482064"/>
        <c:axId val="1271491312"/>
      </c:barChart>
      <c:lineChart>
        <c:grouping val="stacked"/>
        <c:varyColors val="0"/>
        <c:ser>
          <c:idx val="4"/>
          <c:order val="2"/>
          <c:tx>
            <c:strRef>
              <c:f>'32'!$B$30</c:f>
              <c:strCache>
                <c:ptCount val="1"/>
                <c:pt idx="0">
                  <c:v>total consumption</c:v>
                </c:pt>
              </c:strCache>
            </c:strRef>
          </c:tx>
          <c:spPr>
            <a:ln w="28575" cap="rnd">
              <a:noFill/>
              <a:round/>
            </a:ln>
            <a:effectLst/>
          </c:spPr>
          <c:marker>
            <c:symbol val="dot"/>
            <c:size val="5"/>
            <c:spPr>
              <a:solidFill>
                <a:schemeClr val="bg1"/>
              </a:solidFill>
              <a:ln w="38100">
                <a:solidFill>
                  <a:schemeClr val="tx1"/>
                </a:solidFill>
                <a:round/>
              </a:ln>
              <a:effectLst/>
            </c:spPr>
          </c:marker>
          <c:dLbls>
            <c:dLbl>
              <c:idx val="0"/>
              <c:layout>
                <c:manualLayout>
                  <c:x val="-6.912201906488645E-2"/>
                  <c:y val="3.9316999526019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8.154332168850574E-2"/>
                  <c:y val="5.131996174344310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5.718121638180787E-2"/>
                  <c:y val="-3.5135370605518593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5.5412259642313798E-2"/>
                  <c:y val="-3.5275159180175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288" rIns="38100" bIns="18288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cat>
            <c:numRef>
              <c:f>'32'!$I$25:$L$25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'32'!$I$30:$L$30</c:f>
              <c:numCache>
                <c:formatCode>0</c:formatCode>
                <c:ptCount val="4"/>
                <c:pt idx="0">
                  <c:v>-48.690118099999836</c:v>
                </c:pt>
                <c:pt idx="1">
                  <c:v>-151.0701340999999</c:v>
                </c:pt>
                <c:pt idx="2">
                  <c:v>79.833282099999906</c:v>
                </c:pt>
                <c:pt idx="3">
                  <c:v>52.507299999999759</c:v>
                </c:pt>
              </c:numCache>
            </c:numRef>
          </c:val>
          <c:smooth val="0"/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82064"/>
        <c:axId val="1271491312"/>
      </c:lineChart>
      <c:scatterChart>
        <c:scatterStyle val="lineMarker"/>
        <c:varyColors val="0"/>
        <c:ser>
          <c:idx val="3"/>
          <c:order val="5"/>
          <c:tx>
            <c:strRef>
              <c:f>'32'!$B$99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'32'!$A$100:$A$101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'32'!$B$100:$B$102</c:f>
              <c:numCache>
                <c:formatCode>0.00</c:formatCode>
                <c:ptCount val="3"/>
                <c:pt idx="0">
                  <c:v>-0.3</c:v>
                </c:pt>
                <c:pt idx="1">
                  <c:v>0.3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9136"/>
        <c:axId val="1271484240"/>
      </c:scatterChart>
      <c:catAx>
        <c:axId val="1271482064"/>
        <c:scaling>
          <c:orientation val="minMax"/>
        </c:scaling>
        <c:delete val="0"/>
        <c:axPos val="b"/>
        <c:majorGridlines>
          <c:spPr>
            <a:ln w="12700">
              <a:noFill/>
            </a:ln>
          </c:spPr>
        </c:majorGridlines>
        <c:numFmt formatCode="General" sourceLinked="1"/>
        <c:majorTickMark val="cross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91312"/>
        <c:crosses val="autoZero"/>
        <c:auto val="1"/>
        <c:lblAlgn val="ctr"/>
        <c:lblOffset val="100"/>
        <c:tickLblSkip val="1"/>
        <c:noMultiLvlLbl val="0"/>
      </c:catAx>
      <c:valAx>
        <c:axId val="1271491312"/>
        <c:scaling>
          <c:orientation val="minMax"/>
          <c:max val="300"/>
          <c:min val="-2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82064"/>
        <c:crosses val="autoZero"/>
        <c:crossBetween val="between"/>
        <c:majorUnit val="50"/>
      </c:valAx>
      <c:valAx>
        <c:axId val="1271484240"/>
        <c:scaling>
          <c:orientation val="minMax"/>
          <c:max val="0.30000000000000004"/>
          <c:min val="-0.30000000000000004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solidFill>
              <a:schemeClr val="bg1">
                <a:lumMod val="85000"/>
              </a:schemeClr>
            </a:solidFill>
          </a:ln>
        </c:spPr>
        <c:crossAx val="1271489136"/>
        <c:crosses val="max"/>
        <c:crossBetween val="midCat"/>
      </c:valAx>
      <c:valAx>
        <c:axId val="127148913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1484240"/>
        <c:crosses val="autoZero"/>
        <c:crossBetween val="midCat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1"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8379994167395748E-2"/>
          <c:y val="0.14565839443394404"/>
          <c:w val="0.73468410443620091"/>
          <c:h val="0.69278209822000381"/>
        </c:manualLayout>
      </c:layout>
      <c:lineChart>
        <c:grouping val="standard"/>
        <c:varyColors val="0"/>
        <c:ser>
          <c:idx val="0"/>
          <c:order val="0"/>
          <c:tx>
            <c:v>monthly history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'32'!$C$35:$C$94</c:f>
              <c:numCache>
                <c:formatCode>0</c:formatCode>
                <c:ptCount val="60"/>
                <c:pt idx="0">
                  <c:v>356.88225697000001</c:v>
                </c:pt>
                <c:pt idx="1">
                  <c:v>303.76812927999998</c:v>
                </c:pt>
                <c:pt idx="2">
                  <c:v>308.52071013</c:v>
                </c:pt>
                <c:pt idx="3">
                  <c:v>289.49132487000003</c:v>
                </c:pt>
                <c:pt idx="4">
                  <c:v>314.98784296000002</c:v>
                </c:pt>
                <c:pt idx="5">
                  <c:v>350.11040880000002</c:v>
                </c:pt>
                <c:pt idx="6">
                  <c:v>388.01737294999998</c:v>
                </c:pt>
                <c:pt idx="7">
                  <c:v>394.20936875000001</c:v>
                </c:pt>
                <c:pt idx="8">
                  <c:v>349.27097520000001</c:v>
                </c:pt>
                <c:pt idx="9">
                  <c:v>320.97873835000001</c:v>
                </c:pt>
                <c:pt idx="10">
                  <c:v>302.48385150000001</c:v>
                </c:pt>
                <c:pt idx="11">
                  <c:v>324.57809037999999</c:v>
                </c:pt>
                <c:pt idx="12">
                  <c:v>341.15367599000001</c:v>
                </c:pt>
                <c:pt idx="13">
                  <c:v>306.75581579999999</c:v>
                </c:pt>
                <c:pt idx="14">
                  <c:v>313.58933872</c:v>
                </c:pt>
                <c:pt idx="15">
                  <c:v>284.82464634000002</c:v>
                </c:pt>
                <c:pt idx="16">
                  <c:v>308.23187612999999</c:v>
                </c:pt>
                <c:pt idx="17">
                  <c:v>333.20477519999997</c:v>
                </c:pt>
                <c:pt idx="18">
                  <c:v>388.90921938999998</c:v>
                </c:pt>
                <c:pt idx="19">
                  <c:v>385.41909151999999</c:v>
                </c:pt>
                <c:pt idx="20">
                  <c:v>352.51062719999999</c:v>
                </c:pt>
                <c:pt idx="21">
                  <c:v>320.04962805000002</c:v>
                </c:pt>
                <c:pt idx="22">
                  <c:v>297.55552241999999</c:v>
                </c:pt>
                <c:pt idx="23">
                  <c:v>322.40473524999999</c:v>
                </c:pt>
                <c:pt idx="24">
                  <c:v>324.09807119999999</c:v>
                </c:pt>
                <c:pt idx="25">
                  <c:v>301.86618202</c:v>
                </c:pt>
                <c:pt idx="26">
                  <c:v>297.02279448000002</c:v>
                </c:pt>
                <c:pt idx="27">
                  <c:v>268.82114190999999</c:v>
                </c:pt>
                <c:pt idx="28">
                  <c:v>281.36078142999997</c:v>
                </c:pt>
                <c:pt idx="29">
                  <c:v>326.92355984</c:v>
                </c:pt>
                <c:pt idx="30">
                  <c:v>386.67708632</c:v>
                </c:pt>
                <c:pt idx="31">
                  <c:v>376.14223300999998</c:v>
                </c:pt>
                <c:pt idx="32">
                  <c:v>329.06945590999999</c:v>
                </c:pt>
                <c:pt idx="33">
                  <c:v>302.92047575999999</c:v>
                </c:pt>
                <c:pt idx="34">
                  <c:v>284.06138135999998</c:v>
                </c:pt>
                <c:pt idx="35">
                  <c:v>324.57565467000001</c:v>
                </c:pt>
                <c:pt idx="36">
                  <c:v>337.93770000000001</c:v>
                </c:pt>
                <c:pt idx="37">
                  <c:v>307.6266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</c:numCache>
            </c:numRef>
          </c:val>
          <c:smooth val="0"/>
        </c:ser>
        <c:ser>
          <c:idx val="2"/>
          <c:order val="1"/>
          <c:tx>
            <c:v>monthly forecast</c:v>
          </c:tx>
          <c:spPr>
            <a:ln w="28575" cap="rnd">
              <a:solidFill>
                <a:schemeClr val="accent1">
                  <a:lumMod val="40000"/>
                  <a:lumOff val="6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'32'!$D$35:$D$94</c:f>
              <c:numCache>
                <c:formatCode>0</c:formatCode>
                <c:ptCount val="6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307.6266</c:v>
                </c:pt>
                <c:pt idx="38">
                  <c:v>305.3777</c:v>
                </c:pt>
                <c:pt idx="39">
                  <c:v>278.69159999999999</c:v>
                </c:pt>
                <c:pt idx="40">
                  <c:v>295.17779999999999</c:v>
                </c:pt>
                <c:pt idx="41">
                  <c:v>339.80930000000001</c:v>
                </c:pt>
                <c:pt idx="42">
                  <c:v>385.54129999999998</c:v>
                </c:pt>
                <c:pt idx="43">
                  <c:v>374.80040000000002</c:v>
                </c:pt>
                <c:pt idx="44">
                  <c:v>333.87049999999999</c:v>
                </c:pt>
                <c:pt idx="45">
                  <c:v>305.42489999999998</c:v>
                </c:pt>
                <c:pt idx="46">
                  <c:v>288.59629999999999</c:v>
                </c:pt>
                <c:pt idx="47">
                  <c:v>330.51799999999997</c:v>
                </c:pt>
                <c:pt idx="48">
                  <c:v>345.39519999999999</c:v>
                </c:pt>
                <c:pt idx="49">
                  <c:v>306.78930000000003</c:v>
                </c:pt>
                <c:pt idx="50">
                  <c:v>306.49029999999999</c:v>
                </c:pt>
                <c:pt idx="51">
                  <c:v>283.74689999999998</c:v>
                </c:pt>
                <c:pt idx="52">
                  <c:v>299.85539999999997</c:v>
                </c:pt>
                <c:pt idx="53">
                  <c:v>345.61590000000001</c:v>
                </c:pt>
                <c:pt idx="54">
                  <c:v>391.98590000000002</c:v>
                </c:pt>
                <c:pt idx="55">
                  <c:v>380.94600000000003</c:v>
                </c:pt>
                <c:pt idx="56">
                  <c:v>338.87439999999998</c:v>
                </c:pt>
                <c:pt idx="57">
                  <c:v>309.61919999999998</c:v>
                </c:pt>
                <c:pt idx="58">
                  <c:v>292.26749999999998</c:v>
                </c:pt>
                <c:pt idx="59">
                  <c:v>334.29340000000002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'32'!$E$34</c:f>
              <c:strCache>
                <c:ptCount val="1"/>
                <c:pt idx="0">
                  <c:v>annual average</c:v>
                </c:pt>
              </c:strCache>
            </c:strRef>
          </c:tx>
          <c:spPr>
            <a:ln w="28575" cap="rnd">
              <a:solidFill>
                <a:schemeClr val="tx1">
                  <a:alpha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'32'!$A$35:$A$94</c:f>
              <c:numCache>
                <c:formatCode>General</c:formatCode>
                <c:ptCount val="60"/>
                <c:pt idx="0">
                  <c:v>2018</c:v>
                </c:pt>
                <c:pt idx="1">
                  <c:v>2018</c:v>
                </c:pt>
                <c:pt idx="2">
                  <c:v>2018</c:v>
                </c:pt>
                <c:pt idx="3">
                  <c:v>2018</c:v>
                </c:pt>
                <c:pt idx="4">
                  <c:v>2018</c:v>
                </c:pt>
                <c:pt idx="5">
                  <c:v>2018</c:v>
                </c:pt>
                <c:pt idx="6">
                  <c:v>2018</c:v>
                </c:pt>
                <c:pt idx="7">
                  <c:v>2018</c:v>
                </c:pt>
                <c:pt idx="8">
                  <c:v>2018</c:v>
                </c:pt>
                <c:pt idx="9">
                  <c:v>2018</c:v>
                </c:pt>
                <c:pt idx="10">
                  <c:v>2018</c:v>
                </c:pt>
                <c:pt idx="11">
                  <c:v>2018</c:v>
                </c:pt>
                <c:pt idx="12">
                  <c:v>2019</c:v>
                </c:pt>
                <c:pt idx="13">
                  <c:v>2019</c:v>
                </c:pt>
                <c:pt idx="14">
                  <c:v>2019</c:v>
                </c:pt>
                <c:pt idx="15">
                  <c:v>2019</c:v>
                </c:pt>
                <c:pt idx="16">
                  <c:v>2019</c:v>
                </c:pt>
                <c:pt idx="17">
                  <c:v>2019</c:v>
                </c:pt>
                <c:pt idx="18">
                  <c:v>2019</c:v>
                </c:pt>
                <c:pt idx="19">
                  <c:v>2019</c:v>
                </c:pt>
                <c:pt idx="20">
                  <c:v>2019</c:v>
                </c:pt>
                <c:pt idx="21">
                  <c:v>2019</c:v>
                </c:pt>
                <c:pt idx="22">
                  <c:v>2019</c:v>
                </c:pt>
                <c:pt idx="23">
                  <c:v>2019</c:v>
                </c:pt>
                <c:pt idx="24">
                  <c:v>2020</c:v>
                </c:pt>
                <c:pt idx="25">
                  <c:v>2020</c:v>
                </c:pt>
                <c:pt idx="26">
                  <c:v>2020</c:v>
                </c:pt>
                <c:pt idx="27">
                  <c:v>2020</c:v>
                </c:pt>
                <c:pt idx="28">
                  <c:v>2020</c:v>
                </c:pt>
                <c:pt idx="29">
                  <c:v>2020</c:v>
                </c:pt>
                <c:pt idx="30">
                  <c:v>2020</c:v>
                </c:pt>
                <c:pt idx="31">
                  <c:v>2020</c:v>
                </c:pt>
                <c:pt idx="32">
                  <c:v>2020</c:v>
                </c:pt>
                <c:pt idx="33">
                  <c:v>2020</c:v>
                </c:pt>
                <c:pt idx="34">
                  <c:v>2020</c:v>
                </c:pt>
                <c:pt idx="35">
                  <c:v>2020</c:v>
                </c:pt>
                <c:pt idx="36">
                  <c:v>2021</c:v>
                </c:pt>
                <c:pt idx="37">
                  <c:v>2021</c:v>
                </c:pt>
                <c:pt idx="38">
                  <c:v>2021</c:v>
                </c:pt>
                <c:pt idx="39">
                  <c:v>2021</c:v>
                </c:pt>
                <c:pt idx="40">
                  <c:v>2021</c:v>
                </c:pt>
                <c:pt idx="41">
                  <c:v>2021</c:v>
                </c:pt>
                <c:pt idx="42">
                  <c:v>2021</c:v>
                </c:pt>
                <c:pt idx="43">
                  <c:v>2021</c:v>
                </c:pt>
                <c:pt idx="44">
                  <c:v>2021</c:v>
                </c:pt>
                <c:pt idx="45">
                  <c:v>2021</c:v>
                </c:pt>
                <c:pt idx="46">
                  <c:v>2021</c:v>
                </c:pt>
                <c:pt idx="47">
                  <c:v>2021</c:v>
                </c:pt>
                <c:pt idx="48">
                  <c:v>2022</c:v>
                </c:pt>
                <c:pt idx="49">
                  <c:v>2022</c:v>
                </c:pt>
                <c:pt idx="50">
                  <c:v>2022</c:v>
                </c:pt>
                <c:pt idx="51">
                  <c:v>2022</c:v>
                </c:pt>
                <c:pt idx="52">
                  <c:v>2022</c:v>
                </c:pt>
                <c:pt idx="53">
                  <c:v>2022</c:v>
                </c:pt>
                <c:pt idx="54">
                  <c:v>2022</c:v>
                </c:pt>
                <c:pt idx="55">
                  <c:v>2022</c:v>
                </c:pt>
                <c:pt idx="56">
                  <c:v>2022</c:v>
                </c:pt>
                <c:pt idx="57">
                  <c:v>2022</c:v>
                </c:pt>
                <c:pt idx="58">
                  <c:v>2022</c:v>
                </c:pt>
                <c:pt idx="59">
                  <c:v>2022</c:v>
                </c:pt>
              </c:numCache>
            </c:numRef>
          </c:cat>
          <c:val>
            <c:numRef>
              <c:f>'32'!$E$35:$E$94</c:f>
              <c:numCache>
                <c:formatCode>0</c:formatCode>
                <c:ptCount val="60"/>
                <c:pt idx="1">
                  <c:v>333.60825584500003</c:v>
                </c:pt>
                <c:pt idx="2">
                  <c:v>333.60825584500003</c:v>
                </c:pt>
                <c:pt idx="3">
                  <c:v>333.60825584500003</c:v>
                </c:pt>
                <c:pt idx="4">
                  <c:v>333.60825584500003</c:v>
                </c:pt>
                <c:pt idx="5">
                  <c:v>333.60825584500003</c:v>
                </c:pt>
                <c:pt idx="6">
                  <c:v>333.60825584500003</c:v>
                </c:pt>
                <c:pt idx="7">
                  <c:v>333.60825584500003</c:v>
                </c:pt>
                <c:pt idx="8">
                  <c:v>333.60825584500003</c:v>
                </c:pt>
                <c:pt idx="9">
                  <c:v>333.60825584500003</c:v>
                </c:pt>
                <c:pt idx="10">
                  <c:v>333.60825584500003</c:v>
                </c:pt>
                <c:pt idx="13">
                  <c:v>329.55074600083339</c:v>
                </c:pt>
                <c:pt idx="14">
                  <c:v>329.55074600083339</c:v>
                </c:pt>
                <c:pt idx="15">
                  <c:v>329.55074600083339</c:v>
                </c:pt>
                <c:pt idx="16">
                  <c:v>329.55074600083339</c:v>
                </c:pt>
                <c:pt idx="17">
                  <c:v>329.55074600083339</c:v>
                </c:pt>
                <c:pt idx="18">
                  <c:v>329.55074600083339</c:v>
                </c:pt>
                <c:pt idx="19">
                  <c:v>329.55074600083339</c:v>
                </c:pt>
                <c:pt idx="20">
                  <c:v>329.55074600083339</c:v>
                </c:pt>
                <c:pt idx="21">
                  <c:v>329.55074600083339</c:v>
                </c:pt>
                <c:pt idx="22">
                  <c:v>329.55074600083339</c:v>
                </c:pt>
                <c:pt idx="25">
                  <c:v>316.96156815916669</c:v>
                </c:pt>
                <c:pt idx="26">
                  <c:v>316.96156815916669</c:v>
                </c:pt>
                <c:pt idx="27">
                  <c:v>316.96156815916669</c:v>
                </c:pt>
                <c:pt idx="28">
                  <c:v>316.96156815916669</c:v>
                </c:pt>
                <c:pt idx="29">
                  <c:v>316.96156815916669</c:v>
                </c:pt>
                <c:pt idx="30">
                  <c:v>316.96156815916669</c:v>
                </c:pt>
                <c:pt idx="31">
                  <c:v>316.96156815916669</c:v>
                </c:pt>
                <c:pt idx="32">
                  <c:v>316.96156815916669</c:v>
                </c:pt>
                <c:pt idx="33">
                  <c:v>316.96156815916669</c:v>
                </c:pt>
                <c:pt idx="34">
                  <c:v>316.96156815916669</c:v>
                </c:pt>
                <c:pt idx="37">
                  <c:v>323.61434166666669</c:v>
                </c:pt>
                <c:pt idx="38">
                  <c:v>323.61434166666669</c:v>
                </c:pt>
                <c:pt idx="39">
                  <c:v>323.61434166666669</c:v>
                </c:pt>
                <c:pt idx="40">
                  <c:v>323.61434166666669</c:v>
                </c:pt>
                <c:pt idx="41">
                  <c:v>323.61434166666669</c:v>
                </c:pt>
                <c:pt idx="42">
                  <c:v>323.61434166666669</c:v>
                </c:pt>
                <c:pt idx="43">
                  <c:v>323.61434166666669</c:v>
                </c:pt>
                <c:pt idx="44">
                  <c:v>323.61434166666669</c:v>
                </c:pt>
                <c:pt idx="45">
                  <c:v>323.61434166666669</c:v>
                </c:pt>
                <c:pt idx="46">
                  <c:v>323.61434166666669</c:v>
                </c:pt>
                <c:pt idx="49">
                  <c:v>327.98994999999996</c:v>
                </c:pt>
                <c:pt idx="50">
                  <c:v>327.98994999999996</c:v>
                </c:pt>
                <c:pt idx="51">
                  <c:v>327.98994999999996</c:v>
                </c:pt>
                <c:pt idx="52">
                  <c:v>327.98994999999996</c:v>
                </c:pt>
                <c:pt idx="53">
                  <c:v>327.98994999999996</c:v>
                </c:pt>
                <c:pt idx="54">
                  <c:v>327.98994999999996</c:v>
                </c:pt>
                <c:pt idx="55">
                  <c:v>327.98994999999996</c:v>
                </c:pt>
                <c:pt idx="56">
                  <c:v>327.98994999999996</c:v>
                </c:pt>
                <c:pt idx="57">
                  <c:v>327.98994999999996</c:v>
                </c:pt>
                <c:pt idx="58">
                  <c:v>327.98994999999996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1492944"/>
        <c:axId val="1271484784"/>
      </c:lineChart>
      <c:catAx>
        <c:axId val="1271492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84784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1271484784"/>
        <c:scaling>
          <c:orientation val="minMax"/>
          <c:max val="50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+mn-cs"/>
              </a:defRPr>
            </a:pPr>
            <a:endParaRPr lang="en-US"/>
          </a:p>
        </c:txPr>
        <c:crossAx val="1271492944"/>
        <c:crosses val="autoZero"/>
        <c:crossBetween val="midCat"/>
        <c:minorUnit val="0.5"/>
      </c:valAx>
      <c:spPr>
        <a:noFill/>
        <a:ln>
          <a:solidFill>
            <a:schemeClr val="tx1">
              <a:lumMod val="15000"/>
              <a:lumOff val="85000"/>
            </a:schemeClr>
          </a:solidFill>
        </a:ln>
        <a:effectLst/>
      </c:spPr>
    </c:plotArea>
    <c:legend>
      <c:legendPos val="r"/>
      <c:layout>
        <c:manualLayout>
          <c:xMode val="edge"/>
          <c:yMode val="edge"/>
          <c:x val="0.17582594819115235"/>
          <c:y val="0.48763794805271954"/>
          <c:w val="0.50491046184904076"/>
          <c:h val="0.2045385315150472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baseline="0">
          <a:solidFill>
            <a:schemeClr val="tx1"/>
          </a:solidFill>
          <a:latin typeface="Arial" panose="020B0604020202020204" pitchFamily="34" charset="0"/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814242061248368"/>
          <c:y val="0.17255905511811023"/>
          <c:w val="0.822217181686831"/>
          <c:h val="0.65600549931258589"/>
        </c:manualLayout>
      </c:layout>
      <c:barChart>
        <c:barDir val="col"/>
        <c:grouping val="clustered"/>
        <c:varyColors val="0"/>
        <c:ser>
          <c:idx val="0"/>
          <c:order val="0"/>
          <c:tx>
            <c:v>Growth</c:v>
          </c:tx>
          <c:spPr>
            <a:solidFill>
              <a:schemeClr val="accent3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</c:ext>
            </c:extLst>
          </c:dLbls>
          <c:cat>
            <c:numRef>
              <c:f>'33'!$F$29:$F$36</c:f>
              <c:numCache>
                <c:formatCode>General</c:formatCode>
                <c:ptCount val="8"/>
                <c:pt idx="0">
                  <c:v>2015</c:v>
                </c:pt>
                <c:pt idx="1">
                  <c:v>2016</c:v>
                </c:pt>
                <c:pt idx="2">
                  <c:v>2017</c:v>
                </c:pt>
                <c:pt idx="3">
                  <c:v>2018</c:v>
                </c:pt>
                <c:pt idx="4">
                  <c:v>2019</c:v>
                </c:pt>
                <c:pt idx="5">
                  <c:v>2020</c:v>
                </c:pt>
                <c:pt idx="6">
                  <c:v>2021</c:v>
                </c:pt>
                <c:pt idx="7">
                  <c:v>2022</c:v>
                </c:pt>
              </c:numCache>
            </c:numRef>
          </c:cat>
          <c:val>
            <c:numRef>
              <c:f>'33'!$H$29:$H$36</c:f>
              <c:numCache>
                <c:formatCode>0.0%</c:formatCode>
                <c:ptCount val="8"/>
                <c:pt idx="0">
                  <c:v>1.0652888363746671E-2</c:v>
                </c:pt>
                <c:pt idx="1">
                  <c:v>-8.0926157446510327E-3</c:v>
                </c:pt>
                <c:pt idx="2">
                  <c:v>2.6949346988028866E-2</c:v>
                </c:pt>
                <c:pt idx="3">
                  <c:v>-1.382945871024055E-3</c:v>
                </c:pt>
                <c:pt idx="4">
                  <c:v>1.1272824447635443E-2</c:v>
                </c:pt>
                <c:pt idx="5">
                  <c:v>1.394793539988215E-2</c:v>
                </c:pt>
                <c:pt idx="6">
                  <c:v>1.6442650275041437E-2</c:v>
                </c:pt>
                <c:pt idx="7">
                  <c:v>1.4771282360802385E-2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271493488"/>
        <c:axId val="1271494032"/>
      </c:barChart>
      <c:scatterChart>
        <c:scatterStyle val="lineMarker"/>
        <c:varyColors val="0"/>
        <c:ser>
          <c:idx val="1"/>
          <c:order val="1"/>
          <c:tx>
            <c:strRef>
              <c:f>'33'!$B$126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xVal>
            <c:numRef>
              <c:f>'33'!$A$127:$A$128</c:f>
              <c:numCache>
                <c:formatCode>General</c:formatCode>
                <c:ptCount val="2"/>
                <c:pt idx="0">
                  <c:v>6.5</c:v>
                </c:pt>
                <c:pt idx="1">
                  <c:v>6.5</c:v>
                </c:pt>
              </c:numCache>
            </c:numRef>
          </c:xVal>
          <c:yVal>
            <c:numRef>
              <c:f>'33'!$B$127:$B$128</c:f>
              <c:numCache>
                <c:formatCode>General</c:formatCode>
                <c:ptCount val="2"/>
                <c:pt idx="0">
                  <c:v>0</c:v>
                </c:pt>
                <c:pt idx="1">
                  <c:v>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2608"/>
        <c:axId val="1271494576"/>
      </c:scatterChart>
      <c:catAx>
        <c:axId val="127149348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94032"/>
        <c:crosses val="autoZero"/>
        <c:auto val="0"/>
        <c:lblAlgn val="ctr"/>
        <c:lblOffset val="100"/>
        <c:tickLblSkip val="1"/>
        <c:tickMarkSkip val="1"/>
        <c:noMultiLvlLbl val="1"/>
      </c:catAx>
      <c:valAx>
        <c:axId val="1271494032"/>
        <c:scaling>
          <c:orientation val="minMax"/>
          <c:max val="4.0000000000000008E-2"/>
          <c:min val="-2.0000000000000004E-2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93488"/>
        <c:crosses val="autoZero"/>
        <c:crossBetween val="between"/>
        <c:majorUnit val="1.0000000000000002E-2"/>
      </c:valAx>
      <c:valAx>
        <c:axId val="1271494576"/>
        <c:scaling>
          <c:orientation val="minMax"/>
          <c:max val="4"/>
        </c:scaling>
        <c:delete val="0"/>
        <c:axPos val="r"/>
        <c:numFmt formatCode="General" sourceLinked="1"/>
        <c:majorTickMark val="out"/>
        <c:minorTickMark val="none"/>
        <c:tickLblPos val="none"/>
        <c:spPr>
          <a:ln>
            <a:noFill/>
          </a:ln>
        </c:spPr>
        <c:crossAx val="1271482608"/>
        <c:crosses val="max"/>
        <c:crossBetween val="midCat"/>
        <c:majorUnit val="1"/>
      </c:valAx>
      <c:valAx>
        <c:axId val="127148260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1494576"/>
        <c:crosses val="autoZero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monthly residential electricity price</a:t>
            </a:r>
          </a:p>
          <a:p>
            <a:pPr algn="l">
              <a:defRPr/>
            </a:pPr>
            <a:r>
              <a:rPr lang="en-US" sz="1000" b="0"/>
              <a:t>cents per kilowatthour</a:t>
            </a:r>
          </a:p>
        </c:rich>
      </c:tx>
      <c:layout>
        <c:manualLayout>
          <c:xMode val="edge"/>
          <c:yMode val="edge"/>
          <c:x val="9.876543209877511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1560564210683696"/>
          <c:y val="0.17988320077548328"/>
          <c:w val="0.81269625666148659"/>
          <c:h val="0.65176986580007468"/>
        </c:manualLayout>
      </c:layout>
      <c:lineChart>
        <c:grouping val="standard"/>
        <c:varyColors val="0"/>
        <c:ser>
          <c:idx val="0"/>
          <c:order val="0"/>
          <c:tx>
            <c:v>history</c:v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'33'!$B$28:$B$123</c:f>
              <c:numCache>
                <c:formatCode>#,##0.00</c:formatCode>
                <c:ptCount val="96"/>
                <c:pt idx="0">
                  <c:v>12.1</c:v>
                </c:pt>
                <c:pt idx="1">
                  <c:v>12.29</c:v>
                </c:pt>
                <c:pt idx="2">
                  <c:v>12.33</c:v>
                </c:pt>
                <c:pt idx="3">
                  <c:v>12.62</c:v>
                </c:pt>
                <c:pt idx="4">
                  <c:v>12.93</c:v>
                </c:pt>
                <c:pt idx="5">
                  <c:v>12.92</c:v>
                </c:pt>
                <c:pt idx="6">
                  <c:v>12.94</c:v>
                </c:pt>
                <c:pt idx="7">
                  <c:v>12.91</c:v>
                </c:pt>
                <c:pt idx="8">
                  <c:v>13.03</c:v>
                </c:pt>
                <c:pt idx="9">
                  <c:v>12.72</c:v>
                </c:pt>
                <c:pt idx="10">
                  <c:v>12.71</c:v>
                </c:pt>
                <c:pt idx="11">
                  <c:v>12.32</c:v>
                </c:pt>
                <c:pt idx="12">
                  <c:v>11.99</c:v>
                </c:pt>
                <c:pt idx="13">
                  <c:v>12.14</c:v>
                </c:pt>
                <c:pt idx="14">
                  <c:v>12.56</c:v>
                </c:pt>
                <c:pt idx="15">
                  <c:v>12.43</c:v>
                </c:pt>
                <c:pt idx="16">
                  <c:v>12.79</c:v>
                </c:pt>
                <c:pt idx="17">
                  <c:v>12.73</c:v>
                </c:pt>
                <c:pt idx="18">
                  <c:v>12.68</c:v>
                </c:pt>
                <c:pt idx="19">
                  <c:v>12.88</c:v>
                </c:pt>
                <c:pt idx="20">
                  <c:v>12.87</c:v>
                </c:pt>
                <c:pt idx="21">
                  <c:v>12.46</c:v>
                </c:pt>
                <c:pt idx="22">
                  <c:v>12.75</c:v>
                </c:pt>
                <c:pt idx="23">
                  <c:v>12.23</c:v>
                </c:pt>
                <c:pt idx="24">
                  <c:v>12.21</c:v>
                </c:pt>
                <c:pt idx="25">
                  <c:v>12.79</c:v>
                </c:pt>
                <c:pt idx="26">
                  <c:v>12.89</c:v>
                </c:pt>
                <c:pt idx="27">
                  <c:v>12.72</c:v>
                </c:pt>
                <c:pt idx="28">
                  <c:v>13.07</c:v>
                </c:pt>
                <c:pt idx="29">
                  <c:v>13.2</c:v>
                </c:pt>
                <c:pt idx="30">
                  <c:v>13.08</c:v>
                </c:pt>
                <c:pt idx="31">
                  <c:v>13.15</c:v>
                </c:pt>
                <c:pt idx="32">
                  <c:v>13.28</c:v>
                </c:pt>
                <c:pt idx="33">
                  <c:v>12.8</c:v>
                </c:pt>
                <c:pt idx="34">
                  <c:v>12.94</c:v>
                </c:pt>
                <c:pt idx="35">
                  <c:v>12.45</c:v>
                </c:pt>
                <c:pt idx="36">
                  <c:v>12.22</c:v>
                </c:pt>
                <c:pt idx="37">
                  <c:v>12.63</c:v>
                </c:pt>
                <c:pt idx="38">
                  <c:v>12.97</c:v>
                </c:pt>
                <c:pt idx="39">
                  <c:v>12.88</c:v>
                </c:pt>
                <c:pt idx="40">
                  <c:v>13.12</c:v>
                </c:pt>
                <c:pt idx="41">
                  <c:v>13.03</c:v>
                </c:pt>
                <c:pt idx="42">
                  <c:v>13.13</c:v>
                </c:pt>
                <c:pt idx="43">
                  <c:v>13.26</c:v>
                </c:pt>
                <c:pt idx="44">
                  <c:v>13.01</c:v>
                </c:pt>
                <c:pt idx="45">
                  <c:v>12.85</c:v>
                </c:pt>
                <c:pt idx="46">
                  <c:v>12.9</c:v>
                </c:pt>
                <c:pt idx="47">
                  <c:v>12.43</c:v>
                </c:pt>
                <c:pt idx="48">
                  <c:v>12.47</c:v>
                </c:pt>
                <c:pt idx="49">
                  <c:v>12.72</c:v>
                </c:pt>
                <c:pt idx="50">
                  <c:v>12.84</c:v>
                </c:pt>
                <c:pt idx="51">
                  <c:v>13.25</c:v>
                </c:pt>
                <c:pt idx="52">
                  <c:v>13.31</c:v>
                </c:pt>
                <c:pt idx="53">
                  <c:v>13.32</c:v>
                </c:pt>
                <c:pt idx="54">
                  <c:v>13.26</c:v>
                </c:pt>
                <c:pt idx="55">
                  <c:v>13.3</c:v>
                </c:pt>
                <c:pt idx="56">
                  <c:v>13.16</c:v>
                </c:pt>
                <c:pt idx="57">
                  <c:v>12.81</c:v>
                </c:pt>
                <c:pt idx="58">
                  <c:v>13.03</c:v>
                </c:pt>
                <c:pt idx="59">
                  <c:v>12.68</c:v>
                </c:pt>
                <c:pt idx="60">
                  <c:v>12.79</c:v>
                </c:pt>
                <c:pt idx="61">
                  <c:v>12.85</c:v>
                </c:pt>
                <c:pt idx="62">
                  <c:v>13.08</c:v>
                </c:pt>
                <c:pt idx="63">
                  <c:v>13.28</c:v>
                </c:pt>
                <c:pt idx="64">
                  <c:v>13.15</c:v>
                </c:pt>
                <c:pt idx="65">
                  <c:v>13.27</c:v>
                </c:pt>
                <c:pt idx="66">
                  <c:v>13.25</c:v>
                </c:pt>
                <c:pt idx="67">
                  <c:v>13.31</c:v>
                </c:pt>
                <c:pt idx="68">
                  <c:v>13.54</c:v>
                </c:pt>
                <c:pt idx="69">
                  <c:v>13.7</c:v>
                </c:pt>
                <c:pt idx="70">
                  <c:v>13.35</c:v>
                </c:pt>
                <c:pt idx="71">
                  <c:v>12.8</c:v>
                </c:pt>
                <c:pt idx="72">
                  <c:v>12.721030000000001</c:v>
                </c:pt>
                <c:pt idx="73">
                  <c:v>12.733169999999999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</c:numCache>
            </c:numRef>
          </c:val>
          <c:smooth val="0"/>
        </c:ser>
        <c:ser>
          <c:idx val="1"/>
          <c:order val="1"/>
          <c:tx>
            <c:v>forecast</c:v>
          </c:tx>
          <c:spPr>
            <a:ln>
              <a:solidFill>
                <a:schemeClr val="accent1"/>
              </a:solidFill>
              <a:prstDash val="sysDash"/>
            </a:ln>
          </c:spPr>
          <c:marker>
            <c:symbol val="none"/>
          </c:marker>
          <c:cat>
            <c:numRef>
              <c:f>'33'!$A$28:$A$123</c:f>
              <c:numCache>
                <c:formatCode>mmm\ yyyy</c:formatCode>
                <c:ptCount val="96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  <c:pt idx="24">
                  <c:v>42736</c:v>
                </c:pt>
                <c:pt idx="25">
                  <c:v>42767</c:v>
                </c:pt>
                <c:pt idx="26">
                  <c:v>42795</c:v>
                </c:pt>
                <c:pt idx="27">
                  <c:v>42826</c:v>
                </c:pt>
                <c:pt idx="28">
                  <c:v>42856</c:v>
                </c:pt>
                <c:pt idx="29">
                  <c:v>42887</c:v>
                </c:pt>
                <c:pt idx="30">
                  <c:v>42917</c:v>
                </c:pt>
                <c:pt idx="31">
                  <c:v>42948</c:v>
                </c:pt>
                <c:pt idx="32">
                  <c:v>42979</c:v>
                </c:pt>
                <c:pt idx="33">
                  <c:v>43009</c:v>
                </c:pt>
                <c:pt idx="34">
                  <c:v>43040</c:v>
                </c:pt>
                <c:pt idx="35">
                  <c:v>43070</c:v>
                </c:pt>
                <c:pt idx="36">
                  <c:v>43101</c:v>
                </c:pt>
                <c:pt idx="37">
                  <c:v>43132</c:v>
                </c:pt>
                <c:pt idx="38">
                  <c:v>43160</c:v>
                </c:pt>
                <c:pt idx="39">
                  <c:v>43191</c:v>
                </c:pt>
                <c:pt idx="40">
                  <c:v>43221</c:v>
                </c:pt>
                <c:pt idx="41">
                  <c:v>43252</c:v>
                </c:pt>
                <c:pt idx="42">
                  <c:v>43282</c:v>
                </c:pt>
                <c:pt idx="43">
                  <c:v>43313</c:v>
                </c:pt>
                <c:pt idx="44">
                  <c:v>43344</c:v>
                </c:pt>
                <c:pt idx="45">
                  <c:v>43374</c:v>
                </c:pt>
                <c:pt idx="46">
                  <c:v>43405</c:v>
                </c:pt>
                <c:pt idx="47">
                  <c:v>43435</c:v>
                </c:pt>
                <c:pt idx="48">
                  <c:v>43466</c:v>
                </c:pt>
                <c:pt idx="49">
                  <c:v>43497</c:v>
                </c:pt>
                <c:pt idx="50">
                  <c:v>43525</c:v>
                </c:pt>
                <c:pt idx="51">
                  <c:v>43556</c:v>
                </c:pt>
                <c:pt idx="52">
                  <c:v>43586</c:v>
                </c:pt>
                <c:pt idx="53">
                  <c:v>43617</c:v>
                </c:pt>
                <c:pt idx="54">
                  <c:v>43647</c:v>
                </c:pt>
                <c:pt idx="55">
                  <c:v>43678</c:v>
                </c:pt>
                <c:pt idx="56">
                  <c:v>43709</c:v>
                </c:pt>
                <c:pt idx="57">
                  <c:v>43739</c:v>
                </c:pt>
                <c:pt idx="58">
                  <c:v>43770</c:v>
                </c:pt>
                <c:pt idx="59">
                  <c:v>43800</c:v>
                </c:pt>
                <c:pt idx="60">
                  <c:v>43831</c:v>
                </c:pt>
                <c:pt idx="61">
                  <c:v>43862</c:v>
                </c:pt>
                <c:pt idx="62">
                  <c:v>43891</c:v>
                </c:pt>
                <c:pt idx="63">
                  <c:v>43922</c:v>
                </c:pt>
                <c:pt idx="64">
                  <c:v>43952</c:v>
                </c:pt>
                <c:pt idx="65">
                  <c:v>43983</c:v>
                </c:pt>
                <c:pt idx="66">
                  <c:v>44013</c:v>
                </c:pt>
                <c:pt idx="67">
                  <c:v>44044</c:v>
                </c:pt>
                <c:pt idx="68">
                  <c:v>44075</c:v>
                </c:pt>
                <c:pt idx="69">
                  <c:v>44105</c:v>
                </c:pt>
                <c:pt idx="70">
                  <c:v>44136</c:v>
                </c:pt>
                <c:pt idx="71">
                  <c:v>44166</c:v>
                </c:pt>
                <c:pt idx="72">
                  <c:v>44197</c:v>
                </c:pt>
                <c:pt idx="73">
                  <c:v>44228</c:v>
                </c:pt>
                <c:pt idx="74">
                  <c:v>44256</c:v>
                </c:pt>
                <c:pt idx="75">
                  <c:v>44287</c:v>
                </c:pt>
                <c:pt idx="76">
                  <c:v>44317</c:v>
                </c:pt>
                <c:pt idx="77">
                  <c:v>44348</c:v>
                </c:pt>
                <c:pt idx="78">
                  <c:v>44378</c:v>
                </c:pt>
                <c:pt idx="79">
                  <c:v>44409</c:v>
                </c:pt>
                <c:pt idx="80">
                  <c:v>44440</c:v>
                </c:pt>
                <c:pt idx="81">
                  <c:v>44470</c:v>
                </c:pt>
                <c:pt idx="82">
                  <c:v>44501</c:v>
                </c:pt>
                <c:pt idx="83">
                  <c:v>44531</c:v>
                </c:pt>
                <c:pt idx="84">
                  <c:v>44562</c:v>
                </c:pt>
                <c:pt idx="85">
                  <c:v>44593</c:v>
                </c:pt>
                <c:pt idx="86">
                  <c:v>44621</c:v>
                </c:pt>
                <c:pt idx="87">
                  <c:v>44652</c:v>
                </c:pt>
                <c:pt idx="88">
                  <c:v>44682</c:v>
                </c:pt>
                <c:pt idx="89">
                  <c:v>44713</c:v>
                </c:pt>
                <c:pt idx="90">
                  <c:v>44743</c:v>
                </c:pt>
                <c:pt idx="91">
                  <c:v>44774</c:v>
                </c:pt>
                <c:pt idx="92">
                  <c:v>44805</c:v>
                </c:pt>
                <c:pt idx="93">
                  <c:v>44835</c:v>
                </c:pt>
                <c:pt idx="94">
                  <c:v>44866</c:v>
                </c:pt>
                <c:pt idx="95">
                  <c:v>44896</c:v>
                </c:pt>
              </c:numCache>
            </c:numRef>
          </c:cat>
          <c:val>
            <c:numRef>
              <c:f>'33'!$C$28:$C$123</c:f>
              <c:numCache>
                <c:formatCode>#,##0.00</c:formatCode>
                <c:ptCount val="9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12.733169999999999</c:v>
                </c:pt>
                <c:pt idx="74">
                  <c:v>13.051629999999999</c:v>
                </c:pt>
                <c:pt idx="75">
                  <c:v>13.549950000000001</c:v>
                </c:pt>
                <c:pt idx="76">
                  <c:v>13.34408</c:v>
                </c:pt>
                <c:pt idx="77">
                  <c:v>13.472390000000001</c:v>
                </c:pt>
                <c:pt idx="78">
                  <c:v>13.60073</c:v>
                </c:pt>
                <c:pt idx="79">
                  <c:v>13.69834</c:v>
                </c:pt>
                <c:pt idx="80">
                  <c:v>13.8834</c:v>
                </c:pt>
                <c:pt idx="81">
                  <c:v>14.0459</c:v>
                </c:pt>
                <c:pt idx="82">
                  <c:v>13.76346</c:v>
                </c:pt>
                <c:pt idx="83">
                  <c:v>13.18702</c:v>
                </c:pt>
                <c:pt idx="84">
                  <c:v>13.076549999999999</c:v>
                </c:pt>
                <c:pt idx="85">
                  <c:v>13.18113</c:v>
                </c:pt>
                <c:pt idx="86">
                  <c:v>13.44731</c:v>
                </c:pt>
                <c:pt idx="87">
                  <c:v>13.89528</c:v>
                </c:pt>
                <c:pt idx="88">
                  <c:v>13.57193</c:v>
                </c:pt>
                <c:pt idx="89">
                  <c:v>13.641260000000001</c:v>
                </c:pt>
                <c:pt idx="90">
                  <c:v>13.72514</c:v>
                </c:pt>
                <c:pt idx="91">
                  <c:v>13.78875</c:v>
                </c:pt>
                <c:pt idx="92">
                  <c:v>13.95332</c:v>
                </c:pt>
                <c:pt idx="93">
                  <c:v>14.045640000000001</c:v>
                </c:pt>
                <c:pt idx="94">
                  <c:v>13.84422</c:v>
                </c:pt>
                <c:pt idx="95">
                  <c:v>13.290839999999999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271485328"/>
        <c:axId val="1271490224"/>
      </c:lineChart>
      <c:catAx>
        <c:axId val="1271485328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yyyy" sourceLinked="0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90224"/>
        <c:crosses val="autoZero"/>
        <c:auto val="0"/>
        <c:lblAlgn val="ctr"/>
        <c:lblOffset val="100"/>
        <c:tickLblSkip val="12"/>
        <c:tickMarkSkip val="12"/>
        <c:noMultiLvlLbl val="0"/>
      </c:catAx>
      <c:valAx>
        <c:axId val="1271490224"/>
        <c:scaling>
          <c:orientation val="minMax"/>
          <c:max val="18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85328"/>
        <c:crosses val="autoZero"/>
        <c:crossBetween val="midCat"/>
        <c:majorUnit val="3"/>
      </c:valAx>
      <c:spPr>
        <a:ln>
          <a:solidFill>
            <a:schemeClr val="bg1">
              <a:lumMod val="7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8.6852695448496428E-2"/>
          <c:y val="0.49403605799275091"/>
          <c:w val="0.43855767709764926"/>
          <c:h val="0.1210548681414823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endParaRPr lang="en-US" sz="1000" b="0"/>
          </a:p>
          <a:p>
            <a:pPr algn="l">
              <a:defRPr/>
            </a:pPr>
            <a:r>
              <a:rPr lang="en-US" sz="1000" b="0"/>
              <a:t>percent share </a:t>
            </a:r>
          </a:p>
        </c:rich>
      </c:tx>
      <c:layout>
        <c:manualLayout>
          <c:xMode val="edge"/>
          <c:yMode val="edge"/>
          <c:x val="6.8143230262132606E-2"/>
          <c:y val="1.5747966506683395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2944151571573143"/>
          <c:y val="0.15158592320739425"/>
          <c:w val="0.71050659129958604"/>
          <c:h val="0.6173470796836058"/>
        </c:manualLayout>
      </c:layout>
      <c:lineChart>
        <c:grouping val="standard"/>
        <c:varyColors val="0"/>
        <c:ser>
          <c:idx val="6"/>
          <c:order val="0"/>
          <c:tx>
            <c:v>Other sources</c:v>
          </c:tx>
          <c:spPr>
            <a:ln>
              <a:solidFill>
                <a:schemeClr val="bg1">
                  <a:lumMod val="65000"/>
                </a:schemeClr>
              </a:solidFill>
            </a:ln>
          </c:spPr>
          <c:marker>
            <c:symbol val="circle"/>
            <c:size val="5"/>
            <c:spPr>
              <a:solidFill>
                <a:schemeClr val="bg1">
                  <a:lumMod val="75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'34'!$O$28:$O$39</c:f>
              <c:numCache>
                <c:formatCode>0%</c:formatCode>
                <c:ptCount val="12"/>
                <c:pt idx="0">
                  <c:v>9.8284080202473752E-3</c:v>
                </c:pt>
                <c:pt idx="1">
                  <c:v>7.8884289519227119E-3</c:v>
                </c:pt>
                <c:pt idx="2">
                  <c:v>9.2732393203064003E-3</c:v>
                </c:pt>
                <c:pt idx="3">
                  <c:v>9.8246259504118048E-3</c:v>
                </c:pt>
                <c:pt idx="4">
                  <c:v>9.5903141997195594E-3</c:v>
                </c:pt>
                <c:pt idx="5">
                  <c:v>8.7064318036617142E-3</c:v>
                </c:pt>
                <c:pt idx="6">
                  <c:v>8.0601254318608054E-3</c:v>
                </c:pt>
                <c:pt idx="7">
                  <c:v>8.8011838698956874E-3</c:v>
                </c:pt>
                <c:pt idx="8">
                  <c:v>7.3286598862647573E-3</c:v>
                </c:pt>
                <c:pt idx="9">
                  <c:v>7.0426741218571239E-3</c:v>
                </c:pt>
                <c:pt idx="10">
                  <c:v>6.6771253555951348E-3</c:v>
                </c:pt>
                <c:pt idx="11">
                  <c:v>6.6359722250489564E-3</c:v>
                </c:pt>
              </c:numCache>
            </c:numRef>
          </c:val>
          <c:smooth val="0"/>
        </c:ser>
        <c:ser>
          <c:idx val="4"/>
          <c:order val="1"/>
          <c:tx>
            <c:v>Hydropower</c:v>
          </c:tx>
          <c:spPr>
            <a:ln>
              <a:solidFill>
                <a:schemeClr val="accent1"/>
              </a:solidFill>
            </a:ln>
          </c:spPr>
          <c:marker>
            <c:symbol val="circle"/>
            <c:size val="5"/>
            <c:spPr>
              <a:solidFill>
                <a:schemeClr val="accent1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'34'!$M$28:$M$39</c:f>
              <c:numCache>
                <c:formatCode>0%</c:formatCode>
                <c:ptCount val="12"/>
                <c:pt idx="0">
                  <c:v>8.0424403834415223E-2</c:v>
                </c:pt>
                <c:pt idx="1">
                  <c:v>7.0394421788271738E-2</c:v>
                </c:pt>
                <c:pt idx="2">
                  <c:v>6.7899020375726316E-2</c:v>
                </c:pt>
                <c:pt idx="3">
                  <c:v>6.5543813878665008E-2</c:v>
                </c:pt>
                <c:pt idx="4">
                  <c:v>6.3183754587597549E-2</c:v>
                </c:pt>
                <c:pt idx="5">
                  <c:v>6.797360714119452E-2</c:v>
                </c:pt>
                <c:pt idx="6">
                  <c:v>7.7037929178160852E-2</c:v>
                </c:pt>
                <c:pt idx="7">
                  <c:v>7.2450095432530157E-2</c:v>
                </c:pt>
                <c:pt idx="8">
                  <c:v>7.2275922167587603E-2</c:v>
                </c:pt>
                <c:pt idx="9">
                  <c:v>7.5236687023659946E-2</c:v>
                </c:pt>
                <c:pt idx="10">
                  <c:v>7.0979428231431982E-2</c:v>
                </c:pt>
                <c:pt idx="11">
                  <c:v>6.9694650746892045E-2</c:v>
                </c:pt>
              </c:numCache>
            </c:numRef>
          </c:val>
          <c:smooth val="0"/>
        </c:ser>
        <c:ser>
          <c:idx val="8"/>
          <c:order val="2"/>
          <c:tx>
            <c:v>Non-hydro renewables</c:v>
          </c:tx>
          <c:spPr>
            <a:ln>
              <a:solidFill>
                <a:schemeClr val="accent3"/>
              </a:solidFill>
            </a:ln>
          </c:spPr>
          <c:marker>
            <c:symbol val="circle"/>
            <c:size val="5"/>
            <c:spPr>
              <a:solidFill>
                <a:schemeClr val="accent3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'34'!$N$28:$N$39</c:f>
              <c:numCache>
                <c:formatCode>0%</c:formatCode>
                <c:ptCount val="12"/>
                <c:pt idx="0">
                  <c:v>4.1509273882452256E-2</c:v>
                </c:pt>
                <c:pt idx="1">
                  <c:v>4.8345399159667908E-2</c:v>
                </c:pt>
                <c:pt idx="2">
                  <c:v>5.6730915491212695E-2</c:v>
                </c:pt>
                <c:pt idx="3">
                  <c:v>6.2815606503982782E-2</c:v>
                </c:pt>
                <c:pt idx="4">
                  <c:v>6.7181911061971217E-2</c:v>
                </c:pt>
                <c:pt idx="5">
                  <c:v>7.904806193260451E-2</c:v>
                </c:pt>
                <c:pt idx="6">
                  <c:v>9.1412758014554563E-2</c:v>
                </c:pt>
                <c:pt idx="7">
                  <c:v>9.5205120955504152E-2</c:v>
                </c:pt>
                <c:pt idx="8">
                  <c:v>0.10337953941662351</c:v>
                </c:pt>
                <c:pt idx="9">
                  <c:v>0.12218323458852738</c:v>
                </c:pt>
                <c:pt idx="10">
                  <c:v>0.14095136262867206</c:v>
                </c:pt>
                <c:pt idx="11">
                  <c:v>0.15614635638014451</c:v>
                </c:pt>
              </c:numCache>
            </c:numRef>
          </c:val>
          <c:smooth val="0"/>
        </c:ser>
        <c:ser>
          <c:idx val="3"/>
          <c:order val="3"/>
          <c:tx>
            <c:v>Nuclear</c:v>
          </c:tx>
          <c:spPr>
            <a:ln>
              <a:solidFill>
                <a:schemeClr val="accent5">
                  <a:lumMod val="40000"/>
                  <a:lumOff val="6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5">
                  <a:lumMod val="40000"/>
                  <a:lumOff val="60000"/>
                </a:schemeClr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'34'!$L$28:$L$39</c:f>
              <c:numCache>
                <c:formatCode>0%</c:formatCode>
                <c:ptCount val="12"/>
                <c:pt idx="0">
                  <c:v>0.20014364196874404</c:v>
                </c:pt>
                <c:pt idx="1">
                  <c:v>0.19775333484512209</c:v>
                </c:pt>
                <c:pt idx="2">
                  <c:v>0.20211936765132538</c:v>
                </c:pt>
                <c:pt idx="3">
                  <c:v>0.20248039612519381</c:v>
                </c:pt>
                <c:pt idx="4">
                  <c:v>0.20339835058301042</c:v>
                </c:pt>
                <c:pt idx="5">
                  <c:v>0.20563497351150503</c:v>
                </c:pt>
                <c:pt idx="6">
                  <c:v>0.20759754986985807</c:v>
                </c:pt>
                <c:pt idx="7">
                  <c:v>0.20083742552151038</c:v>
                </c:pt>
                <c:pt idx="8">
                  <c:v>0.2040829727674523</c:v>
                </c:pt>
                <c:pt idx="9">
                  <c:v>0.20502602297072964</c:v>
                </c:pt>
                <c:pt idx="10">
                  <c:v>0.19864610548959782</c:v>
                </c:pt>
                <c:pt idx="11">
                  <c:v>0.19104366670412704</c:v>
                </c:pt>
              </c:numCache>
            </c:numRef>
          </c:val>
          <c:smooth val="0"/>
        </c:ser>
        <c:ser>
          <c:idx val="1"/>
          <c:order val="5"/>
          <c:tx>
            <c:v>Natural gas</c:v>
          </c:tx>
          <c:spPr>
            <a:ln>
              <a:solidFill>
                <a:schemeClr val="accent4"/>
              </a:solidFill>
            </a:ln>
          </c:spPr>
          <c:marker>
            <c:symbol val="circle"/>
            <c:size val="5"/>
            <c:spPr>
              <a:solidFill>
                <a:schemeClr val="accent4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'34'!$J$28:$J$39</c:f>
              <c:numCache>
                <c:formatCode>0%</c:formatCode>
                <c:ptCount val="12"/>
                <c:pt idx="0">
                  <c:v>0.23461162336148628</c:v>
                </c:pt>
                <c:pt idx="1">
                  <c:v>0.29117914339290385</c:v>
                </c:pt>
                <c:pt idx="2">
                  <c:v>0.26358191822648902</c:v>
                </c:pt>
                <c:pt idx="3">
                  <c:v>0.2624260774245879</c:v>
                </c:pt>
                <c:pt idx="4">
                  <c:v>0.31578552089360679</c:v>
                </c:pt>
                <c:pt idx="5">
                  <c:v>0.32653247357173865</c:v>
                </c:pt>
                <c:pt idx="6">
                  <c:v>0.30864439104169533</c:v>
                </c:pt>
                <c:pt idx="7">
                  <c:v>0.33987544367817335</c:v>
                </c:pt>
                <c:pt idx="8">
                  <c:v>0.3724431858159114</c:v>
                </c:pt>
                <c:pt idx="9">
                  <c:v>0.39249622669120626</c:v>
                </c:pt>
                <c:pt idx="10">
                  <c:v>0.35792853787991885</c:v>
                </c:pt>
                <c:pt idx="11">
                  <c:v>0.34947632544309953</c:v>
                </c:pt>
              </c:numCache>
            </c:numRef>
          </c:val>
          <c:smooth val="0"/>
        </c:ser>
        <c:ser>
          <c:idx val="0"/>
          <c:order val="6"/>
          <c:tx>
            <c:v>Coal</c:v>
          </c:tx>
          <c:spPr>
            <a:ln>
              <a:solidFill>
                <a:schemeClr val="accent2"/>
              </a:solidFill>
            </a:ln>
          </c:spPr>
          <c:marker>
            <c:symbol val="circle"/>
            <c:size val="5"/>
            <c:spPr>
              <a:solidFill>
                <a:schemeClr val="accent2"/>
              </a:solidFill>
              <a:ln>
                <a:noFill/>
              </a:ln>
            </c:spPr>
          </c:marker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'34'!$K$28:$K$39</c:f>
              <c:numCache>
                <c:formatCode>0%</c:formatCode>
                <c:ptCount val="12"/>
                <c:pt idx="0">
                  <c:v>0.43510884275697087</c:v>
                </c:pt>
                <c:pt idx="1">
                  <c:v>0.3857117758647805</c:v>
                </c:pt>
                <c:pt idx="2">
                  <c:v>0.40159754634768102</c:v>
                </c:pt>
                <c:pt idx="3">
                  <c:v>0.39846915296633789</c:v>
                </c:pt>
                <c:pt idx="4">
                  <c:v>0.34215177451605222</c:v>
                </c:pt>
                <c:pt idx="5">
                  <c:v>0.31384331158355583</c:v>
                </c:pt>
                <c:pt idx="6">
                  <c:v>0.30892394861333078</c:v>
                </c:pt>
                <c:pt idx="7">
                  <c:v>0.28422190425681648</c:v>
                </c:pt>
                <c:pt idx="8">
                  <c:v>0.24173293396785153</c:v>
                </c:pt>
                <c:pt idx="9">
                  <c:v>0.19938786996211902</c:v>
                </c:pt>
                <c:pt idx="10">
                  <c:v>0.22630373492133057</c:v>
                </c:pt>
                <c:pt idx="11">
                  <c:v>0.22844880293874748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1487504"/>
        <c:axId val="1271489680"/>
      </c:lineChart>
      <c:scatterChart>
        <c:scatterStyle val="lineMarker"/>
        <c:varyColors val="0"/>
        <c:ser>
          <c:idx val="7"/>
          <c:order val="4"/>
          <c:tx>
            <c:strRef>
              <c:f>'34'!$H$43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pPr>
              <a:noFill/>
              <a:ln>
                <a:noFill/>
              </a:ln>
            </c:spPr>
          </c:marker>
          <c:xVal>
            <c:numRef>
              <c:f>'34'!$G$44:$G$45</c:f>
              <c:numCache>
                <c:formatCode>General</c:formatCode>
                <c:ptCount val="2"/>
                <c:pt idx="0">
                  <c:v>11</c:v>
                </c:pt>
                <c:pt idx="1">
                  <c:v>11</c:v>
                </c:pt>
              </c:numCache>
            </c:numRef>
          </c:xVal>
          <c:yVal>
            <c:numRef>
              <c:f>'34'!$H$44:$H$45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91856"/>
        <c:axId val="1271490768"/>
      </c:scatterChart>
      <c:catAx>
        <c:axId val="12714875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89680"/>
        <c:crosses val="autoZero"/>
        <c:auto val="0"/>
        <c:lblAlgn val="ctr"/>
        <c:lblOffset val="100"/>
        <c:noMultiLvlLbl val="0"/>
      </c:catAx>
      <c:valAx>
        <c:axId val="1271489680"/>
        <c:scaling>
          <c:orientation val="minMax"/>
          <c:max val="0.5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noFill/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87504"/>
        <c:crosses val="autoZero"/>
        <c:crossBetween val="midCat"/>
        <c:majorUnit val="5.000000000000001E-2"/>
      </c:valAx>
      <c:valAx>
        <c:axId val="1271490768"/>
        <c:scaling>
          <c:orientation val="minMax"/>
          <c:max val="1"/>
        </c:scaling>
        <c:delete val="1"/>
        <c:axPos val="r"/>
        <c:numFmt formatCode="General" sourceLinked="1"/>
        <c:majorTickMark val="out"/>
        <c:minorTickMark val="none"/>
        <c:tickLblPos val="nextTo"/>
        <c:crossAx val="1271491856"/>
        <c:crosses val="max"/>
        <c:crossBetween val="midCat"/>
      </c:valAx>
      <c:valAx>
        <c:axId val="127149185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1490768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7178116630059"/>
          <c:y val="0.15542768039703869"/>
          <c:w val="0.61725804428608"/>
          <c:h val="0.62144184302761696"/>
        </c:manualLayout>
      </c:layout>
      <c:barChart>
        <c:barDir val="col"/>
        <c:grouping val="stacked"/>
        <c:varyColors val="0"/>
        <c:ser>
          <c:idx val="6"/>
          <c:order val="0"/>
          <c:tx>
            <c:v>Other sources</c:v>
          </c:tx>
          <c:spPr>
            <a:solidFill>
              <a:schemeClr val="bg1">
                <a:lumMod val="75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'34'!$G$28:$G$39</c:f>
              <c:numCache>
                <c:formatCode>#,##0</c:formatCode>
                <c:ptCount val="12"/>
                <c:pt idx="0">
                  <c:v>38.804384999999996</c:v>
                </c:pt>
                <c:pt idx="1">
                  <c:v>30.688811913000002</c:v>
                </c:pt>
                <c:pt idx="2">
                  <c:v>36.200086448</c:v>
                </c:pt>
                <c:pt idx="3">
                  <c:v>38.679584509999998</c:v>
                </c:pt>
                <c:pt idx="4">
                  <c:v>37.587258163999998</c:v>
                </c:pt>
                <c:pt idx="5">
                  <c:v>34.112482391</c:v>
                </c:pt>
                <c:pt idx="6">
                  <c:v>31.252753361</c:v>
                </c:pt>
                <c:pt idx="7">
                  <c:v>35.368402388999996</c:v>
                </c:pt>
                <c:pt idx="8">
                  <c:v>29.066046567000001</c:v>
                </c:pt>
                <c:pt idx="9">
                  <c:v>27.133821455</c:v>
                </c:pt>
                <c:pt idx="10">
                  <c:v>26.183571200000003</c:v>
                </c:pt>
                <c:pt idx="11">
                  <c:v>26.2471979</c:v>
                </c:pt>
              </c:numCache>
            </c:numRef>
          </c:val>
        </c:ser>
        <c:ser>
          <c:idx val="4"/>
          <c:order val="1"/>
          <c:tx>
            <c:v>Hydropower</c:v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'34'!$E$28:$E$39</c:f>
              <c:numCache>
                <c:formatCode>#,##0</c:formatCode>
                <c:ptCount val="12"/>
                <c:pt idx="0">
                  <c:v>317.53052207000002</c:v>
                </c:pt>
                <c:pt idx="1">
                  <c:v>273.85949511000001</c:v>
                </c:pt>
                <c:pt idx="2">
                  <c:v>265.05844639999998</c:v>
                </c:pt>
                <c:pt idx="3">
                  <c:v>258.04620968</c:v>
                </c:pt>
                <c:pt idx="4">
                  <c:v>247.63569222000001</c:v>
                </c:pt>
                <c:pt idx="5">
                  <c:v>266.32592190999998</c:v>
                </c:pt>
                <c:pt idx="6">
                  <c:v>298.7109097</c:v>
                </c:pt>
                <c:pt idx="7">
                  <c:v>291.14766448</c:v>
                </c:pt>
                <c:pt idx="8">
                  <c:v>286.65204170999999</c:v>
                </c:pt>
                <c:pt idx="9">
                  <c:v>289.86984166000002</c:v>
                </c:pt>
                <c:pt idx="10">
                  <c:v>278.33758</c:v>
                </c:pt>
                <c:pt idx="11">
                  <c:v>275.66259000000002</c:v>
                </c:pt>
              </c:numCache>
            </c:numRef>
          </c:val>
        </c:ser>
        <c:ser>
          <c:idx val="8"/>
          <c:order val="2"/>
          <c:tx>
            <c:v>Non-hydro</c:v>
          </c:tx>
          <c:spPr>
            <a:solidFill>
              <a:schemeClr val="accent3"/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'34'!$F$28:$F$39</c:f>
              <c:numCache>
                <c:formatCode>#,##0</c:formatCode>
                <c:ptCount val="12"/>
                <c:pt idx="0">
                  <c:v>163.88634268000001</c:v>
                </c:pt>
                <c:pt idx="1">
                  <c:v>188.08090568</c:v>
                </c:pt>
                <c:pt idx="2">
                  <c:v>221.46134420999999</c:v>
                </c:pt>
                <c:pt idx="3">
                  <c:v>247.30524832</c:v>
                </c:pt>
                <c:pt idx="4">
                  <c:v>263.30564176000001</c:v>
                </c:pt>
                <c:pt idx="5">
                  <c:v>309.71650402</c:v>
                </c:pt>
                <c:pt idx="6">
                  <c:v>354.44862545000001</c:v>
                </c:pt>
                <c:pt idx="7">
                  <c:v>382.59091926999997</c:v>
                </c:pt>
                <c:pt idx="8">
                  <c:v>410.01145549</c:v>
                </c:pt>
                <c:pt idx="9">
                  <c:v>470.74421089999998</c:v>
                </c:pt>
                <c:pt idx="10">
                  <c:v>552.72438999999997</c:v>
                </c:pt>
                <c:pt idx="11">
                  <c:v>617.60419999999999</c:v>
                </c:pt>
              </c:numCache>
            </c:numRef>
          </c:val>
        </c:ser>
        <c:ser>
          <c:idx val="3"/>
          <c:order val="3"/>
          <c:tx>
            <c:v>Nuclear</c:v>
          </c:tx>
          <c:spPr>
            <a:solidFill>
              <a:schemeClr val="accent5">
                <a:lumMod val="40000"/>
                <a:lumOff val="60000"/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'34'!$D$28:$D$39</c:f>
              <c:numCache>
                <c:formatCode>#,##0</c:formatCode>
                <c:ptCount val="12"/>
                <c:pt idx="0">
                  <c:v>790.20436700000005</c:v>
                </c:pt>
                <c:pt idx="1">
                  <c:v>769.33124899999996</c:v>
                </c:pt>
                <c:pt idx="2">
                  <c:v>789.01647300000002</c:v>
                </c:pt>
                <c:pt idx="3">
                  <c:v>797.16598199999999</c:v>
                </c:pt>
                <c:pt idx="4">
                  <c:v>797.17787699999997</c:v>
                </c:pt>
                <c:pt idx="5">
                  <c:v>805.69394799999998</c:v>
                </c:pt>
                <c:pt idx="6">
                  <c:v>804.94963499999994</c:v>
                </c:pt>
                <c:pt idx="7">
                  <c:v>807.08447699999999</c:v>
                </c:pt>
                <c:pt idx="8">
                  <c:v>809.40926200000001</c:v>
                </c:pt>
                <c:pt idx="9">
                  <c:v>789.918631</c:v>
                </c:pt>
                <c:pt idx="10">
                  <c:v>778.96762000000001</c:v>
                </c:pt>
                <c:pt idx="11">
                  <c:v>755.63319999999999</c:v>
                </c:pt>
              </c:numCache>
            </c:numRef>
          </c:val>
        </c:ser>
        <c:ser>
          <c:idx val="1"/>
          <c:order val="4"/>
          <c:tx>
            <c:v>Natural gas</c:v>
          </c:tx>
          <c:spPr>
            <a:solidFill>
              <a:schemeClr val="accent2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'34'!$C$28:$C$39</c:f>
              <c:numCache>
                <c:formatCode>#,##0</c:formatCode>
                <c:ptCount val="12"/>
                <c:pt idx="0">
                  <c:v>1717.8907323000001</c:v>
                </c:pt>
                <c:pt idx="1">
                  <c:v>1500.5568553999999</c:v>
                </c:pt>
                <c:pt idx="2">
                  <c:v>1567.7224962</c:v>
                </c:pt>
                <c:pt idx="3">
                  <c:v>1568.7743588999999</c:v>
                </c:pt>
                <c:pt idx="4">
                  <c:v>1340.9932993</c:v>
                </c:pt>
                <c:pt idx="5">
                  <c:v>1229.6627000999999</c:v>
                </c:pt>
                <c:pt idx="6">
                  <c:v>1197.8379313</c:v>
                </c:pt>
                <c:pt idx="7">
                  <c:v>1142.1730106</c:v>
                </c:pt>
                <c:pt idx="8">
                  <c:v>958.73199527999998</c:v>
                </c:pt>
                <c:pt idx="9">
                  <c:v>768.19610992000003</c:v>
                </c:pt>
                <c:pt idx="10">
                  <c:v>887.42380000000003</c:v>
                </c:pt>
                <c:pt idx="11">
                  <c:v>903.58137999999997</c:v>
                </c:pt>
              </c:numCache>
            </c:numRef>
          </c:val>
          <c:extLst/>
        </c:ser>
        <c:ser>
          <c:idx val="0"/>
          <c:order val="5"/>
          <c:tx>
            <c:v>Coal</c:v>
          </c:tx>
          <c:spPr>
            <a:solidFill>
              <a:schemeClr val="accent4">
                <a:alpha val="80000"/>
              </a:schemeClr>
            </a:solidFill>
            <a:ln>
              <a:noFill/>
            </a:ln>
          </c:spPr>
          <c:invertIfNegative val="0"/>
          <c:cat>
            <c:numRef>
              <c:f>'34'!$A$28:$A$39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'34'!$B$28:$B$39</c:f>
              <c:numCache>
                <c:formatCode>#,##0</c:formatCode>
                <c:ptCount val="12"/>
                <c:pt idx="0">
                  <c:v>926.29037577999998</c:v>
                </c:pt>
                <c:pt idx="1">
                  <c:v>1132.7910816000001</c:v>
                </c:pt>
                <c:pt idx="2">
                  <c:v>1028.9487736000001</c:v>
                </c:pt>
                <c:pt idx="3">
                  <c:v>1033.1723254000001</c:v>
                </c:pt>
                <c:pt idx="4">
                  <c:v>1237.6562071999999</c:v>
                </c:pt>
                <c:pt idx="5">
                  <c:v>1279.3798316</c:v>
                </c:pt>
                <c:pt idx="6">
                  <c:v>1196.7539601000001</c:v>
                </c:pt>
                <c:pt idx="7">
                  <c:v>1365.8221020999999</c:v>
                </c:pt>
                <c:pt idx="8">
                  <c:v>1477.1392247000001</c:v>
                </c:pt>
                <c:pt idx="9">
                  <c:v>1512.1986836999999</c:v>
                </c:pt>
                <c:pt idx="10">
                  <c:v>1403.5751700000001</c:v>
                </c:pt>
                <c:pt idx="11">
                  <c:v>1382.2803899999999</c:v>
                </c:pt>
              </c:numCache>
            </c:numRef>
          </c:val>
          <c:extLst/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5"/>
        <c:overlap val="100"/>
        <c:axId val="1271495664"/>
        <c:axId val="1271492400"/>
      </c:barChart>
      <c:scatterChart>
        <c:scatterStyle val="lineMarker"/>
        <c:varyColors val="0"/>
        <c:ser>
          <c:idx val="7"/>
          <c:order val="6"/>
          <c:tx>
            <c:strRef>
              <c:f>'34'!$B$43</c:f>
              <c:strCache>
                <c:ptCount val="1"/>
                <c:pt idx="0">
                  <c:v>Forecast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xVal>
            <c:numRef>
              <c:f>'34'!$A$44:$A$45</c:f>
              <c:numCache>
                <c:formatCode>General</c:formatCode>
                <c:ptCount val="2"/>
                <c:pt idx="0">
                  <c:v>10.5</c:v>
                </c:pt>
                <c:pt idx="1">
                  <c:v>10.5</c:v>
                </c:pt>
              </c:numCache>
            </c:numRef>
          </c:xVal>
          <c:yVal>
            <c:numRef>
              <c:f>'34'!$B$44:$B$45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480432"/>
        <c:axId val="1274726048"/>
      </c:scatterChart>
      <c:catAx>
        <c:axId val="127149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92400"/>
        <c:crosses val="autoZero"/>
        <c:auto val="0"/>
        <c:lblAlgn val="ctr"/>
        <c:lblOffset val="100"/>
        <c:noMultiLvlLbl val="0"/>
      </c:catAx>
      <c:valAx>
        <c:axId val="1271492400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1495664"/>
        <c:crosses val="autoZero"/>
        <c:crossBetween val="between"/>
        <c:majorUnit val="1000"/>
      </c:valAx>
      <c:valAx>
        <c:axId val="127148043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74726048"/>
        <c:crosses val="autoZero"/>
        <c:crossBetween val="midCat"/>
      </c:valAx>
      <c:valAx>
        <c:axId val="1274726048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1480432"/>
        <c:crosses val="max"/>
        <c:crossBetween val="midCat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Components of annual change</a:t>
            </a:r>
          </a:p>
          <a:p>
            <a:pPr algn="l">
              <a:defRPr baseline="0"/>
            </a:pPr>
            <a:r>
              <a:rPr lang="en-US" sz="1000" b="0" baseline="0"/>
              <a:t>quadrillion British thermal units </a:t>
            </a:r>
          </a:p>
        </c:rich>
      </c:tx>
      <c:layout>
        <c:manualLayout>
          <c:xMode val="edge"/>
          <c:yMode val="edge"/>
          <c:x val="8.8725351021664706E-3"/>
          <c:y val="7.7404354487536206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034021646470132"/>
          <c:y val="0.12328104569037031"/>
          <c:w val="0.57258999325754667"/>
          <c:h val="0.62191269354004686"/>
        </c:manualLayout>
      </c:layout>
      <c:barChart>
        <c:barDir val="col"/>
        <c:grouping val="stacked"/>
        <c:varyColors val="0"/>
        <c:ser>
          <c:idx val="1"/>
          <c:order val="0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'35'!$I$28:$L$28</c:f>
              <c:numCache>
                <c:formatCode>0.000</c:formatCode>
                <c:ptCount val="4"/>
                <c:pt idx="0">
                  <c:v>-2.530269900000004E-2</c:v>
                </c:pt>
                <c:pt idx="1">
                  <c:v>-0.12746950400000001</c:v>
                </c:pt>
                <c:pt idx="2">
                  <c:v>7.9656338000000382E-2</c:v>
                </c:pt>
                <c:pt idx="3">
                  <c:v>3.3381499999999953E-2</c:v>
                </c:pt>
              </c:numCache>
            </c:numRef>
          </c:val>
        </c:ser>
        <c:ser>
          <c:idx val="4"/>
          <c:order val="1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'35'!$I$31:$L$31</c:f>
              <c:numCache>
                <c:formatCode>0.000</c:formatCode>
                <c:ptCount val="4"/>
                <c:pt idx="0">
                  <c:v>-4.4900720000000005E-2</c:v>
                </c:pt>
                <c:pt idx="1">
                  <c:v>-1.2226870999999973E-2</c:v>
                </c:pt>
                <c:pt idx="2">
                  <c:v>1.9869299000000007E-2</c:v>
                </c:pt>
                <c:pt idx="3">
                  <c:v>6.4389999999997505E-4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'35'!$I$32:$L$32</c:f>
              <c:numCache>
                <c:formatCode>0.000</c:formatCode>
                <c:ptCount val="4"/>
                <c:pt idx="0">
                  <c:v>-7.5957140000000034E-3</c:v>
                </c:pt>
                <c:pt idx="1">
                  <c:v>1.2750483000000007E-2</c:v>
                </c:pt>
                <c:pt idx="2">
                  <c:v>1.1693439999999888E-3</c:v>
                </c:pt>
                <c:pt idx="3">
                  <c:v>2.5309000000000026E-3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'35'!$I$29:$L$29</c:f>
              <c:numCache>
                <c:formatCode>0.000</c:formatCode>
                <c:ptCount val="4"/>
                <c:pt idx="0">
                  <c:v>-4.2971928900000123E-2</c:v>
                </c:pt>
                <c:pt idx="1">
                  <c:v>-0.14256443089999982</c:v>
                </c:pt>
                <c:pt idx="2">
                  <c:v>6.8895654199999878E-2</c:v>
                </c:pt>
                <c:pt idx="3">
                  <c:v>6.3504755899999932E-2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'35'!$I$27:$L$27</c:f>
              <c:numCache>
                <c:formatCode>0.000</c:formatCode>
                <c:ptCount val="4"/>
                <c:pt idx="0">
                  <c:v>-9.9910698999999603E-2</c:v>
                </c:pt>
                <c:pt idx="1">
                  <c:v>3.745911799999968E-2</c:v>
                </c:pt>
                <c:pt idx="2">
                  <c:v>-4.6502814000000114E-2</c:v>
                </c:pt>
                <c:pt idx="3">
                  <c:v>-5.1489999999998481E-3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'35'!$I$30:$L$30</c:f>
              <c:numCache>
                <c:formatCode>0.000</c:formatCode>
                <c:ptCount val="4"/>
                <c:pt idx="0">
                  <c:v>0.20239496909999977</c:v>
                </c:pt>
                <c:pt idx="1">
                  <c:v>0.38284973249999998</c:v>
                </c:pt>
                <c:pt idx="2">
                  <c:v>0.44510661910000016</c:v>
                </c:pt>
                <c:pt idx="3">
                  <c:v>0.27608279999999974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'35'!$I$33:$L$33</c:f>
              <c:numCache>
                <c:formatCode>0.000</c:formatCode>
                <c:ptCount val="4"/>
                <c:pt idx="0">
                  <c:v>0.10250016100000003</c:v>
                </c:pt>
                <c:pt idx="1">
                  <c:v>0.22661644699999983</c:v>
                </c:pt>
                <c:pt idx="2">
                  <c:v>0.35910287100000016</c:v>
                </c:pt>
                <c:pt idx="3">
                  <c:v>0.37202389999999985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74724960"/>
        <c:axId val="1274708096"/>
      </c:barChart>
      <c:lineChart>
        <c:grouping val="standard"/>
        <c:varyColors val="0"/>
        <c:ser>
          <c:idx val="8"/>
          <c:order val="8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5578785970702819E-2"/>
                  <c:y val="-0.1096230113014298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370307992130147E-2"/>
                  <c:y val="-0.1126065557255101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8.2602045124660309E-2"/>
                  <c:y val="-3.9939865117604979E-2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900" b="1" i="0" baseline="0"/>
                  </a:pPr>
                  <a:endParaRPr lang="en-US"/>
                </a:p>
              </c:txPr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111929612840703"/>
                      <c:h val="4.9825954611861137E-2"/>
                    </c:manualLayout>
                  </c15:layout>
                </c:ext>
              </c:extLst>
            </c:dLbl>
            <c:dLbl>
              <c:idx val="3"/>
              <c:layout>
                <c:manualLayout>
                  <c:x val="-7.4902574325101542E-2"/>
                  <c:y val="-3.524192674425958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/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'35'!$I$26:$L$26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'35'!$I$34:$L$34</c:f>
              <c:numCache>
                <c:formatCode>0.00</c:formatCode>
                <c:ptCount val="4"/>
                <c:pt idx="0">
                  <c:v>8.4213369200000027E-2</c:v>
                </c:pt>
                <c:pt idx="1">
                  <c:v>0.37741497459999973</c:v>
                </c:pt>
                <c:pt idx="2">
                  <c:v>0.92729731130000048</c:v>
                </c:pt>
                <c:pt idx="3">
                  <c:v>0.74301875589999966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724960"/>
        <c:axId val="1274708096"/>
      </c:lineChart>
      <c:scatterChart>
        <c:scatterStyle val="lineMarker"/>
        <c:varyColors val="0"/>
        <c:ser>
          <c:idx val="7"/>
          <c:order val="7"/>
          <c:tx>
            <c:strRef>
              <c:f>'35'!$B$44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7.4157212226066124E-2"/>
                  <c:y val="3.1818541514584187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'35'!$A$45:$A$46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'35'!$B$45:$B$46</c:f>
              <c:numCache>
                <c:formatCode>0.00</c:formatCode>
                <c:ptCount val="2"/>
                <c:pt idx="0">
                  <c:v>-0.5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709728"/>
        <c:axId val="1274708640"/>
      </c:scatterChart>
      <c:catAx>
        <c:axId val="127472496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08096"/>
        <c:crosses val="autoZero"/>
        <c:auto val="1"/>
        <c:lblAlgn val="ctr"/>
        <c:lblOffset val="100"/>
        <c:noMultiLvlLbl val="0"/>
      </c:catAx>
      <c:valAx>
        <c:axId val="1274708096"/>
        <c:scaling>
          <c:orientation val="minMax"/>
          <c:max val="1.25"/>
          <c:min val="-0.5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.0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24960"/>
        <c:crosses val="autoZero"/>
        <c:crossBetween val="between"/>
        <c:majorUnit val="0.25"/>
      </c:valAx>
      <c:valAx>
        <c:axId val="12747097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74708640"/>
        <c:crosses val="autoZero"/>
        <c:crossBetween val="midCat"/>
      </c:valAx>
      <c:valAx>
        <c:axId val="1274708640"/>
        <c:scaling>
          <c:orientation val="minMax"/>
          <c:max val="1"/>
          <c:min val="0"/>
        </c:scaling>
        <c:delete val="0"/>
        <c:axPos val="r"/>
        <c:numFmt formatCode="0.00" sourceLinked="1"/>
        <c:majorTickMark val="none"/>
        <c:minorTickMark val="none"/>
        <c:tickLblPos val="none"/>
        <c:spPr>
          <a:ln>
            <a:noFill/>
          </a:ln>
        </c:spPr>
        <c:crossAx val="127470972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U.S. renewable energy supply</a:t>
            </a:r>
          </a:p>
          <a:p>
            <a:pPr algn="l">
              <a:defRPr/>
            </a:pPr>
            <a:r>
              <a:rPr lang="en-US" sz="1000" b="0"/>
              <a:t>quadrillion British thermal units </a:t>
            </a:r>
          </a:p>
        </c:rich>
      </c:tx>
      <c:layout>
        <c:manualLayout>
          <c:xMode val="edge"/>
          <c:yMode val="edge"/>
          <c:x val="1.4001852698614268E-2"/>
          <c:y val="3.8215127641525789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657627715013885"/>
          <c:y val="0.12736878388157077"/>
          <c:w val="0.76999687765478586"/>
          <c:h val="0.61782515074971889"/>
        </c:manualLayout>
      </c:layout>
      <c:barChart>
        <c:barDir val="col"/>
        <c:grouping val="stacked"/>
        <c:varyColors val="0"/>
        <c:ser>
          <c:idx val="4"/>
          <c:order val="0"/>
          <c:tx>
            <c:v>Other biomass</c:v>
          </c:tx>
          <c:spPr>
            <a:solidFill>
              <a:schemeClr val="accent6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'35'!$C$31:$G$31</c:f>
              <c:numCache>
                <c:formatCode>0.000</c:formatCode>
                <c:ptCount val="5"/>
                <c:pt idx="0">
                  <c:v>0.48734729199999999</c:v>
                </c:pt>
                <c:pt idx="1">
                  <c:v>0.44244657199999998</c:v>
                </c:pt>
                <c:pt idx="2">
                  <c:v>0.43021970100000001</c:v>
                </c:pt>
                <c:pt idx="3">
                  <c:v>0.45008900000000002</c:v>
                </c:pt>
                <c:pt idx="4">
                  <c:v>0.45073289999999999</c:v>
                </c:pt>
              </c:numCache>
            </c:numRef>
          </c:val>
        </c:ser>
        <c:ser>
          <c:idx val="1"/>
          <c:order val="1"/>
          <c:tx>
            <c:v>Wood biomass</c:v>
          </c:tx>
          <c:spPr>
            <a:solidFill>
              <a:schemeClr val="accent2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'35'!$C$28:$G$28</c:f>
              <c:numCache>
                <c:formatCode>0.000</c:formatCode>
                <c:ptCount val="5"/>
                <c:pt idx="0">
                  <c:v>2.2675197649999999</c:v>
                </c:pt>
                <c:pt idx="1">
                  <c:v>2.2422170659999998</c:v>
                </c:pt>
                <c:pt idx="2">
                  <c:v>2.1147475619999998</c:v>
                </c:pt>
                <c:pt idx="3">
                  <c:v>2.1944039000000002</c:v>
                </c:pt>
                <c:pt idx="4">
                  <c:v>2.2277854000000001</c:v>
                </c:pt>
              </c:numCache>
            </c:numRef>
          </c:val>
        </c:ser>
        <c:ser>
          <c:idx val="5"/>
          <c:order val="2"/>
          <c:tx>
            <c:v>Geothermal</c:v>
          </c:tx>
          <c:spPr>
            <a:solidFill>
              <a:schemeClr val="accent5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'35'!$C$32:$G$32</c:f>
              <c:numCache>
                <c:formatCode>0.000</c:formatCode>
                <c:ptCount val="5"/>
                <c:pt idx="0">
                  <c:v>0.208864787</c:v>
                </c:pt>
                <c:pt idx="1">
                  <c:v>0.20126907299999999</c:v>
                </c:pt>
                <c:pt idx="2">
                  <c:v>0.214019556</c:v>
                </c:pt>
                <c:pt idx="3">
                  <c:v>0.21518889999999999</c:v>
                </c:pt>
                <c:pt idx="4">
                  <c:v>0.21771979999999999</c:v>
                </c:pt>
              </c:numCache>
            </c:numRef>
          </c:val>
        </c:ser>
        <c:ser>
          <c:idx val="2"/>
          <c:order val="3"/>
          <c:tx>
            <c:v>Liquid biofuels</c:v>
          </c:tx>
          <c:spPr>
            <a:solidFill>
              <a:schemeClr val="accent3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'35'!$C$29:$G$29</c:f>
              <c:numCache>
                <c:formatCode>0.000</c:formatCode>
                <c:ptCount val="5"/>
                <c:pt idx="0">
                  <c:v>1.5659716497</c:v>
                </c:pt>
                <c:pt idx="1">
                  <c:v>1.5229997207999999</c:v>
                </c:pt>
                <c:pt idx="2">
                  <c:v>1.3804352899000001</c:v>
                </c:pt>
                <c:pt idx="3">
                  <c:v>1.4493309441</c:v>
                </c:pt>
                <c:pt idx="4">
                  <c:v>1.5128356999999999</c:v>
                </c:pt>
              </c:numCache>
            </c:numRef>
          </c:val>
        </c:ser>
        <c:ser>
          <c:idx val="0"/>
          <c:order val="4"/>
          <c:tx>
            <c:v>Hydropower</c:v>
          </c:tx>
          <c:spPr>
            <a:solidFill>
              <a:schemeClr val="accent1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'35'!$C$27:$G$27</c:f>
              <c:numCache>
                <c:formatCode>0.000</c:formatCode>
                <c:ptCount val="5"/>
                <c:pt idx="0">
                  <c:v>2.6631383949999998</c:v>
                </c:pt>
                <c:pt idx="1">
                  <c:v>2.5632276960000002</c:v>
                </c:pt>
                <c:pt idx="2">
                  <c:v>2.6006868139999999</c:v>
                </c:pt>
                <c:pt idx="3">
                  <c:v>2.5541839999999998</c:v>
                </c:pt>
                <c:pt idx="4">
                  <c:v>2.5490349999999999</c:v>
                </c:pt>
              </c:numCache>
            </c:numRef>
          </c:val>
        </c:ser>
        <c:ser>
          <c:idx val="3"/>
          <c:order val="5"/>
          <c:tx>
            <c:v>Wind power</c:v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'35'!$C$30:$G$30</c:f>
              <c:numCache>
                <c:formatCode>0.000</c:formatCode>
                <c:ptCount val="5"/>
                <c:pt idx="0">
                  <c:v>2.4798970793000001</c:v>
                </c:pt>
                <c:pt idx="1">
                  <c:v>2.6822920483999999</c:v>
                </c:pt>
                <c:pt idx="2">
                  <c:v>3.0651417808999999</c:v>
                </c:pt>
                <c:pt idx="3">
                  <c:v>3.5102484</c:v>
                </c:pt>
                <c:pt idx="4">
                  <c:v>3.7863311999999998</c:v>
                </c:pt>
              </c:numCache>
            </c:numRef>
          </c:val>
        </c:ser>
        <c:ser>
          <c:idx val="6"/>
          <c:order val="6"/>
          <c:tx>
            <c:v>Solar</c:v>
          </c:tx>
          <c:spPr>
            <a:solidFill>
              <a:schemeClr val="accent4"/>
            </a:solidFill>
          </c:spPr>
          <c:invertIfNegative val="0"/>
          <c:cat>
            <c:numRef>
              <c:f>'35'!$C$26:$G$26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'35'!$C$33:$G$33</c:f>
              <c:numCache>
                <c:formatCode>0.000</c:formatCode>
                <c:ptCount val="5"/>
                <c:pt idx="0">
                  <c:v>0.91551272100000003</c:v>
                </c:pt>
                <c:pt idx="1">
                  <c:v>1.0180128820000001</c:v>
                </c:pt>
                <c:pt idx="2">
                  <c:v>1.2446293289999999</c:v>
                </c:pt>
                <c:pt idx="3">
                  <c:v>1.6037322000000001</c:v>
                </c:pt>
                <c:pt idx="4">
                  <c:v>1.9757560999999999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74711904"/>
        <c:axId val="1274736384"/>
      </c:barChart>
      <c:scatterChart>
        <c:scatterStyle val="lineMarker"/>
        <c:varyColors val="0"/>
        <c:ser>
          <c:idx val="7"/>
          <c:order val="7"/>
          <c:tx>
            <c:strRef>
              <c:f>'35'!$B$40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7970253718285E-3"/>
                  <c:y val="2.7781839770028745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'35'!$A$41:$A$42</c:f>
              <c:numCache>
                <c:formatCode>General</c:formatCode>
                <c:ptCount val="2"/>
                <c:pt idx="0">
                  <c:v>3.5</c:v>
                </c:pt>
                <c:pt idx="1">
                  <c:v>3.5</c:v>
                </c:pt>
              </c:numCache>
            </c:numRef>
          </c:xVal>
          <c:yVal>
            <c:numRef>
              <c:f>'35'!$B$41:$B$42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717888"/>
        <c:axId val="1274719520"/>
      </c:scatterChart>
      <c:catAx>
        <c:axId val="1274711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6384"/>
        <c:crosses val="autoZero"/>
        <c:auto val="1"/>
        <c:lblAlgn val="ctr"/>
        <c:lblOffset val="100"/>
        <c:noMultiLvlLbl val="0"/>
      </c:catAx>
      <c:valAx>
        <c:axId val="1274736384"/>
        <c:scaling>
          <c:orientation val="minMax"/>
          <c:max val="14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11904"/>
        <c:crosses val="autoZero"/>
        <c:crossBetween val="between"/>
      </c:valAx>
      <c:valAx>
        <c:axId val="127471788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74719520"/>
        <c:crosses val="autoZero"/>
        <c:crossBetween val="midCat"/>
      </c:valAx>
      <c:valAx>
        <c:axId val="127471952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471788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/>
            </a:pPr>
            <a:r>
              <a:rPr lang="en-US" sz="1000" b="1"/>
              <a:t>Components of annual change</a:t>
            </a:r>
          </a:p>
          <a:p>
            <a:pPr algn="l">
              <a:defRPr/>
            </a:pPr>
            <a:r>
              <a:rPr lang="en-US" sz="1000" b="0" i="0" baseline="0">
                <a:effectLst/>
              </a:rPr>
              <a:t>million metric tons</a:t>
            </a:r>
            <a:endParaRPr lang="en-US" sz="1000" b="0">
              <a:effectLst/>
            </a:endParaRPr>
          </a:p>
        </c:rich>
      </c:tx>
      <c:layout>
        <c:manualLayout>
          <c:xMode val="edge"/>
          <c:yMode val="edge"/>
          <c:x val="8.9694984708108064E-3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4712517342654824"/>
          <c:y val="0.13137862812557108"/>
          <c:w val="0.75501504531613184"/>
          <c:h val="0.68127573357063964"/>
        </c:manualLayout>
      </c:layout>
      <c:barChart>
        <c:barDir val="col"/>
        <c:grouping val="stacked"/>
        <c:varyColors val="0"/>
        <c:ser>
          <c:idx val="1"/>
          <c:order val="0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solidFill>
              <a:schemeClr val="tx1">
                <a:lumMod val="50000"/>
                <a:lumOff val="50000"/>
              </a:schemeClr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'36'!$I$28:$L$28</c:f>
              <c:numCache>
                <c:formatCode>0</c:formatCode>
                <c:ptCount val="4"/>
                <c:pt idx="0">
                  <c:v>-184.32725129999994</c:v>
                </c:pt>
                <c:pt idx="1">
                  <c:v>-199.88922073999993</c:v>
                </c:pt>
                <c:pt idx="2">
                  <c:v>125.29970493999997</c:v>
                </c:pt>
                <c:pt idx="3">
                  <c:v>22.988040000000069</c:v>
                </c:pt>
              </c:numCache>
            </c:numRef>
          </c:val>
        </c:ser>
        <c:ser>
          <c:idx val="2"/>
          <c:order val="1"/>
          <c:tx>
            <c:strRef>
              <c:f>'36'!$B$29</c:f>
              <c:strCache>
                <c:ptCount val="1"/>
                <c:pt idx="0">
                  <c:v>Petroleum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'36'!$I$29:$L$29</c:f>
              <c:numCache>
                <c:formatCode>0</c:formatCode>
                <c:ptCount val="4"/>
                <c:pt idx="0">
                  <c:v>-8.5151104999999916</c:v>
                </c:pt>
                <c:pt idx="1">
                  <c:v>-331.4356207999997</c:v>
                </c:pt>
                <c:pt idx="2">
                  <c:v>153.32374779999986</c:v>
                </c:pt>
                <c:pt idx="3">
                  <c:v>106.09450000000015</c:v>
                </c:pt>
              </c:numCache>
            </c:numRef>
          </c:val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</c:spPr>
          <c:invertIfNegative val="0"/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'36'!$I$30:$L$30</c:f>
              <c:numCache>
                <c:formatCode>0</c:formatCode>
                <c:ptCount val="4"/>
                <c:pt idx="0">
                  <c:v>54.705317199999854</c:v>
                </c:pt>
                <c:pt idx="1">
                  <c:v>-32.156058399999893</c:v>
                </c:pt>
                <c:pt idx="2">
                  <c:v>-18.383828499999936</c:v>
                </c:pt>
                <c:pt idx="3">
                  <c:v>-18.260600000000068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1274725504"/>
        <c:axId val="1274718976"/>
      </c:barChart>
      <c:lineChart>
        <c:grouping val="standard"/>
        <c:varyColors val="0"/>
        <c:ser>
          <c:idx val="8"/>
          <c:order val="4"/>
          <c:tx>
            <c:v>net change</c:v>
          </c:tx>
          <c:spPr>
            <a:ln w="38100">
              <a:noFill/>
            </a:ln>
          </c:spPr>
          <c:marker>
            <c:symbol val="dot"/>
            <c:size val="5"/>
            <c:spPr>
              <a:solidFill>
                <a:schemeClr val="tx1"/>
              </a:solidFill>
              <a:ln w="38100" cap="rnd">
                <a:solidFill>
                  <a:schemeClr val="tx1"/>
                </a:solidFill>
              </a:ln>
            </c:spPr>
          </c:marker>
          <c:dLbls>
            <c:dLbl>
              <c:idx val="0"/>
              <c:layout>
                <c:manualLayout>
                  <c:x val="-7.7837798879259082E-2"/>
                  <c:y val="4.9132269162621069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7.4215030901457688E-2"/>
                  <c:y val="4.234106962663975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-7.1888502495540463E-2"/>
                  <c:y val="-5.24684364000413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-6.030270815690373E-2"/>
                  <c:y val="-4.924859165560922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baseline="0">
                    <a:solidFill>
                      <a:schemeClr val="tx1"/>
                    </a:solidFill>
                  </a:defRPr>
                </a:pPr>
                <a:endParaRPr lang="en-US"/>
              </a:p>
            </c:txPr>
            <c:dLblPos val="b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'36'!$I$27:$L$27</c:f>
              <c:numCache>
                <c:formatCode>General</c:formatCode>
                <c:ptCount val="4"/>
                <c:pt idx="0">
                  <c:v>2019</c:v>
                </c:pt>
                <c:pt idx="1">
                  <c:v>2020</c:v>
                </c:pt>
                <c:pt idx="2">
                  <c:v>2021</c:v>
                </c:pt>
                <c:pt idx="3">
                  <c:v>2022</c:v>
                </c:pt>
              </c:numCache>
            </c:numRef>
          </c:cat>
          <c:val>
            <c:numRef>
              <c:f>'36'!$I$31:$L$31</c:f>
              <c:numCache>
                <c:formatCode>0</c:formatCode>
                <c:ptCount val="4"/>
                <c:pt idx="0">
                  <c:v>-138.13704460000008</c:v>
                </c:pt>
                <c:pt idx="1">
                  <c:v>-563.47829399999955</c:v>
                </c:pt>
                <c:pt idx="2">
                  <c:v>260.23945240000012</c:v>
                </c:pt>
                <c:pt idx="3">
                  <c:v>110.82179999999971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725504"/>
        <c:axId val="1274718976"/>
      </c:lineChart>
      <c:scatterChart>
        <c:scatterStyle val="lineMarker"/>
        <c:varyColors val="0"/>
        <c:ser>
          <c:idx val="7"/>
          <c:order val="3"/>
          <c:tx>
            <c:strRef>
              <c:f>'36'!$B$40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2.8832951945080092E-3"/>
                  <c:y val="3.1818015684467293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'36'!$A$41:$A$42</c:f>
              <c:numCache>
                <c:formatCode>General</c:formatCode>
                <c:ptCount val="2"/>
                <c:pt idx="0">
                  <c:v>2.5</c:v>
                </c:pt>
                <c:pt idx="1">
                  <c:v>2.5</c:v>
                </c:pt>
              </c:numCache>
            </c:numRef>
          </c:xVal>
          <c:yVal>
            <c:numRef>
              <c:f>'36'!$B$41:$B$42</c:f>
              <c:numCache>
                <c:formatCode>0.00</c:formatCode>
                <c:ptCount val="2"/>
                <c:pt idx="0">
                  <c:v>-1.5</c:v>
                </c:pt>
                <c:pt idx="1">
                  <c:v>1.5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732576"/>
        <c:axId val="1274710816"/>
      </c:scatterChart>
      <c:catAx>
        <c:axId val="1274725504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low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18976"/>
        <c:crosses val="autoZero"/>
        <c:auto val="1"/>
        <c:lblAlgn val="ctr"/>
        <c:lblOffset val="100"/>
        <c:noMultiLvlLbl val="0"/>
      </c:catAx>
      <c:valAx>
        <c:axId val="1274718976"/>
        <c:scaling>
          <c:orientation val="minMax"/>
          <c:max val="600"/>
          <c:min val="-70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25504"/>
        <c:crosses val="autoZero"/>
        <c:crossBetween val="between"/>
        <c:majorUnit val="100"/>
      </c:valAx>
      <c:valAx>
        <c:axId val="1274732576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74710816"/>
        <c:crosses val="autoZero"/>
        <c:crossBetween val="midCat"/>
      </c:valAx>
      <c:valAx>
        <c:axId val="1274710816"/>
        <c:scaling>
          <c:orientation val="minMax"/>
          <c:max val="1.5"/>
          <c:min val="-1.5"/>
        </c:scaling>
        <c:delete val="0"/>
        <c:axPos val="r"/>
        <c:numFmt formatCode="0.00" sourceLinked="1"/>
        <c:majorTickMark val="none"/>
        <c:minorTickMark val="none"/>
        <c:tickLblPos val="none"/>
        <c:spPr>
          <a:noFill/>
          <a:ln>
            <a:noFill/>
          </a:ln>
        </c:spPr>
        <c:crossAx val="1274732576"/>
        <c:crosses val="max"/>
        <c:crossBetween val="midCat"/>
      </c:valAx>
      <c:spPr>
        <a:noFill/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703776611256927"/>
          <c:y val="0.13548306461692292"/>
          <c:w val="0.75917286380869053"/>
          <c:h val="0.68113954505686791"/>
        </c:manualLayout>
      </c:layout>
      <c:lineChart>
        <c:grouping val="standard"/>
        <c:varyColors val="0"/>
        <c:ser>
          <c:idx val="2"/>
          <c:order val="0"/>
          <c:tx>
            <c:v>Liquid biofuels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'36'!$C$29:$G$29</c:f>
              <c:numCache>
                <c:formatCode>0</c:formatCode>
                <c:ptCount val="5"/>
                <c:pt idx="0">
                  <c:v>2374.0039834999998</c:v>
                </c:pt>
                <c:pt idx="1">
                  <c:v>2365.4888729999998</c:v>
                </c:pt>
                <c:pt idx="2">
                  <c:v>2034.0532522000001</c:v>
                </c:pt>
                <c:pt idx="3">
                  <c:v>2187.377</c:v>
                </c:pt>
                <c:pt idx="4">
                  <c:v>2293.4715000000001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'36'!$B$31</c:f>
              <c:strCache>
                <c:ptCount val="1"/>
                <c:pt idx="0">
                  <c:v>Total energy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'36'!$C$31:$G$31</c:f>
              <c:numCache>
                <c:formatCode>0</c:formatCode>
                <c:ptCount val="5"/>
                <c:pt idx="0">
                  <c:v>5284.4069861999997</c:v>
                </c:pt>
                <c:pt idx="1">
                  <c:v>5146.2699415999996</c:v>
                </c:pt>
                <c:pt idx="2">
                  <c:v>4582.7916476</c:v>
                </c:pt>
                <c:pt idx="3">
                  <c:v>4843.0311000000002</c:v>
                </c:pt>
                <c:pt idx="4">
                  <c:v>4953.8528999999999</c:v>
                </c:pt>
              </c:numCache>
            </c:numRef>
          </c:val>
          <c:smooth val="0"/>
        </c:ser>
        <c:ser>
          <c:idx val="3"/>
          <c:order val="2"/>
          <c:tx>
            <c:strRef>
              <c:f>'36'!$B$30</c:f>
              <c:strCache>
                <c:ptCount val="1"/>
                <c:pt idx="0">
                  <c:v>Natural gas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'36'!$C$30:$G$30</c:f>
              <c:numCache>
                <c:formatCode>0</c:formatCode>
                <c:ptCount val="5"/>
                <c:pt idx="0">
                  <c:v>1639.0154697</c:v>
                </c:pt>
                <c:pt idx="1">
                  <c:v>1693.7207868999999</c:v>
                </c:pt>
                <c:pt idx="2">
                  <c:v>1661.5647285</c:v>
                </c:pt>
                <c:pt idx="3">
                  <c:v>1643.1809000000001</c:v>
                </c:pt>
                <c:pt idx="4">
                  <c:v>1624.9203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'36'!$B$28</c:f>
              <c:strCache>
                <c:ptCount val="1"/>
                <c:pt idx="0">
                  <c:v>Coal</c:v>
                </c:pt>
              </c:strCache>
            </c:strRef>
          </c:tx>
          <c:spPr>
            <a:ln>
              <a:solidFill>
                <a:schemeClr val="tx1">
                  <a:lumMod val="50000"/>
                  <a:lumOff val="50000"/>
                </a:schemeClr>
              </a:solidFill>
            </a:ln>
          </c:spPr>
          <c:marker>
            <c:symbol val="none"/>
          </c:marker>
          <c:cat>
            <c:numRef>
              <c:f>'36'!$C$27:$G$27</c:f>
              <c:numCache>
                <c:formatCode>General</c:formatCode>
                <c:ptCount val="5"/>
                <c:pt idx="0">
                  <c:v>2018</c:v>
                </c:pt>
                <c:pt idx="1">
                  <c:v>2019</c:v>
                </c:pt>
                <c:pt idx="2">
                  <c:v>2020</c:v>
                </c:pt>
                <c:pt idx="3">
                  <c:v>2021</c:v>
                </c:pt>
                <c:pt idx="4">
                  <c:v>2022</c:v>
                </c:pt>
              </c:numCache>
            </c:numRef>
          </c:cat>
          <c:val>
            <c:numRef>
              <c:f>'36'!$C$28:$G$28</c:f>
              <c:numCache>
                <c:formatCode>0</c:formatCode>
                <c:ptCount val="5"/>
                <c:pt idx="0">
                  <c:v>1260.2911870999999</c:v>
                </c:pt>
                <c:pt idx="1">
                  <c:v>1075.9639357999999</c:v>
                </c:pt>
                <c:pt idx="2">
                  <c:v>876.07471506000002</c:v>
                </c:pt>
                <c:pt idx="3">
                  <c:v>1001.37442</c:v>
                </c:pt>
                <c:pt idx="4">
                  <c:v>1024.3624600000001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733120"/>
        <c:axId val="1274739648"/>
      </c:lineChart>
      <c:scatterChart>
        <c:scatterStyle val="lineMarker"/>
        <c:varyColors val="0"/>
        <c:ser>
          <c:idx val="7"/>
          <c:order val="4"/>
          <c:tx>
            <c:strRef>
              <c:f>'36'!$B$36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dLbl>
              <c:idx val="1"/>
              <c:layout>
                <c:manualLayout>
                  <c:x val="-2.4880443331495158E-3"/>
                  <c:y val="3.9686622086812014E-2"/>
                </c:manualLayout>
              </c:layout>
              <c:dLblPos val="r"/>
              <c:showLegendKey val="0"/>
              <c:showVal val="0"/>
              <c:showCatName val="0"/>
              <c:showSerName val="1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aseline="0"/>
                </a:pPr>
                <a:endParaRPr lang="en-US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'36'!$A$37:$A$38</c:f>
              <c:numCache>
                <c:formatCode>General</c:formatCode>
                <c:ptCount val="2"/>
                <c:pt idx="0">
                  <c:v>4</c:v>
                </c:pt>
                <c:pt idx="1">
                  <c:v>4</c:v>
                </c:pt>
              </c:numCache>
            </c:numRef>
          </c:xVal>
          <c:yVal>
            <c:numRef>
              <c:f>'36'!$B$37:$B$38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712448"/>
        <c:axId val="1274714080"/>
      </c:scatterChart>
      <c:catAx>
        <c:axId val="1274733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9648"/>
        <c:crosses val="autoZero"/>
        <c:auto val="1"/>
        <c:lblAlgn val="ctr"/>
        <c:lblOffset val="100"/>
        <c:noMultiLvlLbl val="0"/>
      </c:catAx>
      <c:valAx>
        <c:axId val="1274739648"/>
        <c:scaling>
          <c:orientation val="minMax"/>
          <c:max val="6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3120"/>
        <c:crosses val="autoZero"/>
        <c:crossBetween val="midCat"/>
        <c:majorUnit val="500"/>
      </c:valAx>
      <c:valAx>
        <c:axId val="12747124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one"/>
        <c:crossAx val="1274714080"/>
        <c:crosses val="autoZero"/>
        <c:crossBetween val="midCat"/>
      </c:valAx>
      <c:valAx>
        <c:axId val="1274714080"/>
        <c:scaling>
          <c:orientation val="minMax"/>
          <c:max val="1"/>
          <c:min val="0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>
            <a:noFill/>
          </a:ln>
        </c:spPr>
        <c:crossAx val="1274712448"/>
        <c:crosses val="max"/>
        <c:crossBetween val="midCat"/>
      </c:val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 algn="l">
              <a:defRPr baseline="0"/>
            </a:pPr>
            <a:r>
              <a:rPr lang="en-US" sz="1000" b="1" baseline="0"/>
              <a:t>U.S. annual energy expenditures</a:t>
            </a:r>
          </a:p>
          <a:p>
            <a:pPr algn="l">
              <a:defRPr baseline="0"/>
            </a:pPr>
            <a:r>
              <a:rPr lang="en-US" sz="1000" b="0" baseline="0"/>
              <a:t>share of gross domestic product</a:t>
            </a:r>
          </a:p>
        </c:rich>
      </c:tx>
      <c:layout>
        <c:manualLayout>
          <c:xMode val="edge"/>
          <c:yMode val="edge"/>
          <c:x val="1.0564940066252401E-2"/>
          <c:y val="1.57480314960638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8.2227404501266602E-2"/>
          <c:y val="0.17117395828480017"/>
          <c:w val="0.8890416746687152"/>
          <c:h val="0.62528692789140949"/>
        </c:manualLayout>
      </c:layout>
      <c:lineChart>
        <c:grouping val="standard"/>
        <c:varyColors val="0"/>
        <c:ser>
          <c:idx val="1"/>
          <c:order val="0"/>
          <c:tx>
            <c:strRef>
              <c:f>'37'!$Q$6</c:f>
              <c:strCache>
                <c:ptCount val="1"/>
                <c:pt idx="0">
                  <c:v>Energy expenditures as a share of GDP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'37'!$A$28:$A$48</c:f>
              <c:numCache>
                <c:formatCode>General</c:formatCode>
                <c:ptCount val="21"/>
                <c:pt idx="0">
                  <c:v>2002</c:v>
                </c:pt>
                <c:pt idx="1">
                  <c:v>2003</c:v>
                </c:pt>
                <c:pt idx="2">
                  <c:v>2004</c:v>
                </c:pt>
                <c:pt idx="3">
                  <c:v>2005</c:v>
                </c:pt>
                <c:pt idx="4">
                  <c:v>2006</c:v>
                </c:pt>
                <c:pt idx="5">
                  <c:v>2007</c:v>
                </c:pt>
                <c:pt idx="6">
                  <c:v>2008</c:v>
                </c:pt>
                <c:pt idx="7">
                  <c:v>2009</c:v>
                </c:pt>
                <c:pt idx="8">
                  <c:v>2010</c:v>
                </c:pt>
                <c:pt idx="9">
                  <c:v>2011</c:v>
                </c:pt>
                <c:pt idx="10">
                  <c:v>2012</c:v>
                </c:pt>
                <c:pt idx="11">
                  <c:v>2013</c:v>
                </c:pt>
                <c:pt idx="12">
                  <c:v>2014</c:v>
                </c:pt>
                <c:pt idx="13">
                  <c:v>2015</c:v>
                </c:pt>
                <c:pt idx="14">
                  <c:v>2016</c:v>
                </c:pt>
                <c:pt idx="15">
                  <c:v>2017</c:v>
                </c:pt>
                <c:pt idx="16">
                  <c:v>2018</c:v>
                </c:pt>
                <c:pt idx="17">
                  <c:v>2019</c:v>
                </c:pt>
                <c:pt idx="18">
                  <c:v>2020</c:v>
                </c:pt>
                <c:pt idx="19">
                  <c:v>2021</c:v>
                </c:pt>
                <c:pt idx="20">
                  <c:v>2022</c:v>
                </c:pt>
              </c:numCache>
            </c:numRef>
          </c:cat>
          <c:val>
            <c:numRef>
              <c:f>'37'!$B$28:$B$48</c:f>
              <c:numCache>
                <c:formatCode>0.0%</c:formatCode>
                <c:ptCount val="21"/>
                <c:pt idx="0">
                  <c:v>6.0721356406000002E-2</c:v>
                </c:pt>
                <c:pt idx="1">
                  <c:v>6.5889875380999996E-2</c:v>
                </c:pt>
                <c:pt idx="2">
                  <c:v>7.1331862282000003E-2</c:v>
                </c:pt>
                <c:pt idx="3">
                  <c:v>8.0227416529000006E-2</c:v>
                </c:pt>
                <c:pt idx="4">
                  <c:v>8.3876587774000005E-2</c:v>
                </c:pt>
                <c:pt idx="5">
                  <c:v>8.5366826896999995E-2</c:v>
                </c:pt>
                <c:pt idx="6">
                  <c:v>9.5771912291999994E-2</c:v>
                </c:pt>
                <c:pt idx="7">
                  <c:v>7.3800889716999996E-2</c:v>
                </c:pt>
                <c:pt idx="8">
                  <c:v>8.0980060564999998E-2</c:v>
                </c:pt>
                <c:pt idx="9">
                  <c:v>8.9546987647000004E-2</c:v>
                </c:pt>
                <c:pt idx="10">
                  <c:v>8.3658910449999999E-2</c:v>
                </c:pt>
                <c:pt idx="11">
                  <c:v>8.1972504129000007E-2</c:v>
                </c:pt>
                <c:pt idx="12">
                  <c:v>7.9578767034000006E-2</c:v>
                </c:pt>
                <c:pt idx="13">
                  <c:v>6.1842655415000003E-2</c:v>
                </c:pt>
                <c:pt idx="14">
                  <c:v>5.5373719851000001E-2</c:v>
                </c:pt>
                <c:pt idx="15">
                  <c:v>5.8131441961999999E-2</c:v>
                </c:pt>
                <c:pt idx="16">
                  <c:v>6.2241785990999998E-2</c:v>
                </c:pt>
                <c:pt idx="17">
                  <c:v>5.6731848942999999E-2</c:v>
                </c:pt>
                <c:pt idx="18">
                  <c:v>4.6808435593999997E-2</c:v>
                </c:pt>
                <c:pt idx="19">
                  <c:v>5.2744699328000001E-2</c:v>
                </c:pt>
                <c:pt idx="20">
                  <c:v>5.0951604241000002E-2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4720064"/>
        <c:axId val="1274717344"/>
      </c:lineChart>
      <c:scatterChart>
        <c:scatterStyle val="lineMarker"/>
        <c:varyColors val="0"/>
        <c:ser>
          <c:idx val="0"/>
          <c:order val="1"/>
          <c:tx>
            <c:strRef>
              <c:f>'37'!$B$51</c:f>
              <c:strCache>
                <c:ptCount val="1"/>
                <c:pt idx="0">
                  <c:v>forecast</c:v>
                </c:pt>
              </c:strCache>
            </c:strRef>
          </c:tx>
          <c:spPr>
            <a:ln w="9525" cap="flat">
              <a:solidFill>
                <a:schemeClr val="bg1">
                  <a:lumMod val="65000"/>
                </a:schemeClr>
              </a:solidFill>
              <a:prstDash val="lgDash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'37'!$A$52:$A$53</c:f>
              <c:numCache>
                <c:formatCode>General</c:formatCode>
                <c:ptCount val="2"/>
                <c:pt idx="0">
                  <c:v>19.5</c:v>
                </c:pt>
                <c:pt idx="1">
                  <c:v>19.5</c:v>
                </c:pt>
              </c:numCache>
            </c:numRef>
          </c:xVal>
          <c:yVal>
            <c:numRef>
              <c:f>'37'!$B$52:$B$53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4720064"/>
        <c:axId val="1274717344"/>
      </c:scatterChart>
      <c:catAx>
        <c:axId val="1274720064"/>
        <c:scaling>
          <c:orientation val="minMax"/>
        </c:scaling>
        <c:delete val="0"/>
        <c:axPos val="b"/>
        <c:majorGridlines>
          <c:spPr>
            <a:ln>
              <a:solidFill>
                <a:schemeClr val="bg1">
                  <a:lumMod val="85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17344"/>
        <c:crosses val="autoZero"/>
        <c:auto val="1"/>
        <c:lblAlgn val="ctr"/>
        <c:lblOffset val="100"/>
        <c:tickLblSkip val="2"/>
        <c:noMultiLvlLbl val="0"/>
      </c:catAx>
      <c:valAx>
        <c:axId val="1274717344"/>
        <c:scaling>
          <c:orientation val="minMax"/>
          <c:max val="0.12000000000000002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0%" sourceLinked="0"/>
        <c:majorTickMark val="out"/>
        <c:minorTickMark val="none"/>
        <c:tickLblPos val="nextTo"/>
        <c:spPr>
          <a:ln>
            <a:noFill/>
          </a:ln>
        </c:spPr>
        <c:crossAx val="1274720064"/>
        <c:crosses val="autoZero"/>
        <c:crossBetween val="between"/>
      </c:valAx>
      <c:spPr>
        <a:ln>
          <a:noFill/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5289063867016623"/>
          <c:y val="0.16787434359559247"/>
          <c:w val="0.56933158355205604"/>
          <c:h val="0.60889551309089007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'38'!$B$33</c:f>
              <c:numCache>
                <c:formatCode>#,##0</c:formatCode>
                <c:ptCount val="1"/>
                <c:pt idx="0">
                  <c:v>1351.4259400169999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'38'!$C$33</c:f>
              <c:numCache>
                <c:formatCode>#,##0</c:formatCode>
                <c:ptCount val="1"/>
                <c:pt idx="0">
                  <c:v>1332.2225687729999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'38'!$D$33</c:f>
              <c:numCache>
                <c:formatCode>#,##0</c:formatCode>
                <c:ptCount val="1"/>
                <c:pt idx="0">
                  <c:v>1294.3450416579999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</c:spPr>
          <c:invertIfNegative val="0"/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'38'!$E$33</c:f>
              <c:numCache>
                <c:formatCode>#,##0</c:formatCode>
                <c:ptCount val="1"/>
                <c:pt idx="0">
                  <c:v>1288.0029401530001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720608"/>
        <c:axId val="1274735840"/>
      </c:barChart>
      <c:barChart>
        <c:barDir val="col"/>
        <c:grouping val="clustered"/>
        <c:varyColors val="0"/>
        <c:ser>
          <c:idx val="5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'38'!$A$33</c:f>
              <c:strCache>
                <c:ptCount val="1"/>
                <c:pt idx="0">
                  <c:v>total summer</c:v>
                </c:pt>
              </c:strCache>
            </c:strRef>
          </c:cat>
          <c:val>
            <c:numRef>
              <c:f>'38'!$F$33</c:f>
              <c:numCache>
                <c:formatCode>#,##0</c:formatCode>
                <c:ptCount val="1"/>
                <c:pt idx="0">
                  <c:v>1308.8260700000001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74738560"/>
        <c:axId val="1274736928"/>
      </c:barChart>
      <c:catAx>
        <c:axId val="127472060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5840"/>
        <c:crosses val="autoZero"/>
        <c:auto val="1"/>
        <c:lblAlgn val="ctr"/>
        <c:lblOffset val="100"/>
        <c:noMultiLvlLbl val="0"/>
      </c:catAx>
      <c:valAx>
        <c:axId val="1274735840"/>
        <c:scaling>
          <c:orientation val="minMax"/>
          <c:max val="16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20608"/>
        <c:crosses val="autoZero"/>
        <c:crossBetween val="between"/>
        <c:majorUnit val="200"/>
      </c:valAx>
      <c:valAx>
        <c:axId val="1274736928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274738560"/>
        <c:crosses val="max"/>
        <c:crossBetween val="between"/>
      </c:valAx>
      <c:catAx>
        <c:axId val="127473856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4736928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sz="1200" b="1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r>
              <a:rPr lang="en-US" sz="1000" b="1"/>
              <a:t>U.S. summer cooling degree days</a:t>
            </a:r>
          </a:p>
          <a:p>
            <a:pPr algn="l">
              <a:defRPr/>
            </a:pPr>
            <a:r>
              <a:rPr lang="en-US" sz="1000" b="0"/>
              <a:t>population</a:t>
            </a:r>
            <a:r>
              <a:rPr lang="en-US" sz="1000" b="0" baseline="0"/>
              <a:t>-weighted</a:t>
            </a:r>
            <a:endParaRPr lang="en-US" sz="1000" b="0"/>
          </a:p>
        </c:rich>
      </c:tx>
      <c:layout>
        <c:manualLayout>
          <c:xMode val="edge"/>
          <c:yMode val="edge"/>
          <c:x val="1.4709502775567701E-2"/>
          <c:y val="1.5779092702169626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sz="1200" b="1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8480399806155704E-2"/>
          <c:y val="0.15401975046374336"/>
          <c:w val="0.90003061422009933"/>
          <c:h val="0.6171091113610798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'38'!$B$26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'38'!$B$27:$B$32</c:f>
              <c:numCache>
                <c:formatCode>0</c:formatCode>
                <c:ptCount val="6"/>
                <c:pt idx="0">
                  <c:v>41.991569257000002</c:v>
                </c:pt>
                <c:pt idx="1">
                  <c:v>129.50581568999999</c:v>
                </c:pt>
                <c:pt idx="2">
                  <c:v>227.21194686000001</c:v>
                </c:pt>
                <c:pt idx="3">
                  <c:v>373.24651857999999</c:v>
                </c:pt>
                <c:pt idx="4">
                  <c:v>336.40995509999999</c:v>
                </c:pt>
                <c:pt idx="5">
                  <c:v>243.06013453</c:v>
                </c:pt>
              </c:numCache>
            </c:numRef>
          </c:val>
        </c:ser>
        <c:ser>
          <c:idx val="1"/>
          <c:order val="2"/>
          <c:tx>
            <c:strRef>
              <c:f>'38'!$C$26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'38'!$C$27:$C$32</c:f>
              <c:numCache>
                <c:formatCode>0</c:formatCode>
                <c:ptCount val="6"/>
                <c:pt idx="0">
                  <c:v>42.645058013000003</c:v>
                </c:pt>
                <c:pt idx="1">
                  <c:v>105.80113614</c:v>
                </c:pt>
                <c:pt idx="2">
                  <c:v>247.54378697000001</c:v>
                </c:pt>
                <c:pt idx="3">
                  <c:v>397.64585516</c:v>
                </c:pt>
                <c:pt idx="4">
                  <c:v>357.00591980000002</c:v>
                </c:pt>
                <c:pt idx="5">
                  <c:v>181.58081268999999</c:v>
                </c:pt>
              </c:numCache>
            </c:numRef>
          </c:val>
        </c:ser>
        <c:ser>
          <c:idx val="2"/>
          <c:order val="3"/>
          <c:tx>
            <c:strRef>
              <c:f>'38'!$D$26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'38'!$D$27:$D$32</c:f>
              <c:numCache>
                <c:formatCode>0</c:formatCode>
                <c:ptCount val="6"/>
                <c:pt idx="0">
                  <c:v>43.303593937999999</c:v>
                </c:pt>
                <c:pt idx="1">
                  <c:v>126.63959957</c:v>
                </c:pt>
                <c:pt idx="2">
                  <c:v>247.66023147000001</c:v>
                </c:pt>
                <c:pt idx="3">
                  <c:v>359.6463832</c:v>
                </c:pt>
                <c:pt idx="4">
                  <c:v>333.6286988</c:v>
                </c:pt>
                <c:pt idx="5">
                  <c:v>183.46653468</c:v>
                </c:pt>
              </c:numCache>
            </c:numRef>
          </c:val>
        </c:ser>
        <c:ser>
          <c:idx val="3"/>
          <c:order val="4"/>
          <c:tx>
            <c:strRef>
              <c:f>'38'!$E$26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strRef>
              <c:f>'38'!$A$27:$A$32</c:f>
              <c:strCache>
                <c:ptCount val="6"/>
                <c:pt idx="0">
                  <c:v>April</c:v>
                </c:pt>
                <c:pt idx="1">
                  <c:v>May</c:v>
                </c:pt>
                <c:pt idx="2">
                  <c:v>June</c:v>
                </c:pt>
                <c:pt idx="3">
                  <c:v>July</c:v>
                </c:pt>
                <c:pt idx="4">
                  <c:v>August</c:v>
                </c:pt>
                <c:pt idx="5">
                  <c:v>September</c:v>
                </c:pt>
              </c:strCache>
            </c:strRef>
          </c:cat>
          <c:val>
            <c:numRef>
              <c:f>'38'!$E$27:$E$32</c:f>
              <c:numCache>
                <c:formatCode>0</c:formatCode>
                <c:ptCount val="6"/>
                <c:pt idx="0">
                  <c:v>40.675225713000003</c:v>
                </c:pt>
                <c:pt idx="1">
                  <c:v>121.28967305</c:v>
                </c:pt>
                <c:pt idx="2">
                  <c:v>248.08896222000001</c:v>
                </c:pt>
                <c:pt idx="3">
                  <c:v>360.02850618000002</c:v>
                </c:pt>
                <c:pt idx="4">
                  <c:v>334.03725373999998</c:v>
                </c:pt>
                <c:pt idx="5">
                  <c:v>183.88331925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740192"/>
        <c:axId val="1274726592"/>
      </c:barChart>
      <c:barChart>
        <c:barDir val="col"/>
        <c:grouping val="clustered"/>
        <c:varyColors val="0"/>
        <c:ser>
          <c:idx val="4"/>
          <c:order val="0"/>
          <c:tx>
            <c:strRef>
              <c:f>'38'!$F$26</c:f>
              <c:strCache>
                <c:ptCount val="1"/>
                <c:pt idx="0">
                  <c:v>2011-2020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</a:ln>
            <a:effectLst/>
          </c:spPr>
          <c:invertIfNegative val="0"/>
          <c:val>
            <c:numRef>
              <c:f>'38'!$F$27:$F$32</c:f>
              <c:numCache>
                <c:formatCode>0</c:formatCode>
                <c:ptCount val="6"/>
                <c:pt idx="0">
                  <c:v>44.354570000000002</c:v>
                </c:pt>
                <c:pt idx="1">
                  <c:v>121.3707</c:v>
                </c:pt>
                <c:pt idx="2">
                  <c:v>249.20660000000001</c:v>
                </c:pt>
                <c:pt idx="3">
                  <c:v>367.45280000000002</c:v>
                </c:pt>
                <c:pt idx="4">
                  <c:v>327.23590000000002</c:v>
                </c:pt>
                <c:pt idx="5">
                  <c:v>199.2055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74737472"/>
        <c:axId val="1274727680"/>
      </c:barChart>
      <c:catAx>
        <c:axId val="1274740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4605" cap="flat" cmpd="sng" algn="ctr">
            <a:solidFill>
              <a:schemeClr val="bg2"/>
            </a:solidFill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74726592"/>
        <c:crosses val="autoZero"/>
        <c:auto val="1"/>
        <c:lblAlgn val="ctr"/>
        <c:lblOffset val="100"/>
        <c:noMultiLvlLbl val="0"/>
      </c:catAx>
      <c:valAx>
        <c:axId val="1274726592"/>
        <c:scaling>
          <c:orientation val="minMax"/>
          <c:max val="400"/>
          <c:min val="0"/>
        </c:scaling>
        <c:delete val="0"/>
        <c:axPos val="l"/>
        <c:majorGridlines>
          <c:spPr>
            <a:ln w="9525" cap="flat" cmpd="sng" algn="ctr">
              <a:solidFill>
                <a:schemeClr val="bg1">
                  <a:lumMod val="75000"/>
                </a:schemeClr>
              </a:solidFill>
              <a:prstDash val="solid"/>
              <a:round/>
            </a:ln>
            <a:effectLst/>
          </c:spPr>
        </c:majorGridlines>
        <c:numFmt formatCode="0" sourceLinked="1"/>
        <c:majorTickMark val="out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74740192"/>
        <c:crosses val="autoZero"/>
        <c:crossBetween val="between"/>
        <c:majorUnit val="50"/>
      </c:valAx>
      <c:valAx>
        <c:axId val="1274727680"/>
        <c:scaling>
          <c:orientation val="minMax"/>
        </c:scaling>
        <c:delete val="0"/>
        <c:axPos val="r"/>
        <c:numFmt formatCode="0" sourceLinked="1"/>
        <c:majorTickMark val="out"/>
        <c:minorTickMark val="none"/>
        <c:tickLblPos val="none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Arial" pitchFamily="34" charset="0"/>
                <a:ea typeface="+mn-ea"/>
                <a:cs typeface="Arial" pitchFamily="34" charset="0"/>
              </a:defRPr>
            </a:pPr>
            <a:endParaRPr lang="en-US"/>
          </a:p>
        </c:txPr>
        <c:crossAx val="1274737472"/>
        <c:crosses val="max"/>
        <c:crossBetween val="between"/>
      </c:valAx>
      <c:catAx>
        <c:axId val="1274737472"/>
        <c:scaling>
          <c:orientation val="minMax"/>
        </c:scaling>
        <c:delete val="1"/>
        <c:axPos val="b"/>
        <c:majorTickMark val="out"/>
        <c:minorTickMark val="none"/>
        <c:tickLblPos val="nextTo"/>
        <c:crossAx val="1274727680"/>
        <c:crosses val="autoZero"/>
        <c:auto val="1"/>
        <c:lblAlgn val="ctr"/>
        <c:lblOffset val="100"/>
        <c:noMultiLvlLbl val="0"/>
      </c:catAx>
      <c:spPr>
        <a:solidFill>
          <a:schemeClr val="bg1"/>
        </a:solidFill>
        <a:ln>
          <a:solidFill>
            <a:schemeClr val="bg1">
              <a:lumMod val="85000"/>
            </a:schemeClr>
          </a:solidFill>
        </a:ln>
        <a:effectLst/>
      </c:spPr>
    </c:plotArea>
    <c:legend>
      <c:legendPos val="l"/>
      <c:layout>
        <c:manualLayout>
          <c:xMode val="edge"/>
          <c:yMode val="edge"/>
          <c:x val="7.7129322249352983E-2"/>
          <c:y val="0.15644263217097862"/>
          <c:w val="0.3005982357240034"/>
          <c:h val="0.2849684414448194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Arial" pitchFamily="34" charset="0"/>
              <a:ea typeface="+mn-ea"/>
              <a:cs typeface="Arial" pitchFamily="34" charset="0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prstDash val="solid"/>
      <a:round/>
    </a:ln>
    <a:effectLst/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95" r="0.70000000000000095" t="0.75000000000001465" header="0.30000000000000032" footer="0.30000000000000032"/>
    <c:pageSetup orientation="landscape"/>
  </c:printSettings>
  <c:userShapes r:id="rId3"/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0480374507438971"/>
          <c:y val="0.13197287839020122"/>
          <c:w val="0.55955469977488037"/>
          <c:h val="0.61306399200099992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'39'!$B$31</c:f>
              <c:numCache>
                <c:formatCode>#,##0</c:formatCode>
                <c:ptCount val="1"/>
                <c:pt idx="0">
                  <c:v>3788.4440490400007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'39'!$C$31</c:f>
              <c:numCache>
                <c:formatCode>#,##0</c:formatCode>
                <c:ptCount val="1"/>
                <c:pt idx="0">
                  <c:v>3433.6530522000003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'39'!$D$31</c:f>
              <c:numCache>
                <c:formatCode>#,##0</c:formatCode>
                <c:ptCount val="1"/>
                <c:pt idx="0">
                  <c:v>3551.4164532300001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'39'!$E$31</c:f>
              <c:numCache>
                <c:formatCode>#,##0</c:formatCode>
                <c:ptCount val="1"/>
                <c:pt idx="0">
                  <c:v>3583.1732379100004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735296"/>
        <c:axId val="127472822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'39'!$A$31</c:f>
              <c:strCache>
                <c:ptCount val="1"/>
                <c:pt idx="0">
                  <c:v>total winter</c:v>
                </c:pt>
              </c:strCache>
            </c:strRef>
          </c:cat>
          <c:val>
            <c:numRef>
              <c:f>'39'!$F$31</c:f>
              <c:numCache>
                <c:formatCode>#,##0</c:formatCode>
                <c:ptCount val="1"/>
                <c:pt idx="0">
                  <c:v>3578.1026000000002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74712992"/>
        <c:axId val="1274738016"/>
      </c:barChart>
      <c:catAx>
        <c:axId val="12747352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28224"/>
        <c:crosses val="autoZero"/>
        <c:auto val="1"/>
        <c:lblAlgn val="ctr"/>
        <c:lblOffset val="100"/>
        <c:noMultiLvlLbl val="0"/>
      </c:catAx>
      <c:valAx>
        <c:axId val="1274728224"/>
        <c:scaling>
          <c:orientation val="minMax"/>
          <c:max val="4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5296"/>
        <c:crosses val="autoZero"/>
        <c:crossBetween val="between"/>
        <c:majorUnit val="1000"/>
      </c:valAx>
      <c:valAx>
        <c:axId val="1274738016"/>
        <c:scaling>
          <c:orientation val="minMax"/>
        </c:scaling>
        <c:delete val="1"/>
        <c:axPos val="r"/>
        <c:numFmt formatCode="#,##0" sourceLinked="1"/>
        <c:majorTickMark val="out"/>
        <c:minorTickMark val="none"/>
        <c:tickLblPos val="nextTo"/>
        <c:crossAx val="1274712992"/>
        <c:crosses val="max"/>
        <c:crossBetween val="between"/>
      </c:valAx>
      <c:catAx>
        <c:axId val="127471299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4738016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2423692493258769E-2"/>
          <c:y val="0.13521059867516561"/>
          <c:w val="0.88617482672591241"/>
          <c:h val="0.60715629296337958"/>
        </c:manualLayout>
      </c:layout>
      <c:barChart>
        <c:barDir val="col"/>
        <c:grouping val="clustered"/>
        <c:varyColors val="0"/>
        <c:ser>
          <c:idx val="0"/>
          <c:order val="1"/>
          <c:tx>
            <c:strRef>
              <c:f>'39'!$B$24</c:f>
              <c:strCache>
                <c:ptCount val="1"/>
                <c:pt idx="0">
                  <c:v>2018/19</c:v>
                </c:pt>
              </c:strCache>
            </c:strRef>
          </c:tx>
          <c:spPr>
            <a:solidFill>
              <a:schemeClr val="accent5">
                <a:lumMod val="20000"/>
                <a:lumOff val="8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'39'!$B$25:$B$30</c:f>
              <c:numCache>
                <c:formatCode>0</c:formatCode>
                <c:ptCount val="6"/>
                <c:pt idx="0">
                  <c:v>253.56903839</c:v>
                </c:pt>
                <c:pt idx="1">
                  <c:v>593.61506187999998</c:v>
                </c:pt>
                <c:pt idx="2">
                  <c:v>731.61383309999997</c:v>
                </c:pt>
                <c:pt idx="3">
                  <c:v>858.81894880000004</c:v>
                </c:pt>
                <c:pt idx="4">
                  <c:v>719.19350697000004</c:v>
                </c:pt>
                <c:pt idx="5">
                  <c:v>631.6336599</c:v>
                </c:pt>
              </c:numCache>
            </c:numRef>
          </c:val>
        </c:ser>
        <c:ser>
          <c:idx val="1"/>
          <c:order val="2"/>
          <c:tx>
            <c:strRef>
              <c:f>'39'!$C$24</c:f>
              <c:strCache>
                <c:ptCount val="1"/>
                <c:pt idx="0">
                  <c:v>2019/20</c:v>
                </c:pt>
              </c:strCache>
            </c:strRef>
          </c:tx>
          <c:spPr>
            <a:solidFill>
              <a:schemeClr val="accent5">
                <a:lumMod val="60000"/>
                <a:lumOff val="4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'39'!$C$25:$C$30</c:f>
              <c:numCache>
                <c:formatCode>0</c:formatCode>
                <c:ptCount val="6"/>
                <c:pt idx="0">
                  <c:v>253.93828515000001</c:v>
                </c:pt>
                <c:pt idx="1">
                  <c:v>589.07677403000002</c:v>
                </c:pt>
                <c:pt idx="2">
                  <c:v>715.20099197000002</c:v>
                </c:pt>
                <c:pt idx="3">
                  <c:v>739.69094393</c:v>
                </c:pt>
                <c:pt idx="4">
                  <c:v>651.85843046000002</c:v>
                </c:pt>
                <c:pt idx="5">
                  <c:v>483.88762666000002</c:v>
                </c:pt>
              </c:numCache>
            </c:numRef>
          </c:val>
        </c:ser>
        <c:ser>
          <c:idx val="2"/>
          <c:order val="3"/>
          <c:tx>
            <c:strRef>
              <c:f>'39'!$D$24</c:f>
              <c:strCache>
                <c:ptCount val="1"/>
                <c:pt idx="0">
                  <c:v>2020/21</c:v>
                </c:pt>
              </c:strCache>
            </c:strRef>
          </c:tx>
          <c:spPr>
            <a:solidFill>
              <a:schemeClr val="accent5"/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'39'!$D$25:$D$30</c:f>
              <c:numCache>
                <c:formatCode>0</c:formatCode>
                <c:ptCount val="6"/>
                <c:pt idx="0">
                  <c:v>247.22342967</c:v>
                </c:pt>
                <c:pt idx="1">
                  <c:v>421.79918487999998</c:v>
                </c:pt>
                <c:pt idx="2">
                  <c:v>748.69805429999997</c:v>
                </c:pt>
                <c:pt idx="3">
                  <c:v>799.95078839999996</c:v>
                </c:pt>
                <c:pt idx="4">
                  <c:v>783.30061007999996</c:v>
                </c:pt>
                <c:pt idx="5">
                  <c:v>550.44438590000004</c:v>
                </c:pt>
              </c:numCache>
            </c:numRef>
          </c:val>
        </c:ser>
        <c:ser>
          <c:idx val="3"/>
          <c:order val="4"/>
          <c:tx>
            <c:strRef>
              <c:f>'39'!$E$24</c:f>
              <c:strCache>
                <c:ptCount val="1"/>
                <c:pt idx="0">
                  <c:v>2021/22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</c:spPr>
          <c:invertIfNegative val="0"/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'39'!$E$25:$E$30</c:f>
              <c:numCache>
                <c:formatCode>0</c:formatCode>
                <c:ptCount val="6"/>
                <c:pt idx="0">
                  <c:v>238.90646520999999</c:v>
                </c:pt>
                <c:pt idx="1">
                  <c:v>485.47237854000002</c:v>
                </c:pt>
                <c:pt idx="2">
                  <c:v>769.75196507999999</c:v>
                </c:pt>
                <c:pt idx="3">
                  <c:v>848.19222004000005</c:v>
                </c:pt>
                <c:pt idx="4">
                  <c:v>684.32449636000001</c:v>
                </c:pt>
                <c:pt idx="5">
                  <c:v>556.52571267999997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4727136"/>
        <c:axId val="1274739104"/>
      </c:barChart>
      <c:barChart>
        <c:barDir val="col"/>
        <c:grouping val="clustered"/>
        <c:varyColors val="0"/>
        <c:ser>
          <c:idx val="5"/>
          <c:order val="0"/>
          <c:tx>
            <c:strRef>
              <c:f>'39'!$F$24</c:f>
              <c:strCache>
                <c:ptCount val="1"/>
                <c:pt idx="0">
                  <c:v>previous 10-winter average</c:v>
                </c:pt>
              </c:strCache>
            </c:strRef>
          </c:tx>
          <c:spPr>
            <a:noFill/>
            <a:ln w="14605">
              <a:solidFill>
                <a:schemeClr val="bg2">
                  <a:lumMod val="40000"/>
                  <a:lumOff val="60000"/>
                </a:schemeClr>
              </a:solidFill>
              <a:prstDash val="solid"/>
            </a:ln>
          </c:spPr>
          <c:invertIfNegative val="0"/>
          <c:errBars>
            <c:errBarType val="both"/>
            <c:errValType val="cust"/>
            <c:noEndCap val="0"/>
            <c:plus>
              <c:numLit>
                <c:formatCode>General</c:formatCode>
                <c:ptCount val="1"/>
                <c:pt idx="0">
                  <c:v>0.45</c:v>
                </c:pt>
              </c:numLit>
            </c:plus>
            <c:minus>
              <c:numLit>
                <c:formatCode>General</c:formatCode>
                <c:ptCount val="1"/>
                <c:pt idx="0">
                  <c:v>0.45</c:v>
                </c:pt>
              </c:numLit>
            </c:minus>
            <c:spPr>
              <a:ln w="15875">
                <a:noFill/>
              </a:ln>
            </c:spPr>
          </c:errBars>
          <c:cat>
            <c:strRef>
              <c:f>'39'!$A$25:$A$30</c:f>
              <c:strCache>
                <c:ptCount val="6"/>
                <c:pt idx="0">
                  <c:v>October</c:v>
                </c:pt>
                <c:pt idx="1">
                  <c:v>November</c:v>
                </c:pt>
                <c:pt idx="2">
                  <c:v>December</c:v>
                </c:pt>
                <c:pt idx="3">
                  <c:v>January</c:v>
                </c:pt>
                <c:pt idx="4">
                  <c:v>February</c:v>
                </c:pt>
                <c:pt idx="5">
                  <c:v>March</c:v>
                </c:pt>
              </c:strCache>
            </c:strRef>
          </c:cat>
          <c:val>
            <c:numRef>
              <c:f>'39'!$F$25:$F$30</c:f>
              <c:numCache>
                <c:formatCode>0</c:formatCode>
                <c:ptCount val="6"/>
                <c:pt idx="0">
                  <c:v>236.8425</c:v>
                </c:pt>
                <c:pt idx="1">
                  <c:v>515.77869999999996</c:v>
                </c:pt>
                <c:pt idx="2">
                  <c:v>731.51080000000002</c:v>
                </c:pt>
                <c:pt idx="3">
                  <c:v>838.23699999999997</c:v>
                </c:pt>
                <c:pt idx="4">
                  <c:v>698.24570000000006</c:v>
                </c:pt>
                <c:pt idx="5">
                  <c:v>557.48789999999997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axId val="1274710272"/>
        <c:axId val="1274721152"/>
      </c:barChart>
      <c:catAx>
        <c:axId val="12747271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14605">
            <a:solidFill>
              <a:schemeClr val="bg2"/>
            </a:solidFill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39104"/>
        <c:crosses val="autoZero"/>
        <c:auto val="1"/>
        <c:lblAlgn val="ctr"/>
        <c:lblOffset val="100"/>
        <c:noMultiLvlLbl val="0"/>
      </c:catAx>
      <c:valAx>
        <c:axId val="1274739104"/>
        <c:scaling>
          <c:orientation val="minMax"/>
          <c:max val="1000"/>
          <c:min val="0"/>
        </c:scaling>
        <c:delete val="0"/>
        <c:axPos val="l"/>
        <c:majorGridlines>
          <c:spPr>
            <a:ln>
              <a:solidFill>
                <a:schemeClr val="bg1">
                  <a:lumMod val="75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noFill/>
          </a:ln>
        </c:spPr>
        <c:txPr>
          <a:bodyPr/>
          <a:lstStyle/>
          <a:p>
            <a:pPr>
              <a:defRPr sz="900" baseline="0"/>
            </a:pPr>
            <a:endParaRPr lang="en-US"/>
          </a:p>
        </c:txPr>
        <c:crossAx val="1274727136"/>
        <c:crosses val="autoZero"/>
        <c:crossBetween val="between"/>
        <c:majorUnit val="250"/>
      </c:valAx>
      <c:valAx>
        <c:axId val="1274721152"/>
        <c:scaling>
          <c:orientation val="minMax"/>
        </c:scaling>
        <c:delete val="1"/>
        <c:axPos val="r"/>
        <c:numFmt formatCode="0" sourceLinked="1"/>
        <c:majorTickMark val="out"/>
        <c:minorTickMark val="none"/>
        <c:tickLblPos val="nextTo"/>
        <c:crossAx val="1274710272"/>
        <c:crosses val="max"/>
        <c:crossBetween val="between"/>
      </c:valAx>
      <c:catAx>
        <c:axId val="12747102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274721152"/>
        <c:crosses val="autoZero"/>
        <c:auto val="1"/>
        <c:lblAlgn val="ctr"/>
        <c:lblOffset val="100"/>
        <c:noMultiLvlLbl val="0"/>
      </c:catAx>
      <c:spPr>
        <a:ln>
          <a:solidFill>
            <a:schemeClr val="bg1">
              <a:lumMod val="85000"/>
            </a:schemeClr>
          </a:solidFill>
        </a:ln>
      </c:spPr>
    </c:plotArea>
    <c:legend>
      <c:legendPos val="r"/>
      <c:layout>
        <c:manualLayout>
          <c:xMode val="edge"/>
          <c:yMode val="edge"/>
          <c:x val="0.10095083067075082"/>
          <c:y val="0.1305038611664138"/>
          <c:w val="0.35291740066955485"/>
          <c:h val="0.2156651341996042"/>
        </c:manualLayout>
      </c:layout>
      <c:overlay val="1"/>
      <c:txPr>
        <a:bodyPr/>
        <a:lstStyle/>
        <a:p>
          <a:pPr>
            <a:defRPr sz="900" baseline="0"/>
          </a:pPr>
          <a:endParaRPr lang="en-US"/>
        </a:p>
      </c:txPr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1000">
          <a:latin typeface="Arial" pitchFamily="34" charset="0"/>
          <a:cs typeface="Arial" pitchFamily="34" charset="0"/>
        </a:defRPr>
      </a:pPr>
      <a:endParaRPr lang="en-US"/>
    </a:p>
  </c:txPr>
  <c:printSettings>
    <c:headerFooter/>
    <c:pageMargins b="0.75000000000001465" l="0.70000000000000062" r="0.70000000000000062" t="0.75000000000001465" header="0.30000000000000032" footer="0.30000000000000032"/>
    <c:pageSetup orientation="landscape"/>
  </c:printSettings>
  <c:userShapes r:id="rId1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://www.eia.gov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6.emf"/><Relationship Id="rId1" Type="http://schemas.openxmlformats.org/officeDocument/2006/relationships/chart" Target="../charts/chart6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4.xml"/><Relationship Id="rId1" Type="http://schemas.openxmlformats.org/officeDocument/2006/relationships/chart" Target="../charts/chart23.xml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_rels/drawing5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2.xml"/><Relationship Id="rId1" Type="http://schemas.openxmlformats.org/officeDocument/2006/relationships/chart" Target="../charts/chart31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6.xml"/><Relationship Id="rId1" Type="http://schemas.openxmlformats.org/officeDocument/2006/relationships/chart" Target="../charts/chart35.xml"/></Relationships>
</file>

<file path=xl/drawings/_rels/drawing6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38.xml"/><Relationship Id="rId1" Type="http://schemas.openxmlformats.org/officeDocument/2006/relationships/chart" Target="../charts/chart37.xml"/></Relationships>
</file>

<file path=xl/drawings/_rels/drawing65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0.xml"/><Relationship Id="rId1" Type="http://schemas.openxmlformats.org/officeDocument/2006/relationships/chart" Target="../charts/chart39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3.xml"/><Relationship Id="rId1" Type="http://schemas.openxmlformats.org/officeDocument/2006/relationships/chart" Target="../charts/chart42.xml"/></Relationships>
</file>

<file path=xl/drawings/_rels/drawing7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5.xml"/><Relationship Id="rId1" Type="http://schemas.openxmlformats.org/officeDocument/2006/relationships/chart" Target="../charts/chart44.xml"/></Relationships>
</file>

<file path=xl/drawings/_rels/drawing7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47.xml"/><Relationship Id="rId1" Type="http://schemas.openxmlformats.org/officeDocument/2006/relationships/chart" Target="../charts/chart46.xml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1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0.xml"/><Relationship Id="rId1" Type="http://schemas.openxmlformats.org/officeDocument/2006/relationships/chart" Target="../charts/chart49.xml"/></Relationships>
</file>

<file path=xl/drawings/_rels/drawing8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2.xml"/><Relationship Id="rId1" Type="http://schemas.openxmlformats.org/officeDocument/2006/relationships/chart" Target="../charts/chart51.xml"/></Relationships>
</file>

<file path=xl/drawings/_rels/drawing8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4.xml"/><Relationship Id="rId1" Type="http://schemas.openxmlformats.org/officeDocument/2006/relationships/chart" Target="../charts/chart53.xml"/></Relationships>
</file>

<file path=xl/drawings/_rels/drawing90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6.xml"/><Relationship Id="rId1" Type="http://schemas.openxmlformats.org/officeDocument/2006/relationships/chart" Target="../charts/chart55.xml"/></Relationships>
</file>

<file path=xl/drawings/_rels/drawing9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58.xml"/><Relationship Id="rId1" Type="http://schemas.openxmlformats.org/officeDocument/2006/relationships/chart" Target="../charts/chart57.xml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7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1.xml"/><Relationship Id="rId1" Type="http://schemas.openxmlformats.org/officeDocument/2006/relationships/chart" Target="../charts/chart60.xml"/></Relationships>
</file>

<file path=xl/drawings/_rels/drawing99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chart" Target="../charts/chart63.xml"/><Relationship Id="rId1" Type="http://schemas.openxmlformats.org/officeDocument/2006/relationships/chart" Target="../charts/chart62.xml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685800</xdr:colOff>
      <xdr:row>1</xdr:row>
      <xdr:rowOff>219075</xdr:rowOff>
    </xdr:to>
    <xdr:pic>
      <xdr:nvPicPr>
        <xdr:cNvPr id="3" name="Picture 6" descr="just%20EIA%20logo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0" y="47625"/>
          <a:ext cx="59055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9524</xdr:rowOff>
    </xdr:from>
    <xdr:to>
      <xdr:col>11</xdr:col>
      <xdr:colOff>600074</xdr:colOff>
      <xdr:row>22</xdr:row>
      <xdr:rowOff>152399</xdr:rowOff>
    </xdr:to>
    <xdr:graphicFrame macro="">
      <xdr:nvGraphicFramePr>
        <xdr:cNvPr id="47821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sp macro="" textlink="">
      <xdr:nvSpPr>
        <xdr:cNvPr id="478211" name="Object 3">
          <a:extLst>
            <a:ext uri="{63B3BB69-23CF-44E3-9099-C40C66FF867C}">
              <a14:compatExt xmlns:a14="http://schemas.microsoft.com/office/drawing/2010/main" spid="_x0000_s478211"/>
            </a:ext>
          </a:extLst>
        </xdr:cNvPr>
        <xdr:cNvSpPr/>
      </xdr:nvSpPr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sp macro="" textlink="">
      <xdr:nvSpPr>
        <xdr:cNvPr id="478212" name="Object 4">
          <a:extLst>
            <a:ext uri="{63B3BB69-23CF-44E3-9099-C40C66FF867C}">
              <a14:compatExt xmlns:a14="http://schemas.microsoft.com/office/drawing/2010/main" spid="_x0000_s478212"/>
            </a:ext>
          </a:extLst>
        </xdr:cNvPr>
        <xdr:cNvSpPr/>
      </xdr:nvSpPr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127</xdr:row>
      <xdr:rowOff>9525</xdr:rowOff>
    </xdr:from>
    <xdr:to>
      <xdr:col>6</xdr:col>
      <xdr:colOff>495300</xdr:colOff>
      <xdr:row>130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0935950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132</xdr:row>
      <xdr:rowOff>9525</xdr:rowOff>
    </xdr:from>
    <xdr:to>
      <xdr:col>11</xdr:col>
      <xdr:colOff>428625</xdr:colOff>
      <xdr:row>140</xdr:row>
      <xdr:rowOff>123825</xdr:rowOff>
    </xdr:to>
    <xdr:pic>
      <xdr:nvPicPr>
        <xdr:cNvPr id="4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21783675"/>
          <a:ext cx="5295900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3.xml><?xml version="1.0" encoding="utf-8"?>
<c:userShapes xmlns:c="http://schemas.openxmlformats.org/drawingml/2006/chart">
  <cdr:absSizeAnchor xmlns:cdr="http://schemas.openxmlformats.org/drawingml/2006/chartDrawing">
    <cdr:from>
      <cdr:x>0.00174</cdr:x>
      <cdr:y>0.87162</cdr:y>
    </cdr:from>
    <cdr:ext cx="4864113" cy="372499"/>
    <cdr:sp macro="" textlink="'1'!$B$12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9513" y="2759076"/>
          <a:ext cx="4864113" cy="372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53D2551-A50C-47B6-8645-978CE5E94D0A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March 2021, CME Group, and Bloomberg, L.P.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0.77131</cdr:y>
    </cdr:from>
    <cdr:ext cx="5349876" cy="368300"/>
    <cdr:sp macro="" textlink="'1'!$B$124">
      <cdr:nvSpPr>
        <cdr:cNvPr id="4" name="TextBox 3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1577"/>
          <a:ext cx="5349876" cy="3683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0160427B-599B-4BA4-8C53-02A7D8E25CA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Confidence interval derived from options market information for the five trading days ending Mar 4,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0.90941</cdr:x>
      <cdr:y>0.90151</cdr:y>
    </cdr:from>
    <cdr:to>
      <cdr:x>0.97914</cdr:x>
      <cdr:y>0.99182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4972078" y="2853720"/>
          <a:ext cx="381238" cy="285874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1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0.30836</cdr:x>
      <cdr:y>0.18355</cdr:y>
    </cdr:from>
    <cdr:to>
      <cdr:x>0.64402</cdr:x>
      <cdr:y>0.40859</cdr:y>
    </cdr:to>
    <cdr:sp macro="" textlink="">
      <cdr:nvSpPr>
        <cdr:cNvPr id="15" name="TextBox 5"/>
        <cdr:cNvSpPr txBox="1"/>
      </cdr:nvSpPr>
      <cdr:spPr>
        <a:xfrm xmlns:a="http://schemas.openxmlformats.org/drawingml/2006/main">
          <a:off x="1685926" y="581027"/>
          <a:ext cx="1835150" cy="71235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West Texas</a:t>
          </a:r>
        </a:p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Intermediate (WTI) spot price</a:t>
          </a:r>
        </a:p>
      </cdr:txBody>
    </cdr:sp>
  </cdr:relSizeAnchor>
  <cdr:relSizeAnchor xmlns:cdr="http://schemas.openxmlformats.org/drawingml/2006/chartDrawing">
    <cdr:from>
      <cdr:x>0.00871</cdr:x>
      <cdr:y>0.00888</cdr:y>
    </cdr:from>
    <cdr:to>
      <cdr:x>0.91289</cdr:x>
      <cdr:y>0.15681</cdr:y>
    </cdr:to>
    <cdr:sp macro="" textlink="">
      <cdr:nvSpPr>
        <cdr:cNvPr id="17" name="TextBox 2"/>
        <cdr:cNvSpPr txBox="1"/>
      </cdr:nvSpPr>
      <cdr:spPr>
        <a:xfrm xmlns:a="http://schemas.openxmlformats.org/drawingml/2006/main">
          <a:off x="47625" y="28576"/>
          <a:ext cx="4943475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 Texas Intermediate (WTI) crude oil price and NYMEX confidence intervals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barrel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0.13763</cdr:x>
      <cdr:y>0.67302</cdr:y>
    </cdr:from>
    <cdr:to>
      <cdr:x>0.30488</cdr:x>
      <cdr:y>0.96189</cdr:y>
    </cdr:to>
    <cdr:sp macro="" textlink="">
      <cdr:nvSpPr>
        <cdr:cNvPr id="19" name="TextBox 8"/>
        <cdr:cNvSpPr txBox="1"/>
      </cdr:nvSpPr>
      <cdr:spPr>
        <a:xfrm xmlns:a="http://schemas.openxmlformats.org/drawingml/2006/main">
          <a:off x="752476" y="2130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0.1957</cdr:x>
      <cdr:y>0.65898</cdr:y>
    </cdr:from>
    <cdr:to>
      <cdr:x>0.36295</cdr:x>
      <cdr:y>0.94784</cdr:y>
    </cdr:to>
    <cdr:sp macro="" textlink="">
      <cdr:nvSpPr>
        <cdr:cNvPr id="20" name="TextBox 9"/>
        <cdr:cNvSpPr txBox="1"/>
      </cdr:nvSpPr>
      <cdr:spPr>
        <a:xfrm xmlns:a="http://schemas.openxmlformats.org/drawingml/2006/main">
          <a:off x="1069976" y="2085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0.79268</cdr:x>
      <cdr:y>0.09172</cdr:y>
    </cdr:from>
    <cdr:to>
      <cdr:x>0.99129</cdr:x>
      <cdr:y>0.81065</cdr:y>
    </cdr:to>
    <cdr:sp macro="" textlink="">
      <cdr:nvSpPr>
        <cdr:cNvPr id="11" name="TextBox 10"/>
        <cdr:cNvSpPr txBox="1"/>
      </cdr:nvSpPr>
      <cdr:spPr>
        <a:xfrm xmlns:a="http://schemas.openxmlformats.org/drawingml/2006/main">
          <a:off x="4333876" y="295276"/>
          <a:ext cx="1085849" cy="23145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900">
            <a:solidFill>
              <a:srgbClr val="00B05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STEO forecast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interval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4</xdr:row>
      <xdr:rowOff>38100</xdr:rowOff>
    </xdr:from>
    <xdr:to>
      <xdr:col>9</xdr:col>
      <xdr:colOff>428625</xdr:colOff>
      <xdr:row>21</xdr:row>
      <xdr:rowOff>1906</xdr:rowOff>
    </xdr:to>
    <xdr:grpSp>
      <xdr:nvGrpSpPr>
        <xdr:cNvPr id="2" name="Group 1"/>
        <xdr:cNvGrpSpPr/>
      </xdr:nvGrpSpPr>
      <xdr:grpSpPr>
        <a:xfrm>
          <a:off x="666750" y="809625"/>
          <a:ext cx="5495925" cy="3202306"/>
          <a:chOff x="666750" y="809625"/>
          <a:chExt cx="5486400" cy="3202306"/>
        </a:xfrm>
      </xdr:grpSpPr>
      <xdr:graphicFrame macro="">
        <xdr:nvGraphicFramePr>
          <xdr:cNvPr id="29" name="Chart 2"/>
          <xdr:cNvGraphicFramePr>
            <a:graphicFrameLocks/>
          </xdr:cNvGraphicFramePr>
        </xdr:nvGraphicFramePr>
        <xdr:xfrm>
          <a:off x="3412329" y="809625"/>
          <a:ext cx="2740821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5" name="Chart 1"/>
          <xdr:cNvGraphicFramePr>
            <a:graphicFrameLocks/>
          </xdr:cNvGraphicFramePr>
        </xdr:nvGraphicFramePr>
        <xdr:xfrm>
          <a:off x="666750" y="811531"/>
          <a:ext cx="274082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'2'!$B$32">
        <xdr:nvSpPr>
          <xdr:cNvPr id="46" name="TextBox 1"/>
          <xdr:cNvSpPr txBox="1"/>
        </xdr:nvSpPr>
        <xdr:spPr>
          <a:xfrm>
            <a:off x="676275" y="3743326"/>
            <a:ext cx="4845107" cy="26669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B4A62DBF-E035-4485-8ED2-51BDA906C1D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657" y="3702272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0.98651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725" y="0"/>
          <a:ext cx="2772338" cy="7301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gasoline 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0.15409</cdr:x>
      <cdr:y>0.1848</cdr:y>
    </cdr:from>
    <cdr:to>
      <cdr:x>0.60848</cdr:x>
      <cdr:y>0.49956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3589" y="571499"/>
          <a:ext cx="1308112" cy="9733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wholesale</a:t>
          </a:r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0.64558</cdr:x>
      <cdr:y>0.1848</cdr:y>
    </cdr:from>
    <cdr:to>
      <cdr:x>0.82445</cdr:x>
      <cdr:y>0.24229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6466" y="571500"/>
          <a:ext cx="514350" cy="1777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0.20179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1"/>
          <a:ext cx="2576523" cy="6457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gasoline and crude oil prices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0.61056</cdr:x>
      <cdr:y>0.50948</cdr:y>
    </cdr:from>
    <cdr:to>
      <cdr:x>0.85882</cdr:x>
      <cdr:y>0.61722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32128" y="1564583"/>
          <a:ext cx="704299" cy="33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4</xdr:row>
      <xdr:rowOff>19050</xdr:rowOff>
    </xdr:from>
    <xdr:to>
      <xdr:col>9</xdr:col>
      <xdr:colOff>314275</xdr:colOff>
      <xdr:row>20</xdr:row>
      <xdr:rowOff>171751</xdr:rowOff>
    </xdr:to>
    <xdr:grpSp>
      <xdr:nvGrpSpPr>
        <xdr:cNvPr id="7" name="Group 1"/>
        <xdr:cNvGrpSpPr/>
      </xdr:nvGrpSpPr>
      <xdr:grpSpPr>
        <a:xfrm>
          <a:off x="561975" y="790575"/>
          <a:ext cx="5486350" cy="3200701"/>
          <a:chOff x="561975" y="790575"/>
          <a:chExt cx="5477149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3268366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7905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581034" y="3705238"/>
            <a:ext cx="4905098" cy="265754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EDD8107-A204-4517-8F2B-76FDDF6396A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57851" y="36861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0.00486</cdr:x>
      <cdr:y>0</cdr:y>
    </cdr:from>
    <cdr:to>
      <cdr:x>0.96528</cdr:x>
      <cdr:y>0.21603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3326" y="0"/>
          <a:ext cx="2634624" cy="6953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diesel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prices changes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0.18129</cdr:x>
      <cdr:y>0.1967</cdr:y>
    </cdr:from>
    <cdr:to>
      <cdr:x>0.46446</cdr:x>
      <cdr:y>0.46512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22363" y="609585"/>
          <a:ext cx="815901" cy="83186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Brent crude oil price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wholesale margin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over crude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retail margin </a:t>
          </a: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over wholesale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0.67013</cdr:x>
      <cdr:y>0.18336</cdr:y>
    </cdr:from>
    <cdr:to>
      <cdr:x>0.91319</cdr:x>
      <cdr:y>0.24405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38307" y="586815"/>
          <a:ext cx="666768" cy="19423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0.17696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499" y="0"/>
          <a:ext cx="2666881" cy="54482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diesel and crude oil prices</a:t>
          </a:r>
        </a:p>
        <a:p xmlns:a="http://schemas.openxmlformats.org/drawingml/2006/main">
          <a:pPr rtl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1" fontAlgn="auto" latinLnBrk="0" hangingPunct="1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dollars per gallon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0.60605</cdr:x>
      <cdr:y>0.49537</cdr:y>
    </cdr:from>
    <cdr:to>
      <cdr:x>0.82306</cdr:x>
      <cdr:y>0.58763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20810" y="1525138"/>
          <a:ext cx="616179" cy="2840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3</xdr:row>
      <xdr:rowOff>9525</xdr:rowOff>
    </xdr:from>
    <xdr:to>
      <xdr:col>11</xdr:col>
      <xdr:colOff>600074</xdr:colOff>
      <xdr:row>22</xdr:row>
      <xdr:rowOff>133350</xdr:rowOff>
    </xdr:to>
    <xdr:graphicFrame macro="">
      <xdr:nvGraphicFramePr>
        <xdr:cNvPr id="4823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sp macro="" textlink="">
      <xdr:nvSpPr>
        <xdr:cNvPr id="482307" name="Object 3">
          <a:extLst>
            <a:ext uri="{63B3BB69-23CF-44E3-9099-C40C66FF867C}">
              <a14:compatExt xmlns:a14="http://schemas.microsoft.com/office/drawing/2010/main" spid="_x0000_s48230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sp macro="" textlink="">
      <xdr:nvSpPr>
        <xdr:cNvPr id="482308" name="Object 4">
          <a:extLst>
            <a:ext uri="{63B3BB69-23CF-44E3-9099-C40C66FF867C}">
              <a14:compatExt xmlns:a14="http://schemas.microsoft.com/office/drawing/2010/main" spid="_x0000_s482308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sp>
    <xdr:clientData/>
  </xdr:twoCellAnchor>
  <xdr:twoCellAnchor>
    <xdr:from>
      <xdr:col>1</xdr:col>
      <xdr:colOff>0</xdr:colOff>
      <xdr:row>114</xdr:row>
      <xdr:rowOff>9525</xdr:rowOff>
    </xdr:from>
    <xdr:to>
      <xdr:col>6</xdr:col>
      <xdr:colOff>495300</xdr:colOff>
      <xdr:row>117</xdr:row>
      <xdr:rowOff>123825</xdr:rowOff>
    </xdr:to>
    <xdr:pic>
      <xdr:nvPicPr>
        <xdr:cNvPr id="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058525"/>
          <a:ext cx="3543300" cy="6000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  <xdr:twoCellAnchor>
    <xdr:from>
      <xdr:col>1</xdr:col>
      <xdr:colOff>9525</xdr:colOff>
      <xdr:row>119</xdr:row>
      <xdr:rowOff>9525</xdr:rowOff>
    </xdr:from>
    <xdr:to>
      <xdr:col>9</xdr:col>
      <xdr:colOff>0</xdr:colOff>
      <xdr:row>127</xdr:row>
      <xdr:rowOff>123825</xdr:rowOff>
    </xdr:to>
    <xdr:pic>
      <xdr:nvPicPr>
        <xdr:cNvPr id="3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1906250"/>
          <a:ext cx="4867275" cy="14097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</xdr:spPr>
    </xdr:pic>
    <xdr:clientData/>
  </xdr:twoCellAnchor>
</xdr:wsDr>
</file>

<file path=xl/drawings/drawing11.xml><?xml version="1.0" encoding="utf-8"?>
<c:userShapes xmlns:c="http://schemas.openxmlformats.org/drawingml/2006/chart">
  <cdr:absSizeAnchor xmlns:cdr="http://schemas.openxmlformats.org/drawingml/2006/chartDrawing">
    <cdr:from>
      <cdr:x>0</cdr:x>
      <cdr:y>0.87891</cdr:y>
    </cdr:from>
    <cdr:ext cx="4879976" cy="380999"/>
    <cdr:sp macro="" textlink="'4'!$B$111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65426"/>
          <a:ext cx="4879976" cy="3809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A8A61B4-6495-49F1-9E64-A795F741609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Sources: U.S. Energy Information Administration, Short-Term Energy Outlook, March 2021, and CME Group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0.778</cdr:y>
    </cdr:from>
    <cdr:ext cx="5463064" cy="361949"/>
    <cdr:sp macro="" textlink="'4'!$B$112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447926"/>
          <a:ext cx="5463064" cy="361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FB1A4CB7-367C-4E94-B949-B692590B7DF8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Note: Confidence interval derived from options market information for the five trading days ending Mar 4, 2021. Intervals not calculated for months with sparse trading in near-the-money options contracts.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0.78746</cdr:x>
      <cdr:y>0.12406</cdr:y>
    </cdr:from>
    <cdr:to>
      <cdr:x>1</cdr:x>
      <cdr:y>0.77083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4305319" y="397042"/>
          <a:ext cx="1162031" cy="20699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95% NYMEX 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futures price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confidence interval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upper bound</a:t>
          </a: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STEO forecast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95% NYMEX 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futures price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confidence interval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lower bound</a:t>
          </a:r>
          <a:endParaRPr lang="en-US" sz="9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0.19943</cdr:x>
      <cdr:y>0.3199</cdr:y>
    </cdr:from>
    <cdr:to>
      <cdr:x>0.46423</cdr:x>
      <cdr:y>0.40571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1090369" y="1006551"/>
          <a:ext cx="1447754" cy="2699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2"/>
              </a:solidFill>
              <a:latin typeface="Arial" panose="020B0604020202020204" pitchFamily="34" charset="0"/>
              <a:cs typeface="Arial" panose="020B0604020202020204" pitchFamily="34" charset="0"/>
            </a:rPr>
            <a:t>Henry Hub spot price</a:t>
          </a:r>
        </a:p>
      </cdr:txBody>
    </cdr:sp>
  </cdr:relSizeAnchor>
  <cdr:relSizeAnchor xmlns:cdr="http://schemas.openxmlformats.org/drawingml/2006/chartDrawing">
    <cdr:from>
      <cdr:x>0.92509</cdr:x>
      <cdr:y>0.89881</cdr:y>
    </cdr:from>
    <cdr:to>
      <cdr:x>0.99482</cdr:x>
      <cdr:y>0.98966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57776" y="2876552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57150</xdr:rowOff>
    </xdr:from>
    <xdr:to>
      <xdr:col>9</xdr:col>
      <xdr:colOff>247650</xdr:colOff>
      <xdr:row>21</xdr:row>
      <xdr:rowOff>19050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0.01736</cdr:x>
      <cdr:y>3.12461E-7</cdr:y>
    </cdr:from>
    <cdr:to>
      <cdr:x>0.95139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0" y="1"/>
          <a:ext cx="5124456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prices</a:t>
          </a:r>
        </a:p>
        <a:p xmlns:a="http://schemas.openxmlformats.org/drawingml/2006/main">
          <a:pPr rtl="0"/>
          <a:r>
            <a:rPr lang="en-US" sz="1100" b="0" i="0" baseline="0">
              <a:effectLst/>
              <a:latin typeface="+mn-lt"/>
              <a:ea typeface="+mn-ea"/>
              <a:cs typeface="+mn-cs"/>
            </a:rPr>
            <a:t>dollars per thousand cubic feet</a:t>
          </a:r>
          <a:endParaRPr lang="en-US" sz="1000">
            <a:effectLst/>
          </a:endParaRPr>
        </a:p>
        <a:p xmlns:a="http://schemas.openxmlformats.org/drawingml/2006/main">
          <a:pPr rtl="0"/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0.77951</cdr:x>
      <cdr:y>0.12798</cdr:y>
    </cdr:from>
    <cdr:to>
      <cdr:x>0.94617</cdr:x>
      <cdr:y>0.19644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276728" y="409575"/>
          <a:ext cx="914363" cy="2190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0.15451</cdr:x>
      <cdr:y>0.1875</cdr:y>
    </cdr:from>
    <cdr:to>
      <cdr:x>0.32118</cdr:x>
      <cdr:y>0.47321</cdr:y>
    </cdr:to>
    <cdr:sp macro="" textlink="">
      <cdr:nvSpPr>
        <cdr:cNvPr id="5" name="Minus 4"/>
        <cdr:cNvSpPr/>
      </cdr:nvSpPr>
      <cdr:spPr bwMode="auto">
        <a:xfrm xmlns:a="http://schemas.openxmlformats.org/drawingml/2006/main">
          <a:off x="847725" y="600075"/>
          <a:ext cx="914400" cy="914400"/>
        </a:xfrm>
        <a:prstGeom xmlns:a="http://schemas.openxmlformats.org/drawingml/2006/main" prst="mathMinus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0.02031</cdr:x>
      <cdr:y>0.87474</cdr:y>
    </cdr:from>
    <cdr:to>
      <cdr:x>0.9127</cdr:x>
      <cdr:y>1</cdr:y>
    </cdr:to>
    <cdr:sp macro="" textlink="'5'!$B$112">
      <cdr:nvSpPr>
        <cdr:cNvPr id="6" name="TextBox 5"/>
        <cdr:cNvSpPr txBox="1"/>
      </cdr:nvSpPr>
      <cdr:spPr>
        <a:xfrm xmlns:a="http://schemas.openxmlformats.org/drawingml/2006/main">
          <a:off x="117190" y="2681483"/>
          <a:ext cx="5149592" cy="3839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square" lIns="45720" rIns="45720" rtlCol="0"/>
        <a:lstStyle xmlns:a="http://schemas.openxmlformats.org/drawingml/2006/main"/>
        <a:p xmlns:a="http://schemas.openxmlformats.org/drawingml/2006/main">
          <a:fld id="{B99822E7-DE69-4436-A786-70F698174E13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Sources: U.S. Energy Information Administration, Short-Term Energy Outlook, March 2021, and Refinitiv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0.93051</cdr:x>
      <cdr:y>0.90179</cdr:y>
    </cdr:from>
    <cdr:to>
      <cdr:x>1</cdr:x>
      <cdr:y>0.99264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105127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142875</xdr:rowOff>
    </xdr:from>
    <xdr:to>
      <xdr:col>12</xdr:col>
      <xdr:colOff>0</xdr:colOff>
      <xdr:row>23</xdr:row>
      <xdr:rowOff>104775</xdr:rowOff>
    </xdr:to>
    <xdr:grpSp>
      <xdr:nvGrpSpPr>
        <xdr:cNvPr id="7" name="Group 1"/>
        <xdr:cNvGrpSpPr/>
      </xdr:nvGrpSpPr>
      <xdr:grpSpPr>
        <a:xfrm>
          <a:off x="1228725" y="666750"/>
          <a:ext cx="5486400" cy="3200400"/>
          <a:chOff x="1228725" y="666750"/>
          <a:chExt cx="5486400" cy="3200400"/>
        </a:xfrm>
      </xdr:grpSpPr>
      <xdr:graphicFrame macro="">
        <xdr:nvGraphicFramePr>
          <xdr:cNvPr id="5" name="Chart 2"/>
          <xdr:cNvGraphicFramePr>
            <a:graphicFrameLocks/>
          </xdr:cNvGraphicFramePr>
        </xdr:nvGraphicFramePr>
        <xdr:xfrm>
          <a:off x="1228725" y="666750"/>
          <a:ext cx="5485273" cy="225496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1228725" y="2917797"/>
          <a:ext cx="5486400" cy="94935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3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7" y="3533777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0.19167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3815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World liquid fuels production and consumption balance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million barrels per day </a:t>
          </a:r>
        </a:p>
      </cdr:txBody>
    </cdr:sp>
  </cdr:relSizeAnchor>
  <cdr:relSizeAnchor xmlns:cdr="http://schemas.openxmlformats.org/drawingml/2006/chartDrawing">
    <cdr:from>
      <cdr:x>0.33887</cdr:x>
      <cdr:y>0.13657</cdr:y>
    </cdr:from>
    <cdr:to>
      <cdr:x>0.61323</cdr:x>
      <cdr:y>0.44914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8494" y="318958"/>
          <a:ext cx="1561375" cy="730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world</a:t>
          </a:r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production</a:t>
          </a:r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world consumption</a:t>
          </a:r>
          <a:endParaRPr lang="en-US" sz="9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0.02957</cdr:x>
      <cdr:y>0.72803</cdr:y>
    </cdr:from>
    <cdr:to>
      <cdr:x>0.06808</cdr:x>
      <cdr:y>0.89719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8258" y="1700307"/>
          <a:ext cx="219160" cy="39507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absSizeAnchor xmlns:cdr="http://schemas.openxmlformats.org/drawingml/2006/chartDrawing">
    <cdr:from>
      <cdr:x>0</cdr:x>
      <cdr:y>0.75142</cdr:y>
    </cdr:from>
    <cdr:ext cx="5054600" cy="209031"/>
    <cdr:sp macro="" textlink="'6'!$C$56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700625"/>
          <a:ext cx="5054600" cy="2090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EC04801-DBB9-4723-9C59-083D281348BF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/>
            <a:t>Source: U.S. Energy Information Administration, Short-Term Energy Outlook, March 2021</a:t>
          </a:fld>
          <a:endParaRPr lang="en-US" sz="900"/>
        </a:p>
      </cdr:txBody>
    </cdr:sp>
  </cdr:absSizeAnchor>
  <cdr:relSizeAnchor xmlns:cdr="http://schemas.openxmlformats.org/drawingml/2006/chartDrawing">
    <cdr:from>
      <cdr:x>0.32169</cdr:x>
      <cdr:y>0.15351</cdr:y>
    </cdr:from>
    <cdr:to>
      <cdr:x>0.73761</cdr:x>
      <cdr:y>0.82093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856840" y="143137"/>
          <a:ext cx="2400753" cy="62230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4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 build</a:t>
          </a:r>
        </a:p>
        <a:p xmlns:a="http://schemas.openxmlformats.org/drawingml/2006/main">
          <a:endParaRPr lang="en-US" sz="900" b="1">
            <a:solidFill>
              <a:schemeClr val="accent4">
                <a:lumMod val="7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</a:t>
          </a:r>
        </a:p>
        <a:p xmlns:a="http://schemas.openxmlformats.org/drawingml/2006/main">
          <a:pPr eaLnBrk="1" fontAlgn="auto" latinLnBrk="0" hangingPunct="1"/>
          <a:r>
            <a:rPr lang="en-US" sz="900" b="1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implied stock draw 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104775</xdr:rowOff>
    </xdr:from>
    <xdr:to>
      <xdr:col>10</xdr:col>
      <xdr:colOff>28575</xdr:colOff>
      <xdr:row>22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0.00639</cdr:x>
      <cdr:y>0.88497</cdr:y>
    </cdr:from>
    <cdr:to>
      <cdr:x>0.90104</cdr:x>
      <cdr:y>0.99395</cdr:y>
    </cdr:to>
    <cdr:sp macro="" textlink="'7'!$A$64">
      <cdr:nvSpPr>
        <cdr:cNvPr id="3" name="TextBox 2"/>
        <cdr:cNvSpPr txBox="1"/>
      </cdr:nvSpPr>
      <cdr:spPr>
        <a:xfrm xmlns:a="http://schemas.openxmlformats.org/drawingml/2006/main">
          <a:off x="35044" y="2784483"/>
          <a:ext cx="4908408" cy="3428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BD55A243-49EA-45B5-B800-10837959DD7A}" type="TxLink">
            <a:rPr lang="en-US" sz="900" b="0" i="0" u="none" strike="noStrike">
              <a:solidFill>
                <a:srgbClr val="000000"/>
              </a:solidFill>
              <a:latin typeface="Arialri"/>
              <a:cs typeface="Arial"/>
            </a:rPr>
            <a:pPr algn="l"/>
            <a:t>Source: U.S. Energy Information Administration, Short-Term Energy Outlook, March 2021</a:t>
          </a:fld>
          <a:endParaRPr lang="en-US" sz="900"/>
        </a:p>
      </cdr:txBody>
    </cdr:sp>
  </cdr:relSizeAnchor>
  <cdr:relSizeAnchor xmlns:cdr="http://schemas.openxmlformats.org/drawingml/2006/chartDrawing">
    <cdr:from>
      <cdr:x>0.83278</cdr:x>
      <cdr:y>0.23469</cdr:y>
    </cdr:from>
    <cdr:to>
      <cdr:x>1</cdr:x>
      <cdr:y>0.50291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581525" y="8001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0.80998</cdr:x>
      <cdr:y>0.22807</cdr:y>
    </cdr:from>
    <cdr:to>
      <cdr:x>0.99476</cdr:x>
      <cdr:y>0.83333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43886" y="729914"/>
          <a:ext cx="1013777" cy="19370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non-OPEC</a:t>
          </a:r>
        </a:p>
        <a:p xmlns:a="http://schemas.openxmlformats.org/drawingml/2006/main">
          <a:r>
            <a:rPr lang="en-US" sz="900" b="0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bg2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1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Canada</a:t>
          </a:r>
        </a:p>
        <a:p xmlns:a="http://schemas.openxmlformats.org/drawingml/2006/main">
          <a:endParaRPr lang="en-US" sz="900" b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rgbClr val="00B050"/>
              </a:solidFill>
              <a:latin typeface="Arial" panose="020B0604020202020204" pitchFamily="34" charset="0"/>
              <a:cs typeface="Arial" panose="020B0604020202020204" pitchFamily="34" charset="0"/>
            </a:rPr>
            <a:t>Venezuela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Saudi Arabia</a:t>
          </a:r>
        </a:p>
        <a:p xmlns:a="http://schemas.openxmlformats.org/drawingml/2006/main">
          <a:r>
            <a:rPr lang="en-US" sz="900" b="1" baseline="0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Iran</a:t>
          </a:r>
        </a:p>
        <a:p xmlns:a="http://schemas.openxmlformats.org/drawingml/2006/main">
          <a:r>
            <a:rPr lang="en-US" sz="900" b="0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Kuwait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Iraq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>
                  <a:lumMod val="20000"/>
                  <a:lumOff val="8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Nigeria</a:t>
          </a:r>
        </a:p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Libya</a:t>
          </a:r>
        </a:p>
      </cdr:txBody>
    </cdr:sp>
  </cdr:relSizeAnchor>
  <cdr:relSizeAnchor xmlns:cdr="http://schemas.openxmlformats.org/drawingml/2006/chartDrawing">
    <cdr:from>
      <cdr:x>0.92361</cdr:x>
      <cdr:y>0.89583</cdr:y>
    </cdr:from>
    <cdr:to>
      <cdr:x>0.99774</cdr:x>
      <cdr:y>0.99274</cdr:y>
    </cdr:to>
    <cdr:pic>
      <cdr:nvPicPr>
        <cdr:cNvPr id="4" name="Picture 3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0" y="2867026"/>
          <a:ext cx="406692" cy="310139"/>
        </a:xfrm>
        <a:prstGeom xmlns:a="http://schemas.openxmlformats.org/drawingml/2006/main" prst="rect">
          <a:avLst/>
        </a:prstGeom>
      </cdr:spPr>
    </cdr:pic>
  </cdr:relSizeAnchor>
</c:userShapes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3</xdr:row>
      <xdr:rowOff>76200</xdr:rowOff>
    </xdr:from>
    <xdr:to>
      <xdr:col>9</xdr:col>
      <xdr:colOff>333374</xdr:colOff>
      <xdr:row>20</xdr:row>
      <xdr:rowOff>38100</xdr:rowOff>
    </xdr:to>
    <xdr:grpSp>
      <xdr:nvGrpSpPr>
        <xdr:cNvPr id="8" name="Group 1"/>
        <xdr:cNvGrpSpPr/>
      </xdr:nvGrpSpPr>
      <xdr:grpSpPr>
        <a:xfrm>
          <a:off x="704849" y="657225"/>
          <a:ext cx="5495925" cy="3200400"/>
          <a:chOff x="666750" y="666750"/>
          <a:chExt cx="5486401" cy="32004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05180" y="666750"/>
          <a:ext cx="2747971" cy="3199643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66750" y="666750"/>
          <a:ext cx="273842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29">
        <xdr:nvSpPr>
          <xdr:cNvPr id="6" name="TextBox 1"/>
          <xdr:cNvSpPr txBox="1"/>
        </xdr:nvSpPr>
        <xdr:spPr>
          <a:xfrm>
            <a:off x="696978" y="3584568"/>
            <a:ext cx="4800222" cy="2514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9144" rIns="9144" bIns="9144" rtlCol="0" anchor="t">
            <a:noAutofit/>
          </a:bodyPr>
          <a:lstStyle/>
          <a:p>
            <a:fld id="{B9BCD93C-8118-4761-B865-BFECFFB03EF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3101" y="35433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0.14529</cdr:x>
      <cdr:y>0.13878</cdr:y>
    </cdr:from>
    <cdr:to>
      <cdr:x>0.51489</cdr:x>
      <cdr:y>0.41899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19350" y="429069"/>
          <a:ext cx="1066790" cy="86633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change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Economic 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Cooperation and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Development (OECD)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0.60365</cdr:x>
      <cdr:y>0.13613</cdr:y>
    </cdr:from>
    <cdr:to>
      <cdr:x>0.82587</cdr:x>
      <cdr:y>0.20419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740411" y="420876"/>
          <a:ext cx="640692" cy="21042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liquid fuels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0.06049</cdr:x>
      <cdr:y>0.76129</cdr:y>
    </cdr:from>
    <cdr:to>
      <cdr:x>0.1276</cdr:x>
      <cdr:y>0.86191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71451" y="2337820"/>
          <a:ext cx="190217" cy="30899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18288" tIns="18288" rIns="18288" bIns="0" rtlCol="0" anchor="t" anchorCtr="1">
          <a:noAutofit/>
        </a:bodyPr>
        <a:lstStyle xmlns:a="http://schemas.openxmlformats.org/drawingml/2006/main"/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//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5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0</a:t>
          </a:r>
          <a:endParaRPr lang="en-US" sz="950" baseline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50"/>
        </a:p>
      </cdr:txBody>
    </cdr:sp>
  </cdr:relSizeAnchor>
</c:userShapes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85725</xdr:rowOff>
    </xdr:from>
    <xdr:to>
      <xdr:col>9</xdr:col>
      <xdr:colOff>147637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12</xdr:col>
      <xdr:colOff>565150</xdr:colOff>
      <xdr:row>17</xdr:row>
      <xdr:rowOff>50800</xdr:rowOff>
    </xdr:from>
    <xdr:ext cx="184731" cy="264560"/>
    <xdr:sp macro="" textlink="">
      <xdr:nvSpPr>
        <xdr:cNvPr id="3" name="TextBox 2"/>
        <xdr:cNvSpPr txBox="1"/>
      </xdr:nvSpPr>
      <xdr:spPr>
        <a:xfrm>
          <a:off x="8705850" y="279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0.16071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71421" y="0"/>
          <a:ext cx="3695694" cy="5143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Annual change in world liquid fuels consumption 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0.00666</cdr:x>
      <cdr:y>0.89192</cdr:y>
    </cdr:from>
    <cdr:to>
      <cdr:x>0.92538</cdr:x>
      <cdr:y>0.99091</cdr:y>
    </cdr:to>
    <cdr:sp macro="" textlink="'9'!$B$36">
      <cdr:nvSpPr>
        <cdr:cNvPr id="5" name="TextBox 1"/>
        <cdr:cNvSpPr txBox="1"/>
      </cdr:nvSpPr>
      <cdr:spPr>
        <a:xfrm xmlns:a="http://schemas.openxmlformats.org/drawingml/2006/main">
          <a:off x="38100" y="2803526"/>
          <a:ext cx="5257800" cy="31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lIns="9144" tIns="18288" rIns="9144" bIns="9144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fld id="{2D43F495-2CA5-439F-9BA2-6969641B9CA1}" type="TxLink">
            <a:rPr lang="en-US" sz="10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March 2021</a:t>
          </a:fld>
          <a:endParaRPr lang="en-US" sz="900"/>
        </a:p>
      </cdr:txBody>
    </cdr:sp>
  </cdr:relSizeAnchor>
  <cdr:relSizeAnchor xmlns:cdr="http://schemas.openxmlformats.org/drawingml/2006/chartDrawing">
    <cdr:from>
      <cdr:x>0.56699</cdr:x>
      <cdr:y>0.12222</cdr:y>
    </cdr:from>
    <cdr:to>
      <cdr:x>0.71789</cdr:x>
      <cdr:y>0.18485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244850" y="384175"/>
          <a:ext cx="863600" cy="1968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0.79301</cdr:x>
      <cdr:y>0.24702</cdr:y>
    </cdr:from>
    <cdr:to>
      <cdr:x>1</cdr:x>
      <cdr:y>0.71726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324333" y="790563"/>
          <a:ext cx="1128729" cy="15049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world</a:t>
          </a:r>
        </a:p>
        <a:p xmlns:a="http://schemas.openxmlformats.org/drawingml/2006/main">
          <a:r>
            <a:rPr lang="en-US" sz="1000" b="1">
              <a:solidFill>
                <a:schemeClr val="bg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non-OECD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Middle East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India</a:t>
          </a:r>
        </a:p>
        <a:p xmlns:a="http://schemas.openxmlformats.org/drawingml/2006/main">
          <a:r>
            <a:rPr lang="en-US" sz="1000" b="1">
              <a:solidFill>
                <a:schemeClr val="accent5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China</a:t>
          </a:r>
        </a:p>
        <a:p xmlns:a="http://schemas.openxmlformats.org/drawingml/2006/main">
          <a:r>
            <a:rPr lang="en-US" sz="1000" b="1">
              <a:solidFill>
                <a:schemeClr val="tx2">
                  <a:lumMod val="25000"/>
                  <a:lumOff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other OECD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United States</a:t>
          </a:r>
        </a:p>
        <a:p xmlns:a="http://schemas.openxmlformats.org/drawingml/2006/main">
          <a:endParaRPr lang="en-US" sz="1000" b="1">
            <a:solidFill>
              <a:schemeClr val="accent5">
                <a:lumMod val="7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0.92687</cdr:x>
      <cdr:y>0.89275</cdr:y>
    </cdr:from>
    <cdr:to>
      <cdr:x>0.99679</cdr:x>
      <cdr:y>0.9836</cdr:y>
    </cdr:to>
    <cdr:pic>
      <cdr:nvPicPr>
        <cdr:cNvPr id="7" name="Picture 6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304416" y="2806135"/>
          <a:ext cx="400148" cy="285564"/>
        </a:xfrm>
        <a:prstGeom xmlns:a="http://schemas.openxmlformats.org/drawingml/2006/main" prst="rect">
          <a:avLst/>
        </a:prstGeom>
      </cdr:spPr>
    </cdr:pic>
  </cdr:relSizeAnchor>
</c:userShapes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152400</xdr:rowOff>
    </xdr:from>
    <xdr:to>
      <xdr:col>9</xdr:col>
      <xdr:colOff>178593</xdr:colOff>
      <xdr:row>23</xdr:row>
      <xdr:rowOff>114300</xdr:rowOff>
    </xdr:to>
    <xdr:grpSp>
      <xdr:nvGrpSpPr>
        <xdr:cNvPr id="9" name="Group 1"/>
        <xdr:cNvGrpSpPr/>
      </xdr:nvGrpSpPr>
      <xdr:grpSpPr>
        <a:xfrm>
          <a:off x="609600" y="676275"/>
          <a:ext cx="5484018" cy="3200400"/>
          <a:chOff x="609600" y="676275"/>
          <a:chExt cx="5484018" cy="3200400"/>
        </a:xfrm>
      </xdr:grpSpPr>
      <xdr:graphicFrame macro="">
        <xdr:nvGraphicFramePr>
          <xdr:cNvPr id="2" name="Chart 2"/>
          <xdr:cNvGraphicFramePr>
            <a:graphicFrameLocks/>
          </xdr:cNvGraphicFramePr>
        </xdr:nvGraphicFramePr>
        <xdr:xfrm>
          <a:off x="3350418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09600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46">
        <xdr:nvSpPr>
          <xdr:cNvPr id="6" name="TextBox 1"/>
          <xdr:cNvSpPr txBox="1"/>
        </xdr:nvSpPr>
        <xdr:spPr>
          <a:xfrm>
            <a:off x="619124" y="3637452"/>
            <a:ext cx="4922991" cy="2152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FBC296C-997A-49DF-BDFB-A385FBD0436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7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7846" y="3571880"/>
            <a:ext cx="381278" cy="290756"/>
          </a:xfrm>
          <a:prstGeom prst="rect">
            <a:avLst/>
          </a:prstGeom>
        </xdr:spPr>
      </xdr:pic>
    </xdr:grpSp>
    <xdr:clientData/>
  </xdr:twoCellAnchor>
</xdr:wsDr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0.01302</cdr:x>
      <cdr:y>0</cdr:y>
    </cdr:from>
    <cdr:to>
      <cdr:x>0.68663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710" y="0"/>
          <a:ext cx="1847847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 eaLnBrk="0" fontAlgn="base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 </a:t>
          </a:r>
        </a:p>
        <a:p xmlns:a="http://schemas.openxmlformats.org/drawingml/2006/main">
          <a:pPr rtl="0" eaLnBrk="0" fontAlgn="base" hangingPunct="0"/>
          <a:r>
            <a:rPr lang="en-US" sz="100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0.55848</cdr:x>
      <cdr:y>0.12202</cdr:y>
    </cdr:from>
    <cdr:to>
      <cdr:x>0.77248</cdr:x>
      <cdr:y>0.20833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607404" y="383539"/>
          <a:ext cx="615950" cy="27129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0.19444</cdr:x>
      <cdr:y>0.11968</cdr:y>
    </cdr:from>
    <cdr:to>
      <cdr:x>0.54155</cdr:x>
      <cdr:y>0.44243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9640" y="376178"/>
          <a:ext cx="999050" cy="10144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27432" rIns="0" bIns="27432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OPEC countries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i="0" u="none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non-OPEC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Eurasia</a:t>
          </a:r>
          <a:endParaRPr lang="en-US" sz="900" b="1">
            <a:solidFill>
              <a:schemeClr val="accent1">
                <a:lumMod val="50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  North America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40000"/>
                  <a:lumOff val="6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Latin America</a:t>
          </a:r>
        </a:p>
        <a:p xmlns:a="http://schemas.openxmlformats.org/drawingml/2006/main">
          <a:r>
            <a:rPr lang="en-US" sz="900" b="1">
              <a:solidFill>
                <a:schemeClr val="bg1">
                  <a:lumMod val="6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other non-OPEC</a:t>
          </a:r>
        </a:p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net change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World crude oil and liquid fuels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0.04067</cdr:x>
      <cdr:y>0.72525</cdr:y>
    </cdr:from>
    <cdr:to>
      <cdr:x>0.10906</cdr:x>
      <cdr:y>0.86895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15405" y="2403986"/>
          <a:ext cx="194059" cy="476323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square" lIns="27432" tIns="9144" rIns="27432" bIns="0" rtlCol="0">
          <a:spAutoFit/>
        </a:bodyPr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</c:userShapes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95250</xdr:rowOff>
    </xdr:from>
    <xdr:to>
      <xdr:col>10</xdr:col>
      <xdr:colOff>28575</xdr:colOff>
      <xdr:row>21</xdr:row>
      <xdr:rowOff>104775</xdr:rowOff>
    </xdr:to>
    <xdr:grpSp>
      <xdr:nvGrpSpPr>
        <xdr:cNvPr id="10" name="Group 1"/>
        <xdr:cNvGrpSpPr/>
      </xdr:nvGrpSpPr>
      <xdr:grpSpPr>
        <a:xfrm>
          <a:off x="657225" y="619125"/>
          <a:ext cx="5467350" cy="3086100"/>
          <a:chOff x="657225" y="619125"/>
          <a:chExt cx="5467350" cy="3086100"/>
        </a:xfrm>
      </xdr:grpSpPr>
      <xdr:graphicFrame macro="">
        <xdr:nvGraphicFramePr>
          <xdr:cNvPr id="6" name="Chart 1"/>
          <xdr:cNvGraphicFramePr>
            <a:graphicFrameLocks/>
          </xdr:cNvGraphicFramePr>
        </xdr:nvGraphicFramePr>
        <xdr:xfrm>
          <a:off x="338137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1" name="Chart 1"/>
          <xdr:cNvGraphicFramePr>
            <a:graphicFrameLocks/>
          </xdr:cNvGraphicFramePr>
        </xdr:nvGraphicFramePr>
        <xdr:xfrm>
          <a:off x="657225" y="619125"/>
          <a:ext cx="2743200" cy="30861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8" name="Picture 1"/>
          <xdr:cNvPicPr preferRelativeResize="0"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381376"/>
            <a:ext cx="381273" cy="290755"/>
          </a:xfrm>
          <a:prstGeom prst="rect">
            <a:avLst/>
          </a:prstGeom>
        </xdr:spPr>
      </xdr:pic>
      <xdr:sp macro="" textlink="$B$77">
        <xdr:nvSpPr>
          <xdr:cNvPr id="4" name="TextBox 2"/>
          <xdr:cNvSpPr txBox="1"/>
        </xdr:nvSpPr>
        <xdr:spPr>
          <a:xfrm>
            <a:off x="692150" y="3418221"/>
            <a:ext cx="5010150" cy="26303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95652FD2-AA58-4FA1-AA85-FC625A2923D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sp macro="" textlink="">
        <xdr:nvSpPr>
          <xdr:cNvPr id="7" name="TextBox 1"/>
          <xdr:cNvSpPr txBox="1"/>
        </xdr:nvSpPr>
        <xdr:spPr>
          <a:xfrm>
            <a:off x="5219700" y="1066800"/>
            <a:ext cx="595163" cy="2249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lang="en-US" sz="900">
                <a:latin typeface="Arial" panose="020B0604020202020204" pitchFamily="34" charset="0"/>
                <a:cs typeface="Arial" panose="020B0604020202020204" pitchFamily="34" charset="0"/>
              </a:rPr>
              <a:t>forecast</a:t>
            </a:r>
          </a:p>
        </xdr:txBody>
      </xdr:sp>
    </xdr:grpSp>
    <xdr:clientData/>
  </xdr:twoCellAnchor>
</xdr:wsDr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non-OECD</a:t>
          </a: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for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Economic</a:t>
          </a:r>
          <a:r>
            <a:rPr lang="en-US" sz="9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Cooperation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and Development (OECD</a:t>
          </a:r>
          <a:r>
            <a:rPr lang="en-US" sz="1000" b="1">
              <a:solidFill>
                <a:schemeClr val="bg1"/>
              </a:solidFill>
            </a:rPr>
            <a:t>)</a:t>
          </a:r>
        </a:p>
      </cdr:txBody>
    </cdr:sp>
  </cdr:relSizeAnchor>
  <cdr:relSizeAnchor xmlns:cdr="http://schemas.openxmlformats.org/drawingml/2006/chartDrawing">
    <cdr:from>
      <cdr:x>0.67014</cdr:x>
      <cdr:y>0.14506</cdr:y>
    </cdr:from>
    <cdr:to>
      <cdr:x>0.92361</cdr:x>
      <cdr:y>0.21914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1838325" y="447675"/>
          <a:ext cx="695325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0.11491</cdr:x>
      <cdr:y>0.30247</cdr:y>
    </cdr:from>
    <cdr:to>
      <cdr:x>0.72222</cdr:x>
      <cdr:y>0.77469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15221" y="933453"/>
          <a:ext cx="1665973" cy="145731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bg1"/>
              </a:solidFill>
              <a:effectLst/>
              <a:latin typeface="+mn-lt"/>
              <a:ea typeface="+mn-ea"/>
              <a:cs typeface="+mn-cs"/>
            </a:rPr>
            <a:t>non-OPEC</a:t>
          </a:r>
          <a:endParaRPr lang="en-US" sz="900">
            <a:solidFill>
              <a:schemeClr val="bg1"/>
            </a:solidFill>
            <a:effectLst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Organization of the </a:t>
          </a: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Petroleum Exporting</a:t>
          </a:r>
          <a:endParaRPr lang="en-US" sz="900" b="1" baseline="0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Countries (OPEC)</a:t>
          </a: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0.66667</cdr:x>
      <cdr:y>0.14506</cdr:y>
    </cdr:from>
    <cdr:to>
      <cdr:x>0.88826</cdr:x>
      <cdr:y>0.21282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1828800" y="447674"/>
          <a:ext cx="607863" cy="209123"/>
        </a:xfrm>
        <a:prstGeom xmlns:a="http://schemas.openxmlformats.org/drawingml/2006/main" prst="rect">
          <a:avLst/>
        </a:prstGeom>
        <a:noFill xmlns:a="http://schemas.openxmlformats.org/drawingml/2006/main"/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wrap="none" rtlCol="0" anchor="t">
          <a:noAutofit/>
        </a:bodyPr>
        <a:lstStyle xmlns:a="http://schemas.openxmlformats.org/drawingml/2006/main">
          <a:lvl1pPr marL="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142875</xdr:rowOff>
    </xdr:from>
    <xdr:to>
      <xdr:col>9</xdr:col>
      <xdr:colOff>581025</xdr:colOff>
      <xdr:row>23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1.xml><?xml version="1.0" encoding="utf-8"?>
<c:userShapes xmlns:c="http://schemas.openxmlformats.org/drawingml/2006/chart">
  <cdr:absSizeAnchor xmlns:cdr="http://schemas.openxmlformats.org/drawingml/2006/chartDrawing">
    <cdr:from>
      <cdr:x>0</cdr:x>
      <cdr:y>0.90918</cdr:y>
    </cdr:from>
    <cdr:ext cx="5089524" cy="282279"/>
    <cdr:sp macro="" textlink="'12'!$B$4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892420"/>
          <a:ext cx="5089524" cy="28227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43839BAF-C083-4875-9584-BD58C250C48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0.85626</cdr:y>
    </cdr:from>
    <cdr:ext cx="4672944" cy="205433"/>
    <cdr:sp macro="" textlink="'12'!$B$4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781138"/>
          <a:ext cx="4672944" cy="2054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903CF86C-11AC-43BD-8E52-D6F3498C7679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Black line represents 2011-2020 average (2.4 million barrels per day).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0.84821</cdr:x>
      <cdr:y>0.18203</cdr:y>
    </cdr:from>
    <cdr:ext cx="700914" cy="232863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637485" y="591237"/>
          <a:ext cx="700914" cy="2328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en-US" sz="900">
              <a:solidFill>
                <a:sysClr val="windowText" lastClr="000000"/>
              </a:solidFill>
              <a:latin typeface="Arial" pitchFamily="34" charset="0"/>
              <a:cs typeface="Arial" pitchFamily="34" charset="0"/>
            </a:rPr>
            <a:t>forecas</a:t>
          </a:r>
          <a:r>
            <a:rPr lang="en-US" sz="900">
              <a:latin typeface="Arial" pitchFamily="34" charset="0"/>
              <a:cs typeface="Arial" pitchFamily="34" charset="0"/>
            </a:rPr>
            <a:t>t</a:t>
          </a:r>
        </a:p>
      </cdr:txBody>
    </cdr:sp>
  </cdr:absSizeAnchor>
  <cdr:relSizeAnchor xmlns:cdr="http://schemas.openxmlformats.org/drawingml/2006/chartDrawing">
    <cdr:from>
      <cdr:x>0.41709</cdr:x>
      <cdr:y>0.33541</cdr:y>
    </cdr:from>
    <cdr:to>
      <cdr:x>0.61743</cdr:x>
      <cdr:y>0.43812</cdr:y>
    </cdr:to>
    <cdr:sp macro="" textlink="'12'!$D$27">
      <cdr:nvSpPr>
        <cdr:cNvPr id="4" name="TextBox 3"/>
        <cdr:cNvSpPr txBox="1"/>
      </cdr:nvSpPr>
      <cdr:spPr>
        <a:xfrm xmlns:a="http://schemas.openxmlformats.org/drawingml/2006/main">
          <a:off x="2293620" y="1067064"/>
          <a:ext cx="1101690" cy="326761"/>
        </a:xfrm>
        <a:prstGeom xmlns:a="http://schemas.openxmlformats.org/drawingml/2006/main" prst="rect">
          <a:avLst/>
        </a:prstGeom>
        <a:noFill xmlns:a="http://schemas.openxmlformats.org/drawingml/2006/main"/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fld id="{4599A32C-B378-4059-B2A9-A30893E91B13}" type="TxLink">
            <a:rPr lang="en-US" sz="1000" b="0" i="0" u="none" strike="noStrike">
              <a:solidFill>
                <a:srgbClr val="000000"/>
              </a:solidFill>
              <a:effectLst/>
              <a:latin typeface="Arial"/>
              <a:ea typeface="+mn-ea"/>
              <a:cs typeface="Arial"/>
            </a:rPr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t>2011-2020 average</a:t>
          </a:fld>
          <a:endParaRPr lang="en-US" sz="900" b="1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0.17596</cdr:x>
      <cdr:y>0.52663</cdr:y>
    </cdr:from>
    <cdr:to>
      <cdr:x>0.34321</cdr:x>
      <cdr:y>0.71302</cdr:y>
    </cdr:to>
    <cdr:cxnSp macro="">
      <cdr:nvCxnSpPr>
        <cdr:cNvPr id="8" name="Straight Arrow Connector 7"/>
        <cdr:cNvCxnSpPr/>
      </cdr:nvCxnSpPr>
      <cdr:spPr bwMode="auto">
        <a:xfrm xmlns:a="http://schemas.openxmlformats.org/drawingml/2006/main">
          <a:off x="962025" y="1695450"/>
          <a:ext cx="914400" cy="600075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0.52264</cdr:x>
      <cdr:y>0.41953</cdr:y>
    </cdr:from>
    <cdr:to>
      <cdr:x>0.52265</cdr:x>
      <cdr:y>0.54137</cdr:y>
    </cdr:to>
    <cdr:cxnSp macro="">
      <cdr:nvCxnSpPr>
        <cdr:cNvPr id="11" name="Straight Arrow Connector 10"/>
        <cdr:cNvCxnSpPr/>
      </cdr:nvCxnSpPr>
      <cdr:spPr bwMode="auto">
        <a:xfrm xmlns:a="http://schemas.openxmlformats.org/drawingml/2006/main" flipH="1">
          <a:off x="2874050" y="1334666"/>
          <a:ext cx="55" cy="387616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solidFill>
            <a:schemeClr val="tx1"/>
          </a:solidFill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0.02613</cdr:x>
      <cdr:y>0.05865</cdr:y>
    </cdr:from>
    <cdr:to>
      <cdr:x>0.19338</cdr:x>
      <cdr:y>0.34018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42875" y="190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0.92857</cdr:x>
      <cdr:y>0.90616</cdr:y>
    </cdr:from>
    <cdr:to>
      <cdr:x>0.99831</cdr:x>
      <cdr:y>0.99568</cdr:y>
    </cdr:to>
    <cdr:pic>
      <cdr:nvPicPr>
        <cdr:cNvPr id="10" name="Picture 9"/>
        <cdr:cNvPicPr preferRelativeResize="0"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432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0.00174</cdr:x>
      <cdr:y>0.00293</cdr:y>
    </cdr:from>
    <cdr:to>
      <cdr:x>0.96167</cdr:x>
      <cdr:y>0.17889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9524" y="9525"/>
          <a:ext cx="5248275" cy="571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of the Petroleum Exporting Countries (OPEC) </a:t>
          </a:r>
        </a:p>
        <a:p xmlns:a="http://schemas.openxmlformats.org/drawingml/2006/main"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surplus crude oil production capacity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</xdr:colOff>
      <xdr:row>3</xdr:row>
      <xdr:rowOff>15875</xdr:rowOff>
    </xdr:from>
    <xdr:to>
      <xdr:col>9</xdr:col>
      <xdr:colOff>593725</xdr:colOff>
      <xdr:row>23</xdr:row>
      <xdr:rowOff>0</xdr:rowOff>
    </xdr:to>
    <xdr:graphicFrame macro="">
      <xdr:nvGraphicFramePr>
        <xdr:cNvPr id="50483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c:userShapes xmlns:c="http://schemas.openxmlformats.org/drawingml/2006/chart">
  <cdr:absSizeAnchor xmlns:cdr="http://schemas.openxmlformats.org/drawingml/2006/chartDrawing">
    <cdr:from>
      <cdr:x>0.0106</cdr:x>
      <cdr:y>0.89089</cdr:y>
    </cdr:from>
    <cdr:ext cx="4968071" cy="280671"/>
    <cdr:sp macro="" textlink="'1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25747"/>
          <a:ext cx="4968071" cy="2806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rtlCol="0"/>
        <a:lstStyle xmlns:a="http://schemas.openxmlformats.org/drawingml/2006/main"/>
        <a:p xmlns:a="http://schemas.openxmlformats.org/drawingml/2006/main">
          <a:pPr algn="l"/>
          <a:fld id="{53C6BB71-5E47-4E51-A148-BAFA64B906AE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1</cdr:x>
      <cdr:y>0.20118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94" y="28589"/>
          <a:ext cx="5438756" cy="61911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Organization for Economic</a:t>
          </a: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Cooperation </a:t>
          </a:r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and Development (OECD)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inventories of crude oil and other liquids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days of supply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0.05923</cdr:x>
      <cdr:y>0.64793</cdr:y>
    </cdr:from>
    <cdr:to>
      <cdr:x>0.59408</cdr:x>
      <cdr:y>0.72781</cdr:y>
    </cdr:to>
    <cdr:sp macro="" textlink="'13'!$A$115">
      <cdr:nvSpPr>
        <cdr:cNvPr id="5" name="TextBox 4"/>
        <cdr:cNvSpPr txBox="1"/>
      </cdr:nvSpPr>
      <cdr:spPr>
        <a:xfrm xmlns:a="http://schemas.openxmlformats.org/drawingml/2006/main">
          <a:off x="323831" y="2055121"/>
          <a:ext cx="2924212" cy="25336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23F2CBBB-50D9-4CFD-A101-08263718C2B1}" type="TxLink">
            <a:rPr lang="en-US" sz="900" b="0" i="0" u="none" strike="noStrike">
              <a:ln>
                <a:noFill/>
              </a:ln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>
            <a:ln>
              <a:noFill/>
            </a:ln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0.01081</cdr:x>
      <cdr:y>0.69281</cdr:y>
    </cdr:from>
    <cdr:to>
      <cdr:x>0.05262</cdr:x>
      <cdr:y>0.82895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59082" y="2311869"/>
          <a:ext cx="228590" cy="454289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wrap="none" tIns="0" bIns="0" rtlCol="0" anchor="ctr" anchorCtr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3" name="Picture 2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18607</xdr:colOff>
      <xdr:row>3</xdr:row>
      <xdr:rowOff>76201</xdr:rowOff>
    </xdr:from>
    <xdr:to>
      <xdr:col>8</xdr:col>
      <xdr:colOff>19050</xdr:colOff>
      <xdr:row>20</xdr:row>
      <xdr:rowOff>38282</xdr:rowOff>
    </xdr:to>
    <xdr:grpSp>
      <xdr:nvGrpSpPr>
        <xdr:cNvPr id="8" name="Group 1"/>
        <xdr:cNvGrpSpPr/>
      </xdr:nvGrpSpPr>
      <xdr:grpSpPr>
        <a:xfrm>
          <a:off x="628207" y="657226"/>
          <a:ext cx="5429693" cy="3200581"/>
          <a:chOff x="628650" y="657226"/>
          <a:chExt cx="5472113" cy="3200427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7563" y="657226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57253"/>
          <a:ext cx="2743201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673587" y="3614325"/>
            <a:ext cx="4897068" cy="20847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856C36CA-7021-48B5-9F35-E6F80077ABB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5476" y="35528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0.00109</cdr:x>
      <cdr:y>0</cdr:y>
    </cdr:from>
    <cdr:to>
      <cdr:x>0.96151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959" y="0"/>
          <a:ext cx="2614201" cy="4000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0.14262</cdr:x>
      <cdr:y>0.18891</cdr:y>
    </cdr:from>
    <cdr:to>
      <cdr:x>0.63794</cdr:x>
      <cdr:y>0.38807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07728" y="584212"/>
          <a:ext cx="1416029" cy="61592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27432" rIns="27432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Federal Gulf  of Mexico (GOM)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Lower 48 excluding GOM</a:t>
          </a: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Alaska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0.63204</cdr:x>
      <cdr:y>0.11909</cdr:y>
    </cdr:from>
    <cdr:to>
      <cdr:x>0.88672</cdr:x>
      <cdr:y>0.20122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6886" y="368299"/>
          <a:ext cx="728080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0.00165</cdr:x>
      <cdr:y>0</cdr:y>
    </cdr:from>
    <cdr:to>
      <cdr:x>0.94089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4497" y="0"/>
          <a:ext cx="2556551" cy="4273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85725</xdr:rowOff>
    </xdr:from>
    <xdr:to>
      <xdr:col>10</xdr:col>
      <xdr:colOff>0</xdr:colOff>
      <xdr:row>23</xdr:row>
      <xdr:rowOff>66675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8.xml><?xml version="1.0" encoding="utf-8"?>
<c:userShapes xmlns:c="http://schemas.openxmlformats.org/drawingml/2006/chart">
  <cdr:absSizeAnchor xmlns:cdr="http://schemas.openxmlformats.org/drawingml/2006/chartDrawing">
    <cdr:from>
      <cdr:x>0.0106</cdr:x>
      <cdr:y>0.90481</cdr:y>
    </cdr:from>
    <cdr:ext cx="4990296" cy="261915"/>
    <cdr:sp macro="" textlink="'15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7954" y="2867014"/>
          <a:ext cx="4990296" cy="26191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</cdr:x>
      <cdr:y>0.01184</cdr:y>
    </cdr:from>
    <cdr:to>
      <cdr:x>0.81533</cdr:x>
      <cdr:y>0.15976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0" y="38114"/>
          <a:ext cx="4457695" cy="476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crude oil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0.00697</cdr:x>
      <cdr:y>0.73669</cdr:y>
    </cdr:from>
    <cdr:to>
      <cdr:x>0.05749</cdr:x>
      <cdr:y>0.85799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38099" y="2371725"/>
          <a:ext cx="276226" cy="390525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//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0</a:t>
          </a:r>
        </a:p>
      </cdr:txBody>
    </cdr:sp>
  </cdr:relSizeAnchor>
  <cdr:relSizeAnchor xmlns:cdr="http://schemas.openxmlformats.org/drawingml/2006/chartDrawing">
    <cdr:from>
      <cdr:x>0.06098</cdr:x>
      <cdr:y>0.19822</cdr:y>
    </cdr:from>
    <cdr:to>
      <cdr:x>0.60453</cdr:x>
      <cdr:y>0.26923</cdr:y>
    </cdr:to>
    <cdr:sp macro="" textlink="'15'!$A$115">
      <cdr:nvSpPr>
        <cdr:cNvPr id="7" name="TextBox 6"/>
        <cdr:cNvSpPr txBox="1"/>
      </cdr:nvSpPr>
      <cdr:spPr>
        <a:xfrm xmlns:a="http://schemas.openxmlformats.org/drawingml/2006/main">
          <a:off x="333375" y="638175"/>
          <a:ext cx="297180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31B90787-F81C-4CEC-943F-C5BA552BF3AA}" type="TxLink">
            <a:rPr lang="en-US" sz="900" b="0" i="0" u="none" strike="noStrike">
              <a:solidFill>
                <a:schemeClr val="bg1">
                  <a:lumMod val="50000"/>
                </a:schemeClr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39789</xdr:colOff>
      <xdr:row>3</xdr:row>
      <xdr:rowOff>39060</xdr:rowOff>
    </xdr:from>
    <xdr:to>
      <xdr:col>9</xdr:col>
      <xdr:colOff>257174</xdr:colOff>
      <xdr:row>20</xdr:row>
      <xdr:rowOff>507</xdr:rowOff>
    </xdr:to>
    <xdr:grpSp>
      <xdr:nvGrpSpPr>
        <xdr:cNvPr id="7" name="Group 1"/>
        <xdr:cNvGrpSpPr/>
      </xdr:nvGrpSpPr>
      <xdr:grpSpPr>
        <a:xfrm>
          <a:off x="649389" y="620085"/>
          <a:ext cx="5475185" cy="3199947"/>
          <a:chOff x="628650" y="619125"/>
          <a:chExt cx="5486400" cy="3200907"/>
        </a:xfrm>
      </xdr:grpSpPr>
      <xdr:graphicFrame macro="">
        <xdr:nvGraphicFramePr>
          <xdr:cNvPr id="19" name="Chart 2"/>
          <xdr:cNvGraphicFramePr>
            <a:graphicFrameLocks/>
          </xdr:cNvGraphicFramePr>
        </xdr:nvGraphicFramePr>
        <xdr:xfrm>
          <a:off x="3371850" y="61912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8" name="Chart 1"/>
          <xdr:cNvGraphicFramePr>
            <a:graphicFrameLocks/>
          </xdr:cNvGraphicFramePr>
        </xdr:nvGraphicFramePr>
        <xdr:xfrm>
          <a:off x="628650" y="619632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4" name="TextBox 1"/>
          <xdr:cNvSpPr txBox="1"/>
        </xdr:nvSpPr>
        <xdr:spPr>
          <a:xfrm>
            <a:off x="689901" y="3547019"/>
            <a:ext cx="4645482" cy="23962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Ins="9144" rtlCol="0" anchor="t">
            <a:noAutofit/>
          </a:bodyPr>
          <a:lstStyle/>
          <a:p>
            <a:fld id="{BC1E062C-6A28-4C9A-8C86-81D4DDA28F3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147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0.xml><?xml version="1.0" encoding="utf-8"?>
<c:userShapes xmlns:c="http://schemas.openxmlformats.org/drawingml/2006/chart">
  <cdr:relSizeAnchor xmlns:cdr="http://schemas.openxmlformats.org/drawingml/2006/chartDrawing">
    <cdr:from>
      <cdr:x>0.03819</cdr:x>
      <cdr:y>0</cdr:y>
    </cdr:from>
    <cdr:to>
      <cdr:x>1</cdr:x>
      <cdr:y>0.13572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4775" y="0"/>
          <a:ext cx="2638425" cy="438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0.30438</cdr:x>
      <cdr:y>0.12704</cdr:y>
    </cdr:from>
    <cdr:to>
      <cdr:x>0.6251</cdr:x>
      <cdr:y>0.55838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873868" y="392741"/>
          <a:ext cx="920750" cy="13335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ethanol </a:t>
          </a:r>
        </a:p>
        <a:p xmlns:a="http://schemas.openxmlformats.org/drawingml/2006/main">
          <a:r>
            <a:rPr lang="en-US" sz="10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 and biodiesel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plant liquids</a:t>
          </a:r>
        </a:p>
        <a:p xmlns:a="http://schemas.openxmlformats.org/drawingml/2006/main">
          <a:r>
            <a:rPr lang="en-US" sz="10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crude oil</a:t>
          </a:r>
        </a:p>
        <a:p xmlns:a="http://schemas.openxmlformats.org/drawingml/2006/main"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net change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0.625</cdr:x>
      <cdr:y>0.125</cdr:y>
    </cdr:from>
    <cdr:to>
      <cdr:x>0.90972</cdr:x>
      <cdr:y>0.18452</cdr:y>
    </cdr:to>
    <cdr:sp macro="" textlink="">
      <cdr:nvSpPr>
        <cdr:cNvPr id="5" name="TextBox 1"/>
        <cdr:cNvSpPr txBox="1"/>
      </cdr:nvSpPr>
      <cdr:spPr>
        <a:xfrm xmlns:a="http://schemas.openxmlformats.org/drawingml/2006/main" flipH="1">
          <a:off x="1714500" y="400050"/>
          <a:ext cx="781044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crude oil and liquid fuels production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0.21181</cdr:x>
      <cdr:y>0.71513</cdr:y>
    </cdr:from>
    <cdr:to>
      <cdr:x>0.54514</cdr:x>
      <cdr:y>1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581025" y="31051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0.01583</cdr:y>
    </cdr:from>
    <cdr:to>
      <cdr:x>1</cdr:x>
      <cdr:y>0.98815</cdr:y>
    </cdr:to>
    <cdr:sp macro="" textlink="">
      <cdr:nvSpPr>
        <cdr:cNvPr id="5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50800"/>
          <a:ext cx="2743200" cy="31210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endParaRPr lang="en-US" sz="9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165734</xdr:colOff>
      <xdr:row>3</xdr:row>
      <xdr:rowOff>47625</xdr:rowOff>
    </xdr:from>
    <xdr:to>
      <xdr:col>10</xdr:col>
      <xdr:colOff>470536</xdr:colOff>
      <xdr:row>20</xdr:row>
      <xdr:rowOff>9553</xdr:rowOff>
    </xdr:to>
    <xdr:grpSp>
      <xdr:nvGrpSpPr>
        <xdr:cNvPr id="8" name="Group 1"/>
        <xdr:cNvGrpSpPr/>
      </xdr:nvGrpSpPr>
      <xdr:grpSpPr>
        <a:xfrm>
          <a:off x="1384934" y="628650"/>
          <a:ext cx="5562602" cy="3200428"/>
          <a:chOff x="1238250" y="609600"/>
          <a:chExt cx="5553077" cy="3200428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48127" y="6096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7" name="Chart 1"/>
          <xdr:cNvGraphicFramePr>
            <a:graphicFrameLocks/>
          </xdr:cNvGraphicFramePr>
        </xdr:nvGraphicFramePr>
        <xdr:xfrm>
          <a:off x="1238250" y="609628"/>
          <a:ext cx="28194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3" name="TextBox 1"/>
          <xdr:cNvSpPr txBox="1"/>
        </xdr:nvSpPr>
        <xdr:spPr>
          <a:xfrm>
            <a:off x="1238250" y="3556990"/>
            <a:ext cx="4983856" cy="21686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5D6446F-C2EB-46C4-B6B2-9B31DA8B7AD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72226" y="34956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4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0.16964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542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 i="0" baseline="0"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  <cdr:relSizeAnchor xmlns:cdr="http://schemas.openxmlformats.org/drawingml/2006/chartDrawing">
    <cdr:from>
      <cdr:x>0.19311</cdr:x>
      <cdr:y>0.17949</cdr:y>
    </cdr:from>
    <cdr:to>
      <cdr:x>0.6589</cdr:x>
      <cdr:y>0.47125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56080" y="555075"/>
          <a:ext cx="1341314" cy="90225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0" tIns="0" rIns="0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motor gasoline</a:t>
          </a:r>
        </a:p>
        <a:p xmlns:a="http://schemas.openxmlformats.org/drawingml/2006/main">
          <a:r>
            <a:rPr lang="en-US" sz="900" b="1" baseline="0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distillate fuel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jet fuel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hydrocarbon gas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liquids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other fuels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net change</a:t>
          </a:r>
          <a:endParaRPr lang="en-US" sz="9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>
            <a:solidFill>
              <a:schemeClr val="accent4">
                <a:lumMod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0.61458</cdr:x>
      <cdr:y>0.16818</cdr:y>
    </cdr:from>
    <cdr:to>
      <cdr:x>0.94792</cdr:x>
      <cdr:y>0.23604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85916" y="542925"/>
          <a:ext cx="914418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0.98958</cdr:x>
      <cdr:y>0.17856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256" y="0"/>
          <a:ext cx="2755766" cy="57147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liquid fuels product supplied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(consumption)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9</xdr:col>
      <xdr:colOff>600075</xdr:colOff>
      <xdr:row>22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6.xml><?xml version="1.0" encoding="utf-8"?>
<c:userShapes xmlns:c="http://schemas.openxmlformats.org/drawingml/2006/chart">
  <cdr:absSizeAnchor xmlns:cdr="http://schemas.openxmlformats.org/drawingml/2006/chartDrawing">
    <cdr:from>
      <cdr:x>0.00886</cdr:x>
      <cdr:y>0.91555</cdr:y>
    </cdr:from>
    <cdr:ext cx="4888684" cy="242846"/>
    <cdr:sp macro="" textlink="'18'!$A$112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48441" y="2909789"/>
          <a:ext cx="4888684" cy="24284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9144" rIns="9144" rtlCol="0"/>
        <a:lstStyle xmlns:a="http://schemas.openxmlformats.org/drawingml/2006/main"/>
        <a:p xmlns:a="http://schemas.openxmlformats.org/drawingml/2006/main">
          <a:pPr algn="l"/>
          <a:fld id="{4CAD6D71-5D1C-4992-9130-CC1D93B7727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0.12444</cdr:x>
      <cdr:y>0.38757</cdr:y>
    </cdr:from>
    <cdr:ext cx="3101088" cy="295269"/>
    <cdr:sp macro="" textlink="'18'!$A$114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80335" y="1247775"/>
          <a:ext cx="3101088" cy="2952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C5CE10E6-4D89-498C-9CA1-EAB0B84202B2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0.11847</cdr:x>
      <cdr:y>0.13021</cdr:y>
    </cdr:from>
    <cdr:ext cx="2665055" cy="298768"/>
    <cdr:sp macro="" textlink="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47717" y="419191"/>
          <a:ext cx="2665055" cy="29876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en-US" sz="1000" baseline="0">
              <a:solidFill>
                <a:schemeClr val="accent1"/>
              </a:solidFill>
              <a:latin typeface="Arial" pitchFamily="34" charset="0"/>
              <a:cs typeface="Arial" pitchFamily="34" charset="0"/>
            </a:rPr>
            <a:t>total motor gasoline inventory</a:t>
          </a:r>
        </a:p>
      </cdr:txBody>
    </cdr:sp>
  </cdr:absSizeAnchor>
  <cdr:absSizeAnchor xmlns:cdr="http://schemas.openxmlformats.org/drawingml/2006/chartDrawing">
    <cdr:from>
      <cdr:x>0.13088</cdr:x>
      <cdr:y>0.64054</cdr:y>
    </cdr:from>
    <cdr:ext cx="2367636" cy="202793"/>
    <cdr:sp macro="" textlink="">
      <cdr:nvSpPr>
        <cdr:cNvPr id="6" name="TextBox 5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715579" y="2062200"/>
          <a:ext cx="2367636" cy="20279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r>
            <a:rPr lang="en-US" sz="1000" baseline="0">
              <a:solidFill>
                <a:schemeClr val="accent3">
                  <a:lumMod val="75000"/>
                </a:schemeClr>
              </a:solidFill>
              <a:latin typeface="Arial" pitchFamily="34" charset="0"/>
              <a:cs typeface="Arial" pitchFamily="34" charset="0"/>
            </a:rPr>
            <a:t>total distillate fuel inventory</a:t>
          </a:r>
        </a:p>
      </cdr:txBody>
    </cdr:sp>
  </cdr:absSizeAnchor>
  <cdr:relSizeAnchor xmlns:cdr="http://schemas.openxmlformats.org/drawingml/2006/chartDrawing">
    <cdr:from>
      <cdr:x>0.92683</cdr:x>
      <cdr:y>0.90237</cdr:y>
    </cdr:from>
    <cdr:to>
      <cdr:x>0.99657</cdr:x>
      <cdr:y>0.99268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0512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8.xml><?xml version="1.0" encoding="utf-8"?>
<c:userShapes xmlns:c="http://schemas.openxmlformats.org/drawingml/2006/chart">
  <cdr:absSizeAnchor xmlns:cdr="http://schemas.openxmlformats.org/drawingml/2006/chartDrawing">
    <cdr:from>
      <cdr:x>0.00476</cdr:x>
      <cdr:y>0.82044</cdr:y>
    </cdr:from>
    <cdr:ext cx="4799967" cy="515804"/>
    <cdr:sp macro="" textlink="'19'!$A$127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26032" y="2617921"/>
          <a:ext cx="4799967" cy="51580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tIns="9144" bIns="9144" rtlCol="0"/>
        <a:lstStyle xmlns:a="http://schemas.openxmlformats.org/drawingml/2006/main"/>
        <a:p xmlns:a="http://schemas.openxmlformats.org/drawingml/2006/main">
          <a:fld id="{44B82C80-563C-430A-B67F-00109FB5EB3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/>
            <a:t>Note: Petroleum product and other liquids include: gasoline, distillate fuels, hydrocarbon gas liquids, jet fuel, residual fuel oil, unfinished oils, other hydrocarbons/oxygenates, and other oils.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</cdr:x>
      <cdr:y>0.93433</cdr:y>
    </cdr:from>
    <cdr:ext cx="4918074" cy="190501"/>
    <cdr:sp macro="" textlink="'19'!$A$126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2981324"/>
          <a:ext cx="4918074" cy="1905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net imports of crude oil and liquid fuels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0.92683</cdr:x>
      <cdr:y>0.90533</cdr:y>
    </cdr:from>
    <cdr:to>
      <cdr:x>0.99657</cdr:x>
      <cdr:y>0.99564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67301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0.83275</cdr:x>
      <cdr:y>0.22781</cdr:y>
    </cdr:from>
    <cdr:to>
      <cdr:x>1</cdr:x>
      <cdr:y>0.78905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552936" y="726913"/>
          <a:ext cx="914414" cy="179086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crude oil </a:t>
          </a:r>
        </a:p>
        <a:p xmlns:a="http://schemas.openxmlformats.org/drawingml/2006/main">
          <a:r>
            <a:rPr lang="en-US" sz="10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total</a:t>
          </a:r>
        </a:p>
        <a:p xmlns:a="http://schemas.openxmlformats.org/drawingml/2006/main">
          <a:r>
            <a:rPr lang="en-US" sz="10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 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product and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other liquids</a:t>
          </a:r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endParaRPr lang="en-US" sz="1000" b="1">
            <a:solidFill>
              <a:schemeClr val="accent3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3</xdr:row>
      <xdr:rowOff>133350</xdr:rowOff>
    </xdr:from>
    <xdr:to>
      <xdr:col>10</xdr:col>
      <xdr:colOff>582929</xdr:colOff>
      <xdr:row>20</xdr:row>
      <xdr:rowOff>99856</xdr:rowOff>
    </xdr:to>
    <xdr:grpSp>
      <xdr:nvGrpSpPr>
        <xdr:cNvPr id="8" name="Group 1"/>
        <xdr:cNvGrpSpPr/>
      </xdr:nvGrpSpPr>
      <xdr:grpSpPr>
        <a:xfrm>
          <a:off x="1228725" y="714375"/>
          <a:ext cx="5478779" cy="3205006"/>
          <a:chOff x="1219200" y="714374"/>
          <a:chExt cx="5478779" cy="3205006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4000499" y="714374"/>
          <a:ext cx="2697480" cy="320039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1219200" y="714375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C$31">
        <xdr:nvSpPr>
          <xdr:cNvPr id="6" name="TextBox 1"/>
          <xdr:cNvSpPr txBox="1"/>
        </xdr:nvSpPr>
        <xdr:spPr>
          <a:xfrm>
            <a:off x="1238249" y="3664903"/>
            <a:ext cx="4926608" cy="254477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1C3B7700-C901-4BBF-9D3B-405DDFEA6587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86501" y="3609976"/>
            <a:ext cx="381273" cy="290755"/>
          </a:xfrm>
          <a:prstGeom prst="rect">
            <a:avLst/>
          </a:prstGeom>
        </xdr:spPr>
      </xdr:pic>
    </xdr:grpSp>
    <xdr:clientData/>
  </xdr:twoCellAnchor>
  <xdr:oneCellAnchor>
    <xdr:from>
      <xdr:col>17</xdr:col>
      <xdr:colOff>1085850</xdr:colOff>
      <xdr:row>25</xdr:row>
      <xdr:rowOff>120650</xdr:rowOff>
    </xdr:from>
    <xdr:ext cx="55464" cy="190693"/>
    <xdr:sp macro="" textlink="">
      <xdr:nvSpPr>
        <xdr:cNvPr id="5" name="TextBox 4"/>
        <xdr:cNvSpPr txBox="1"/>
      </xdr:nvSpPr>
      <xdr:spPr>
        <a:xfrm>
          <a:off x="12014200" y="4737100"/>
          <a:ext cx="55464" cy="190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27432" tIns="9144" rIns="27432" bIns="9144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50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0.74432</cdr:x>
      <cdr:y>0.125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007785" cy="4000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0.15633</cdr:x>
      <cdr:y>0.62831</cdr:y>
    </cdr:from>
    <cdr:to>
      <cdr:x>0.477</cdr:x>
      <cdr:y>0.86033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3" y="1943114"/>
          <a:ext cx="904602" cy="7175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27432" tIns="18288" rIns="9144" bIns="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gasoline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ethane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0.68503</cdr:x>
      <cdr:y>0.12798</cdr:y>
    </cdr:from>
    <cdr:to>
      <cdr:x>0.90749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47851" y="409575"/>
          <a:ext cx="600076" cy="1904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0.15179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857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plant liquids production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158115</xdr:colOff>
      <xdr:row>3</xdr:row>
      <xdr:rowOff>85725</xdr:rowOff>
    </xdr:from>
    <xdr:to>
      <xdr:col>9</xdr:col>
      <xdr:colOff>398145</xdr:colOff>
      <xdr:row>20</xdr:row>
      <xdr:rowOff>47625</xdr:rowOff>
    </xdr:to>
    <xdr:grpSp>
      <xdr:nvGrpSpPr>
        <xdr:cNvPr id="7" name="Group 1"/>
        <xdr:cNvGrpSpPr/>
      </xdr:nvGrpSpPr>
      <xdr:grpSpPr>
        <a:xfrm>
          <a:off x="767715" y="666750"/>
          <a:ext cx="5497830" cy="3200400"/>
          <a:chOff x="714375" y="666750"/>
          <a:chExt cx="5488305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505201" y="666750"/>
          <a:ext cx="2697479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714375" y="666750"/>
          <a:ext cx="27889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1">
        <xdr:nvSpPr>
          <xdr:cNvPr id="6" name="TextBox 1"/>
          <xdr:cNvSpPr txBox="1"/>
        </xdr:nvSpPr>
        <xdr:spPr>
          <a:xfrm>
            <a:off x="745208" y="3587854"/>
            <a:ext cx="4957491" cy="24580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bIns="9144" rtlCol="0" anchor="t">
            <a:noAutofit/>
          </a:bodyPr>
          <a:lstStyle/>
          <a:p>
            <a:fld id="{62A0CBC7-3635-4F32-848D-68770731504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0726" y="35623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53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0.19345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6766" y="0"/>
          <a:ext cx="2590714" cy="6191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endParaRPr lang="en-US" sz="1000" b="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000"/>
        </a:p>
      </cdr:txBody>
    </cdr:sp>
  </cdr:relSizeAnchor>
  <cdr:relSizeAnchor xmlns:cdr="http://schemas.openxmlformats.org/drawingml/2006/chartDrawing">
    <cdr:from>
      <cdr:x>0.17589</cdr:x>
      <cdr:y>0.20431</cdr:y>
    </cdr:from>
    <cdr:to>
      <cdr:x>0.53449</cdr:x>
      <cdr:y>0.44867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98346" y="631826"/>
          <a:ext cx="1016001" cy="755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tIns="27432" bIns="27432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3"/>
              </a:solidFill>
              <a:effectLst/>
              <a:latin typeface="+mn-lt"/>
              <a:ea typeface="+mn-ea"/>
              <a:cs typeface="+mn-cs"/>
            </a:rPr>
            <a:t>natural gasoline</a:t>
          </a:r>
          <a:endParaRPr lang="en-US" sz="900">
            <a:solidFill>
              <a:schemeClr val="accent3"/>
            </a:solidFill>
            <a:effectLst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propane</a:t>
          </a:r>
          <a:endParaRPr lang="en-US" sz="900" baseline="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butanes</a:t>
          </a: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0.6709</cdr:x>
      <cdr:y>0.18155</cdr:y>
    </cdr:from>
    <cdr:to>
      <cdr:x>0.94792</cdr:x>
      <cdr:y>0.28705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09750" y="581025"/>
          <a:ext cx="747245" cy="3376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5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hydrocarbon gas liquids </a:t>
          </a:r>
        </a:p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 supplied (consumption)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 per day </a:t>
          </a:r>
          <a:endParaRPr lang="en-US" sz="1100"/>
        </a:p>
      </cdr:txBody>
    </cdr:sp>
  </cdr:relSizeAnchor>
</c:userShapes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3</xdr:row>
      <xdr:rowOff>120650</xdr:rowOff>
    </xdr:from>
    <xdr:to>
      <xdr:col>10</xdr:col>
      <xdr:colOff>323850</xdr:colOff>
      <xdr:row>20</xdr:row>
      <xdr:rowOff>82550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6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net trade of hydrocarbon gas liquids (HGL) </a:t>
          </a:r>
        </a:p>
        <a:p xmlns:a="http://schemas.openxmlformats.org/drawingml/2006/main"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million barrels</a:t>
          </a: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0.07986</cdr:x>
      <cdr:y>0.36309</cdr:y>
    </cdr:from>
    <cdr:to>
      <cdr:x>0.31076</cdr:x>
      <cdr:y>0.65179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38150" y="1162049"/>
          <a:ext cx="1266825" cy="9239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</a:t>
          </a:r>
          <a:r>
            <a:rPr lang="en-US" sz="10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 b="1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propane</a:t>
          </a: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ethane</a:t>
          </a:r>
        </a:p>
        <a:p xmlns:a="http://schemas.openxmlformats.org/drawingml/2006/main">
          <a:r>
            <a:rPr lang="en-US" sz="1000" b="1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gasoline</a:t>
          </a:r>
          <a:endParaRPr lang="en-US" sz="1000" b="1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eaLnBrk="1" fontAlgn="auto" latinLnBrk="0" hangingPunct="1"/>
          <a:r>
            <a:rPr lang="en-US" sz="10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1" baseline="0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butanes</a:t>
          </a:r>
          <a:endParaRPr lang="en-US" sz="1000" b="1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0.77901</cdr:x>
      <cdr:y>0.1369</cdr:y>
    </cdr:from>
    <cdr:to>
      <cdr:x>0.8663</cdr:x>
      <cdr:y>0.22177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4476750" y="423356"/>
          <a:ext cx="501650" cy="26244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0.00521</cdr:x>
      <cdr:y>0.90349</cdr:y>
    </cdr:from>
    <cdr:to>
      <cdr:x>0.93046</cdr:x>
      <cdr:y>0.98563</cdr:y>
    </cdr:to>
    <cdr:sp macro="" textlink="'22'!$B$32">
      <cdr:nvSpPr>
        <cdr:cNvPr id="6" name="TextBox 5"/>
        <cdr:cNvSpPr txBox="1"/>
      </cdr:nvSpPr>
      <cdr:spPr>
        <a:xfrm xmlns:a="http://schemas.openxmlformats.org/drawingml/2006/main">
          <a:off x="29974" y="2794000"/>
          <a:ext cx="5323076" cy="2540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4BC91908-8B79-475F-ACF5-75A968F4864D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March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0.86285</cdr:x>
      <cdr:y>0.19345</cdr:y>
    </cdr:from>
    <cdr:to>
      <cdr:x>1</cdr:x>
      <cdr:y>0.33928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4733925" y="619125"/>
          <a:ext cx="752475" cy="466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imports</a:t>
          </a:r>
        </a:p>
        <a:p xmlns:a="http://schemas.openxmlformats.org/drawingml/2006/main">
          <a:r>
            <a:rPr lang="en-US" sz="900" b="1">
              <a:latin typeface="Arial" panose="020B0604020202020204" pitchFamily="34" charset="0"/>
              <a:cs typeface="Arial" panose="020B0604020202020204" pitchFamily="34" charset="0"/>
            </a:rPr>
            <a:t>net exports</a:t>
          </a:r>
        </a:p>
      </cdr:txBody>
    </cdr:sp>
  </cdr:relSizeAnchor>
  <cdr:relSizeAnchor xmlns:cdr="http://schemas.openxmlformats.org/drawingml/2006/chartDrawing">
    <cdr:from>
      <cdr:x>0.83333</cdr:x>
      <cdr:y>0.21726</cdr:y>
    </cdr:from>
    <cdr:to>
      <cdr:x>1</cdr:x>
      <cdr:y>0.50298</cdr:y>
    </cdr:to>
    <cdr:cxnSp macro="">
      <cdr:nvCxnSpPr>
        <cdr:cNvPr id="14" name="Straight Arrow Connector 13"/>
        <cdr:cNvCxnSpPr/>
      </cdr:nvCxnSpPr>
      <cdr:spPr bwMode="auto">
        <a:xfrm xmlns:a="http://schemas.openxmlformats.org/drawingml/2006/main">
          <a:off x="5124450" y="695325"/>
          <a:ext cx="914400" cy="914400"/>
        </a:xfrm>
        <a:prstGeom xmlns:a="http://schemas.openxmlformats.org/drawingml/2006/main" prst="straightConnector1">
          <a:avLst/>
        </a:prstGeom>
        <a:noFill xmlns:a="http://schemas.openxmlformats.org/drawingml/2006/main"/>
        <a:ln xmlns:a="http://schemas.openxmlformats.org/drawingml/2006/main" w="1" cap="flat" cmpd="sng" algn="ctr">
          <a:noFill/>
          <a:prstDash val="solid"/>
          <a:round/>
          <a:headEnd type="none" w="med" len="med"/>
          <a:tailEnd type="triangle"/>
        </a:ln>
        <a:effectLst xmlns:a="http://schemas.openxmlformats.org/drawingml/2006/main"/>
      </cdr:spPr>
    </cdr:cxnSp>
  </cdr:relSizeAnchor>
  <cdr:relSizeAnchor xmlns:cdr="http://schemas.openxmlformats.org/drawingml/2006/chartDrawing">
    <cdr:from>
      <cdr:x>0.89931</cdr:x>
      <cdr:y>0.125</cdr:y>
    </cdr:from>
    <cdr:to>
      <cdr:x>0.89931</cdr:x>
      <cdr:y>0.19643</cdr:y>
    </cdr:to>
    <cdr:cxnSp macro="">
      <cdr:nvCxnSpPr>
        <cdr:cNvPr id="16" name="Straight Arrow Connector 15"/>
        <cdr:cNvCxnSpPr/>
      </cdr:nvCxnSpPr>
      <cdr:spPr bwMode="auto">
        <a:xfrm xmlns:a="http://schemas.openxmlformats.org/drawingml/2006/main" flipV="1">
          <a:off x="4933974" y="400059"/>
          <a:ext cx="0" cy="228605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0.90104</cdr:x>
      <cdr:y>0.31647</cdr:y>
    </cdr:from>
    <cdr:to>
      <cdr:x>0.90162</cdr:x>
      <cdr:y>0.40476</cdr:y>
    </cdr:to>
    <cdr:cxnSp macro="">
      <cdr:nvCxnSpPr>
        <cdr:cNvPr id="22" name="Straight Arrow Connector 21"/>
        <cdr:cNvCxnSpPr/>
      </cdr:nvCxnSpPr>
      <cdr:spPr bwMode="auto">
        <a:xfrm xmlns:a="http://schemas.openxmlformats.org/drawingml/2006/main" flipH="1">
          <a:off x="4943475" y="1012828"/>
          <a:ext cx="3152" cy="282572"/>
        </a:xfrm>
        <a:prstGeom xmlns:a="http://schemas.openxmlformats.org/drawingml/2006/main" prst="straightConnector1">
          <a:avLst/>
        </a:prstGeom>
        <a:ln xmlns:a="http://schemas.openxmlformats.org/drawingml/2006/main">
          <a:headEnd type="none" w="med" len="med"/>
          <a:tailEnd type="triangle"/>
        </a:ln>
        <a:effectLst xmlns:a="http://schemas.openxmlformats.org/drawingml/2006/main">
          <a:outerShdw dist="20000" sx="1000" sy="1000" rotWithShape="0">
            <a:srgbClr val="000000"/>
          </a:outerShdw>
        </a:effectLst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9" name="Picture 8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9525</xdr:rowOff>
    </xdr:from>
    <xdr:to>
      <xdr:col>10</xdr:col>
      <xdr:colOff>9525</xdr:colOff>
      <xdr:row>23</xdr:row>
      <xdr:rowOff>152400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8.xml><?xml version="1.0" encoding="utf-8"?>
<c:userShapes xmlns:c="http://schemas.openxmlformats.org/drawingml/2006/chart">
  <cdr:absSizeAnchor xmlns:cdr="http://schemas.openxmlformats.org/drawingml/2006/chartDrawing">
    <cdr:from>
      <cdr:x>0.06109</cdr:x>
      <cdr:y>0.65416</cdr:y>
    </cdr:from>
    <cdr:ext cx="3316218" cy="237121"/>
    <cdr:sp macro="" textlink="'23'!$A$115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34007" y="2106029"/>
          <a:ext cx="3316218" cy="2371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fld id="{E883D697-F9C2-493C-AB68-927500824644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absSizeAnchor xmlns:cdr="http://schemas.openxmlformats.org/drawingml/2006/chartDrawing">
    <cdr:from>
      <cdr:x>0.00697</cdr:x>
      <cdr:y>0.91321</cdr:y>
    </cdr:from>
    <cdr:ext cx="4924425" cy="272459"/>
    <cdr:sp macro="" textlink="'23'!$A$113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38100" y="2896543"/>
          <a:ext cx="4924425" cy="27245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27432" tIns="9144" rIns="9144" bIns="9144" rtlCol="0"/>
        <a:lstStyle xmlns:a="http://schemas.openxmlformats.org/drawingml/2006/main"/>
        <a:p xmlns:a="http://schemas.openxmlformats.org/drawingml/2006/main">
          <a:pPr algn="l"/>
          <a:fld id="{B4C09DF6-3487-46E4-8025-668F94ABC5D3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commercial propane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barrels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0.92857</cdr:x>
      <cdr:y>0.90237</cdr:y>
    </cdr:from>
    <cdr:to>
      <cdr:x>0.99831</cdr:x>
      <cdr:y>0.99268</cdr:y>
    </cdr:to>
    <cdr:pic>
      <cdr:nvPicPr>
        <cdr:cNvPr id="5" name="Picture 4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05126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0.00523</cdr:x>
      <cdr:y>0.84985</cdr:y>
    </cdr:from>
    <cdr:to>
      <cdr:x>0.5122</cdr:x>
      <cdr:y>0.91716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28575" y="2695575"/>
          <a:ext cx="2771802" cy="21349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Note: Excludes </a:t>
          </a:r>
          <a:r>
            <a:rPr lang="en-US" sz="900" baseline="0">
              <a:latin typeface="Arial" panose="020B0604020202020204" pitchFamily="34" charset="0"/>
              <a:cs typeface="Arial" panose="020B0604020202020204" pitchFamily="34" charset="0"/>
            </a:rPr>
            <a:t>propylene.</a:t>
          </a:r>
          <a:endParaRPr lang="en-US" sz="9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123825</xdr:rowOff>
    </xdr:from>
    <xdr:to>
      <xdr:col>8</xdr:col>
      <xdr:colOff>557213</xdr:colOff>
      <xdr:row>20</xdr:row>
      <xdr:rowOff>85753</xdr:rowOff>
    </xdr:to>
    <xdr:grpSp>
      <xdr:nvGrpSpPr>
        <xdr:cNvPr id="8" name="Group 1"/>
        <xdr:cNvGrpSpPr/>
      </xdr:nvGrpSpPr>
      <xdr:grpSpPr>
        <a:xfrm>
          <a:off x="619125" y="704850"/>
          <a:ext cx="5595938" cy="3200428"/>
          <a:chOff x="590550" y="714375"/>
          <a:chExt cx="5595938" cy="3200428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86088" y="714375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90550" y="714402"/>
          <a:ext cx="2800400" cy="3200401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29">
        <xdr:nvSpPr>
          <xdr:cNvPr id="6" name="TextBox 1"/>
          <xdr:cNvSpPr txBox="1"/>
        </xdr:nvSpPr>
        <xdr:spPr>
          <a:xfrm>
            <a:off x="609600" y="3688052"/>
            <a:ext cx="4861640" cy="20275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EA9D60EF-36B2-4AC8-8683-561EACF51A2A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1201" y="36099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0.xml><?xml version="1.0" encoding="utf-8"?>
<c:userShapes xmlns:c="http://schemas.openxmlformats.org/drawingml/2006/chart">
  <cdr:relSizeAnchor xmlns:cdr="http://schemas.openxmlformats.org/drawingml/2006/chartDrawing">
    <cdr:from>
      <cdr:x>0.03958</cdr:x>
      <cdr:y>3.12461E-7</cdr:y>
    </cdr:from>
    <cdr:to>
      <cdr:x>1</cdr:x>
      <cdr:y>0.15774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1"/>
          <a:ext cx="2634624" cy="5048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0.16111</cdr:x>
      <cdr:y>0.13039</cdr:y>
    </cdr:from>
    <cdr:to>
      <cdr:x>0.64914</cdr:x>
      <cdr:y>0.27002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71647" y="403226"/>
          <a:ext cx="1428716" cy="4317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27432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U.S. non-Gulf of Mexico </a:t>
          </a:r>
        </a:p>
        <a:p xmlns:a="http://schemas.openxmlformats.org/drawingml/2006/main">
          <a:r>
            <a:rPr lang="en-US" sz="900" b="1" baseline="0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U.S. Gulf of Mexico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0.66157</cdr:x>
      <cdr:y>0.11905</cdr:y>
    </cdr:from>
    <cdr:to>
      <cdr:x>0.90138</cdr:x>
      <cdr:y>0.1875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52662" y="381000"/>
          <a:ext cx="671563" cy="2190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1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0.13352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59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marketed natural gas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47624</xdr:colOff>
      <xdr:row>3</xdr:row>
      <xdr:rowOff>19050</xdr:rowOff>
    </xdr:from>
    <xdr:to>
      <xdr:col>9</xdr:col>
      <xdr:colOff>295275</xdr:colOff>
      <xdr:row>19</xdr:row>
      <xdr:rowOff>177772</xdr:rowOff>
    </xdr:to>
    <xdr:grpSp>
      <xdr:nvGrpSpPr>
        <xdr:cNvPr id="6" name="Group 1"/>
        <xdr:cNvGrpSpPr/>
      </xdr:nvGrpSpPr>
      <xdr:grpSpPr>
        <a:xfrm>
          <a:off x="657224" y="600075"/>
          <a:ext cx="5505451" cy="3206722"/>
          <a:chOff x="628649" y="600075"/>
          <a:chExt cx="5495926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81375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47700" y="6000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1">
        <xdr:nvSpPr>
          <xdr:cNvPr id="7" name="TextBox 1"/>
          <xdr:cNvSpPr txBox="1"/>
        </xdr:nvSpPr>
        <xdr:spPr>
          <a:xfrm>
            <a:off x="628649" y="3603296"/>
            <a:ext cx="4887381" cy="19087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07026D1A-8D92-4C4E-827B-340ABE517855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4051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3.xml><?xml version="1.0" encoding="utf-8"?>
<c:userShapes xmlns:c="http://schemas.openxmlformats.org/drawingml/2006/chart">
  <cdr:relSizeAnchor xmlns:cdr="http://schemas.openxmlformats.org/drawingml/2006/chartDrawing">
    <cdr:from>
      <cdr:x>0.0118</cdr:x>
      <cdr:y>0</cdr:y>
    </cdr:from>
    <cdr:to>
      <cdr:x>0.97222</cdr:x>
      <cdr:y>0.14205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2376" y="0"/>
          <a:ext cx="2634624" cy="45461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0.14593</cdr:x>
      <cdr:y>0.14929</cdr:y>
    </cdr:from>
    <cdr:to>
      <cdr:x>0.5</cdr:x>
      <cdr:y>0.43763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0447" y="463551"/>
          <a:ext cx="1020089" cy="8953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 baseline="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industrial</a:t>
          </a:r>
        </a:p>
        <a:p xmlns:a="http://schemas.openxmlformats.org/drawingml/2006/main">
          <a:r>
            <a:rPr lang="en-US" sz="9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electric power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         other</a:t>
          </a:r>
          <a:endParaRPr lang="en-US" sz="9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0.68056</cdr:x>
      <cdr:y>0.13988</cdr:y>
    </cdr:from>
    <cdr:to>
      <cdr:x>0.90278</cdr:x>
      <cdr:y>0.2249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66912" y="447675"/>
          <a:ext cx="609594" cy="2720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0.20238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8" y="0"/>
          <a:ext cx="2576512" cy="6477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natural gas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 per day </a:t>
          </a:r>
          <a:endParaRPr lang="en-US" sz="1100"/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59055</xdr:colOff>
      <xdr:row>3</xdr:row>
      <xdr:rowOff>114300</xdr:rowOff>
    </xdr:from>
    <xdr:to>
      <xdr:col>10</xdr:col>
      <xdr:colOff>58948</xdr:colOff>
      <xdr:row>23</xdr:row>
      <xdr:rowOff>95729</xdr:rowOff>
    </xdr:to>
    <xdr:grpSp>
      <xdr:nvGrpSpPr>
        <xdr:cNvPr id="2" name="Group 1"/>
        <xdr:cNvGrpSpPr/>
      </xdr:nvGrpSpPr>
      <xdr:grpSpPr>
        <a:xfrm>
          <a:off x="668655" y="638175"/>
          <a:ext cx="5486293" cy="3219929"/>
          <a:chOff x="676275" y="638175"/>
          <a:chExt cx="5485299" cy="3219929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676275" y="2725158"/>
          <a:ext cx="5477792" cy="113294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5" name="Chart 1"/>
          <xdr:cNvGraphicFramePr>
            <a:graphicFrameLocks/>
          </xdr:cNvGraphicFramePr>
        </xdr:nvGraphicFramePr>
        <xdr:xfrm>
          <a:off x="676275" y="638175"/>
          <a:ext cx="5477792" cy="208461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0301" y="353291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66.xml><?xml version="1.0" encoding="utf-8"?>
<c:userShapes xmlns:c="http://schemas.openxmlformats.org/drawingml/2006/chart">
  <cdr:relSizeAnchor xmlns:cdr="http://schemas.openxmlformats.org/drawingml/2006/chartDrawing">
    <cdr:from>
      <cdr:x>0.09367</cdr:x>
      <cdr:y>0.10541</cdr:y>
    </cdr:from>
    <cdr:to>
      <cdr:x>0.40144</cdr:x>
      <cdr:y>0.76562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39881" y="117305"/>
          <a:ext cx="1773845" cy="7347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builds</a:t>
          </a:r>
        </a:p>
        <a:p xmlns:a="http://schemas.openxmlformats.org/drawingml/2006/main">
          <a:r>
            <a:rPr lang="en-US" sz="900" b="1" baseline="0">
              <a:solidFill>
                <a:schemeClr val="accent4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net storage withdrawals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baseline="0">
              <a:solidFill>
                <a:schemeClr val="accent1"/>
              </a:solidFill>
              <a:effectLst/>
              <a:latin typeface="+mn-lt"/>
              <a:ea typeface="+mn-ea"/>
              <a:cs typeface="+mn-cs"/>
            </a:rPr>
            <a:t>production</a:t>
          </a:r>
          <a:endParaRPr lang="en-US" sz="1000">
            <a:solidFill>
              <a:schemeClr val="accent1"/>
            </a:solidFill>
            <a:effectLst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0.01217</cdr:x>
      <cdr:y>0.80967</cdr:y>
    </cdr:from>
    <cdr:to>
      <cdr:x>0.90195</cdr:x>
      <cdr:y>0.98527</cdr:y>
    </cdr:to>
    <cdr:sp macro="" textlink="'26'!$B$58">
      <cdr:nvSpPr>
        <cdr:cNvPr id="3" name="TextBox 2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66683" y="917318"/>
          <a:ext cx="4874887" cy="1989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horzOverflow="clip" wrap="none" lIns="9144" tIns="27432" rIns="9144" bIns="9144" rtlCol="0"/>
        <a:lstStyle xmlns:a="http://schemas.openxmlformats.org/drawingml/2006/main"/>
        <a:p xmlns:a="http://schemas.openxmlformats.org/drawingml/2006/main">
          <a:fld id="{B7D5A157-489E-4DBC-9CF3-7826C74C8CA9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March 2021</a:t>
          </a:fld>
          <a:endParaRPr lang="en-US" sz="900"/>
        </a:p>
      </cdr:txBody>
    </cdr:sp>
  </cdr:relSizeAnchor>
</c:userShapes>
</file>

<file path=xl/drawings/drawing67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0.19928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eaLnBrk="0" hangingPunct="0"/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U.S. natural gas</a:t>
          </a:r>
          <a:r>
            <a:rPr lang="en-US" sz="1000" b="1" i="0" baseline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 </a:t>
          </a:r>
          <a:r>
            <a:rPr lang="en-US" sz="1000" b="1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production, consumption, and net imports</a:t>
          </a:r>
        </a:p>
        <a:p xmlns:a="http://schemas.openxmlformats.org/drawingml/2006/main">
          <a:pPr eaLnBrk="0" hangingPunct="0"/>
          <a:r>
            <a:rPr lang="en-US" sz="1000" i="0" dirty="0" smtClean="0">
              <a:solidFill>
                <a:srgbClr val="333333"/>
              </a:solidFill>
              <a:latin typeface="Arial" panose="020B0604020202020204" pitchFamily="34" charset="0"/>
              <a:ea typeface="Times New Roman" charset="0"/>
              <a:cs typeface="Arial" panose="020B0604020202020204" pitchFamily="34" charset="0"/>
            </a:rPr>
            <a:t>billion cubic feet per day </a:t>
          </a:r>
        </a:p>
      </cdr:txBody>
    </cdr:sp>
  </cdr:relSizeAnchor>
  <cdr:relSizeAnchor xmlns:cdr="http://schemas.openxmlformats.org/drawingml/2006/chartDrawing">
    <cdr:from>
      <cdr:x>0.0939</cdr:x>
      <cdr:y>0.15078</cdr:y>
    </cdr:from>
    <cdr:to>
      <cdr:x>0.47992</cdr:x>
      <cdr:y>0.7859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14350" y="314325"/>
          <a:ext cx="2114552" cy="1323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 baseline="0">
              <a:solidFill>
                <a:schemeClr val="accent6"/>
              </a:solidFill>
              <a:latin typeface="Arial" panose="020B0604020202020204" pitchFamily="34" charset="0"/>
              <a:cs typeface="Arial" panose="020B0604020202020204" pitchFamily="34" charset="0"/>
            </a:rPr>
            <a:t>consumption</a:t>
          </a: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 (imports minus exports)</a:t>
          </a:r>
          <a:endParaRPr lang="en-US" sz="10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6"/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3</xdr:row>
      <xdr:rowOff>76200</xdr:rowOff>
    </xdr:from>
    <xdr:to>
      <xdr:col>10</xdr:col>
      <xdr:colOff>133350</xdr:colOff>
      <xdr:row>20</xdr:row>
      <xdr:rowOff>38100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9.xml><?xml version="1.0" encoding="utf-8"?>
<c:userShapes xmlns:c="http://schemas.openxmlformats.org/drawingml/2006/chart">
  <cdr:relSizeAnchor xmlns:cdr="http://schemas.openxmlformats.org/drawingml/2006/chartDrawing">
    <cdr:from>
      <cdr:x>0.00347</cdr:x>
      <cdr:y>0.00298</cdr:y>
    </cdr:from>
    <cdr:to>
      <cdr:x>0.82986</cdr:x>
      <cdr:y>0.14286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038" y="9537"/>
          <a:ext cx="4533912" cy="44766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U.S. annual natural gas trade</a:t>
          </a:r>
        </a:p>
        <a:p xmlns:a="http://schemas.openxmlformats.org/drawingml/2006/main"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billion cubic feet</a:t>
          </a:r>
          <a:r>
            <a:rPr lang="en-US" sz="1000" baseline="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n-US" sz="1000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per day </a:t>
          </a:r>
        </a:p>
      </cdr:txBody>
    </cdr:sp>
  </cdr:relSizeAnchor>
  <cdr:relSizeAnchor xmlns:cdr="http://schemas.openxmlformats.org/drawingml/2006/chartDrawing">
    <cdr:from>
      <cdr:x>0.83333</cdr:x>
      <cdr:y>0.14881</cdr:y>
    </cdr:from>
    <cdr:to>
      <cdr:x>1</cdr:x>
      <cdr:y>0.43452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4638675" y="47625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0.80382</cdr:x>
      <cdr:y>0.16667</cdr:y>
    </cdr:from>
    <cdr:to>
      <cdr:x>0.98437</cdr:x>
      <cdr:y>0.81845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410078" y="533415"/>
          <a:ext cx="990570" cy="20859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gross imports</a:t>
          </a:r>
        </a:p>
        <a:p xmlns:a="http://schemas.openxmlformats.org/drawingml/2006/main">
          <a:r>
            <a:rPr lang="en-US" sz="10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as liquefied</a:t>
          </a:r>
          <a:r>
            <a:rPr lang="en-US" sz="1000" b="1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r>
            <a:rPr lang="en-US" sz="1000" b="0">
              <a:solidFill>
                <a:schemeClr val="accent5">
                  <a:lumMod val="60000"/>
                  <a:lumOff val="4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natural gas</a:t>
          </a:r>
        </a:p>
        <a:p xmlns:a="http://schemas.openxmlformats.org/drawingml/2006/main">
          <a:r>
            <a:rPr lang="en-US" sz="1000" b="0" baseline="0">
              <a:solidFill>
                <a:schemeClr val="accent1">
                  <a:lumMod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5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 b="0">
            <a:solidFill>
              <a:schemeClr val="accent5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1" baseline="0">
              <a:solidFill>
                <a:schemeClr val="bg1">
                  <a:lumMod val="6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trade</a:t>
          </a:r>
          <a:endParaRPr lang="en-US" sz="1000">
            <a:solidFill>
              <a:schemeClr val="bg1">
                <a:lumMod val="6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gross exports</a:t>
          </a:r>
        </a:p>
        <a:p xmlns:a="http://schemas.openxmlformats.org/drawingml/2006/main">
          <a:r>
            <a:rPr lang="en-US" sz="10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  </a:t>
          </a:r>
          <a:r>
            <a:rPr lang="en-US" sz="1000" b="0" baseline="0">
              <a:solidFill>
                <a:schemeClr val="accent1">
                  <a:lumMod val="75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by pipeline</a:t>
          </a:r>
          <a:endParaRPr lang="en-US" sz="1000">
            <a:solidFill>
              <a:schemeClr val="accent1">
                <a:lumMod val="75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</a:t>
          </a:r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as liquefied </a:t>
          </a:r>
          <a:endParaRPr lang="en-US" sz="1000" b="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0">
              <a:solidFill>
                <a:schemeClr val="accent1">
                  <a:lumMod val="60000"/>
                  <a:lumOff val="4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natural gas</a:t>
          </a:r>
          <a:endParaRPr lang="en-US" sz="1000">
            <a:solidFill>
              <a:schemeClr val="accent1">
                <a:lumMod val="60000"/>
                <a:lumOff val="4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baseline="0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US" sz="1000" b="1">
            <a:solidFill>
              <a:schemeClr val="accent5">
                <a:lumMod val="40000"/>
                <a:lumOff val="6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aseline="0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0.59201</cdr:x>
      <cdr:y>0.12798</cdr:y>
    </cdr:from>
    <cdr:to>
      <cdr:x>0.75868</cdr:x>
      <cdr:y>0.19345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3248025" y="409575"/>
          <a:ext cx="91440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0.00347</cdr:x>
      <cdr:y>0.9117</cdr:y>
    </cdr:from>
    <cdr:to>
      <cdr:x>0.93157</cdr:x>
      <cdr:y>0.9949</cdr:y>
    </cdr:to>
    <cdr:sp macro="" textlink="'27'!$B$32">
      <cdr:nvSpPr>
        <cdr:cNvPr id="6" name="TextBox 5"/>
        <cdr:cNvSpPr txBox="1"/>
      </cdr:nvSpPr>
      <cdr:spPr>
        <a:xfrm xmlns:a="http://schemas.openxmlformats.org/drawingml/2006/main">
          <a:off x="19962" y="2819402"/>
          <a:ext cx="5339438" cy="2572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18288" rIns="9144" bIns="9144" rtlCol="0"/>
        <a:lstStyle xmlns:a="http://schemas.openxmlformats.org/drawingml/2006/main"/>
        <a:p xmlns:a="http://schemas.openxmlformats.org/drawingml/2006/main">
          <a:fld id="{661BD95C-C14F-4174-9EC0-194A9A1256BC}" type="TxLink">
            <a:rPr lang="en-US" sz="1000" b="0" i="0" u="none" strike="noStrike">
              <a:solidFill>
                <a:srgbClr val="000000"/>
              </a:solidFill>
              <a:latin typeface="Arial" panose="020B0604020202020204" pitchFamily="34" charset="0"/>
              <a:cs typeface="Arial" panose="020B0604020202020204" pitchFamily="34" charset="0"/>
            </a:rPr>
            <a:pPr/>
            <a:t>Source: U.S. Energy Information Administration, Short-Term Energy Outlook, March 2021</a:t>
          </a:fld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0.92882</cdr:x>
      <cdr:y>0.90179</cdr:y>
    </cdr:from>
    <cdr:to>
      <cdr:x>0.99831</cdr:x>
      <cdr:y>0.99264</cdr:y>
    </cdr:to>
    <cdr:pic>
      <cdr:nvPicPr>
        <cdr:cNvPr id="7" name="Picture 6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95876" y="2886076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3</xdr:row>
      <xdr:rowOff>114300</xdr:rowOff>
    </xdr:from>
    <xdr:to>
      <xdr:col>10</xdr:col>
      <xdr:colOff>19050</xdr:colOff>
      <xdr:row>23</xdr:row>
      <xdr:rowOff>38100</xdr:rowOff>
    </xdr:to>
    <xdr:grpSp>
      <xdr:nvGrpSpPr>
        <xdr:cNvPr id="7" name="Group 1"/>
        <xdr:cNvGrpSpPr/>
      </xdr:nvGrpSpPr>
      <xdr:grpSpPr>
        <a:xfrm>
          <a:off x="628650" y="638175"/>
          <a:ext cx="5486400" cy="3162300"/>
          <a:chOff x="628650" y="638175"/>
          <a:chExt cx="5486400" cy="3162300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628650" y="2428875"/>
          <a:ext cx="5486400" cy="13716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28650" y="638175"/>
          <a:ext cx="5486400" cy="18288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6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4861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1.xml><?xml version="1.0" encoding="utf-8"?>
<c:userShapes xmlns:c="http://schemas.openxmlformats.org/drawingml/2006/chart">
  <cdr:absSizeAnchor xmlns:cdr="http://schemas.openxmlformats.org/drawingml/2006/chartDrawing">
    <cdr:from>
      <cdr:x>0</cdr:x>
      <cdr:y>0.82555</cdr:y>
    </cdr:from>
    <cdr:ext cx="4978400" cy="234949"/>
    <cdr:sp macro="" textlink="'28'!$A$113">
      <cdr:nvSpPr>
        <cdr:cNvPr id="5" name="TextBox 4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0" y="1111861"/>
          <a:ext cx="4978400" cy="2349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l"/>
          <a:fld id="{0A84FE8D-E011-4434-80C7-5034634BF260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0.06424</cdr:x>
      <cdr:y>0.10417</cdr:y>
    </cdr:from>
    <cdr:to>
      <cdr:x>0.2309</cdr:x>
      <cdr:y>0.77083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52425" y="14287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0.00926</cdr:x>
      <cdr:y>0.03704</cdr:y>
    </cdr:from>
    <cdr:to>
      <cdr:x>0.77662</cdr:x>
      <cdr:y>0.16898</cdr:y>
    </cdr:to>
    <cdr:sp macro="" textlink="'28'!$A$115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800" y="50800"/>
          <a:ext cx="4210050" cy="18096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89FB87FC-49ED-4BD8-85BF-135B333DDEF9}" type="TxLink">
            <a:rPr lang="en-US" sz="1000" b="1" i="0" u="none" strike="noStrike">
              <a:solidFill>
                <a:srgbClr val="000000"/>
              </a:solidFill>
              <a:latin typeface="Arial"/>
              <a:cs typeface="Arial"/>
            </a:rPr>
            <a:pPr algn="l"/>
            <a:t>Percent deviation from 2016 - 2020 average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2.xml><?xml version="1.0" encoding="utf-8"?>
<c:userShapes xmlns:c="http://schemas.openxmlformats.org/drawingml/2006/chart">
  <cdr:relSizeAnchor xmlns:cdr="http://schemas.openxmlformats.org/drawingml/2006/chartDrawing">
    <cdr:from>
      <cdr:x>0.02038</cdr:x>
      <cdr:y>0</cdr:y>
    </cdr:from>
    <cdr:to>
      <cdr:x>0.82094</cdr:x>
      <cdr:y>0.22917</cdr:y>
    </cdr:to>
    <cdr:sp macro="" textlink="">
      <cdr:nvSpPr>
        <cdr:cNvPr id="5" name="TextBox 4"/>
        <cdr:cNvSpPr txBox="1"/>
      </cdr:nvSpPr>
      <cdr:spPr bwMode="auto">
        <a:xfrm xmlns:a="http://schemas.openxmlformats.org/drawingml/2006/main">
          <a:off x="111637" y="0"/>
          <a:ext cx="4385302" cy="4191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9525">
          <a:noFill/>
          <a:miter lim="800000"/>
          <a:headEnd/>
          <a:tailEnd/>
        </a:ln>
      </cdr:spPr>
      <cdr:txBody>
        <a:bodyPr xmlns:a="http://schemas.openxmlformats.org/drawingml/2006/main" vertOverflow="clip" wrap="none" lIns="0" tIns="0" rIns="0" rtlCol="0">
          <a:prstTxWarp prst="textNoShape">
            <a:avLst/>
          </a:prstTxWarp>
        </a:bodyPr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working natural gas in storage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cubic feet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0.09912</cdr:x>
      <cdr:y>0.2</cdr:y>
    </cdr:from>
    <cdr:to>
      <cdr:x>0.273</cdr:x>
      <cdr:y>0.33333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42959" y="365760"/>
          <a:ext cx="952478" cy="24384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storage level</a:t>
          </a:r>
          <a:endParaRPr lang="en-US" sz="900" baseline="0">
            <a:solidFill>
              <a:schemeClr val="accent1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 baseline="0"/>
        </a:p>
        <a:p xmlns:a="http://schemas.openxmlformats.org/drawingml/2006/main">
          <a:endParaRPr lang="en-US" sz="1100" baseline="0"/>
        </a:p>
      </cdr:txBody>
    </cdr:sp>
  </cdr:relSizeAnchor>
  <cdr:relSizeAnchor xmlns:cdr="http://schemas.openxmlformats.org/drawingml/2006/chartDrawing">
    <cdr:from>
      <cdr:x>0.77219</cdr:x>
      <cdr:y>0.21875</cdr:y>
    </cdr:from>
    <cdr:to>
      <cdr:x>0.93911</cdr:x>
      <cdr:y>0.34375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36558" y="400050"/>
          <a:ext cx="915790" cy="2286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0.09622</cdr:x>
      <cdr:y>0.76736</cdr:y>
    </cdr:from>
    <cdr:to>
      <cdr:x>0.69747</cdr:x>
      <cdr:y>0.90254</cdr:y>
    </cdr:to>
    <cdr:sp macro="" textlink="'28'!$A$116">
      <cdr:nvSpPr>
        <cdr:cNvPr id="6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27050" y="1403350"/>
          <a:ext cx="3293552" cy="24722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fld id="{550DD885-93EA-42DF-B0E8-6FD87EAB6F85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 algn="l"/>
            <a:t>monthly range from January 2016 - December 2020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relSizeAnchor>
</c:userShapes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104721</xdr:rowOff>
    </xdr:from>
    <xdr:to>
      <xdr:col>9</xdr:col>
      <xdr:colOff>200025</xdr:colOff>
      <xdr:row>20</xdr:row>
      <xdr:rowOff>53028</xdr:rowOff>
    </xdr:to>
    <xdr:grpSp>
      <xdr:nvGrpSpPr>
        <xdr:cNvPr id="8" name="Group 1"/>
        <xdr:cNvGrpSpPr/>
      </xdr:nvGrpSpPr>
      <xdr:grpSpPr>
        <a:xfrm>
          <a:off x="609600" y="685746"/>
          <a:ext cx="5457825" cy="3186807"/>
          <a:chOff x="628650" y="685746"/>
          <a:chExt cx="5448300" cy="3186333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352603" y="685800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637848" y="685746"/>
          <a:ext cx="2724347" cy="318627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0">
        <xdr:nvSpPr>
          <xdr:cNvPr id="6" name="TextBox 2"/>
          <xdr:cNvSpPr txBox="1"/>
        </xdr:nvSpPr>
        <xdr:spPr>
          <a:xfrm>
            <a:off x="628650" y="3633193"/>
            <a:ext cx="4840919" cy="20695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rIns="45720" rtlCol="0" anchor="t">
            <a:noAutofit/>
          </a:bodyPr>
          <a:lstStyle/>
          <a:p>
            <a:fld id="{7EF8E3B6-523F-4EE3-9E3C-B987A9D55CCB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64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4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0.14947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7830" y="0"/>
          <a:ext cx="2616517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0.14926</cdr:x>
      <cdr:y>0.15984</cdr:y>
    </cdr:from>
    <cdr:to>
      <cdr:x>0.55078</cdr:x>
      <cdr:y>0.42178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27245" y="492128"/>
          <a:ext cx="1149350" cy="806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45720" rIns="45720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Western region</a:t>
          </a:r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Appalachian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Interior region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0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0.60417</cdr:x>
      <cdr:y>0.11837</cdr:y>
    </cdr:from>
    <cdr:to>
      <cdr:x>0.93403</cdr:x>
      <cdr:y>0.22786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657350" y="381000"/>
          <a:ext cx="9048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5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0.13393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330" y="0"/>
          <a:ext cx="2576523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production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95195</xdr:rowOff>
    </xdr:from>
    <xdr:to>
      <xdr:col>9</xdr:col>
      <xdr:colOff>218942</xdr:colOff>
      <xdr:row>20</xdr:row>
      <xdr:rowOff>57150</xdr:rowOff>
    </xdr:to>
    <xdr:grpSp>
      <xdr:nvGrpSpPr>
        <xdr:cNvPr id="5" name="Group 1"/>
        <xdr:cNvGrpSpPr/>
      </xdr:nvGrpSpPr>
      <xdr:grpSpPr>
        <a:xfrm>
          <a:off x="600075" y="676220"/>
          <a:ext cx="5486267" cy="3200455"/>
          <a:chOff x="561975" y="676220"/>
          <a:chExt cx="5476742" cy="3200455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295517" y="676275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1"/>
          <xdr:cNvGraphicFramePr>
            <a:graphicFrameLocks/>
          </xdr:cNvGraphicFramePr>
        </xdr:nvGraphicFramePr>
        <xdr:xfrm>
          <a:off x="561975" y="676220"/>
          <a:ext cx="274319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0">
        <xdr:nvSpPr>
          <xdr:cNvPr id="6" name="TextBox 1"/>
          <xdr:cNvSpPr txBox="1"/>
        </xdr:nvSpPr>
        <xdr:spPr>
          <a:xfrm>
            <a:off x="571498" y="3640095"/>
            <a:ext cx="4935289" cy="21260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1841C7F4-3BAC-400D-AFCA-3C11C35CF51F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7187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77.xml><?xml version="1.0" encoding="utf-8"?>
<c:userShapes xmlns:c="http://schemas.openxmlformats.org/drawingml/2006/chart">
  <cdr:relSizeAnchor xmlns:cdr="http://schemas.openxmlformats.org/drawingml/2006/chartDrawing">
    <cdr:from>
      <cdr:x>0.03958</cdr:x>
      <cdr:y>0</cdr:y>
    </cdr:from>
    <cdr:to>
      <cdr:x>1</cdr:x>
      <cdr:y>0.21307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08576" y="0"/>
          <a:ext cx="2634624" cy="6858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000"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0.19772</cdr:x>
      <cdr:y>0.13489</cdr:y>
    </cdr:from>
    <cdr:to>
      <cdr:x>0.55868</cdr:x>
      <cdr:y>0.33333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42395" y="431699"/>
          <a:ext cx="990185" cy="63510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5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coke plants</a:t>
          </a:r>
          <a:endParaRPr lang="en-US" sz="900">
            <a:solidFill>
              <a:schemeClr val="accent5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electric power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retail and  </a:t>
          </a:r>
        </a:p>
        <a:p xmlns:a="http://schemas.openxmlformats.org/drawingml/2006/main">
          <a:r>
            <a:rPr lang="en-US" sz="900" b="1" baseline="0">
              <a:solidFill>
                <a:schemeClr val="accent1">
                  <a:lumMod val="75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 other industry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ysClr val="windowText" lastClr="000000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900" b="1" baseline="0">
            <a:solidFill>
              <a:schemeClr val="accent5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1000" b="1">
            <a:solidFill>
              <a:schemeClr val="accent4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100"/>
            <a:t> </a:t>
          </a:r>
        </a:p>
      </cdr:txBody>
    </cdr:sp>
  </cdr:relSizeAnchor>
  <cdr:relSizeAnchor xmlns:cdr="http://schemas.openxmlformats.org/drawingml/2006/chartDrawing">
    <cdr:from>
      <cdr:x>0.64611</cdr:x>
      <cdr:y>0.12526</cdr:y>
    </cdr:from>
    <cdr:to>
      <cdr:x>0.8828</cdr:x>
      <cdr:y>0.19097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72067" y="387353"/>
          <a:ext cx="685800" cy="203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78.xml><?xml version="1.0" encoding="utf-8"?>
<c:userShapes xmlns:c="http://schemas.openxmlformats.org/drawingml/2006/chart">
  <cdr:relSizeAnchor xmlns:cdr="http://schemas.openxmlformats.org/drawingml/2006/chartDrawing">
    <cdr:from>
      <cdr:x>0.01215</cdr:x>
      <cdr:y>3.12461E-7</cdr:y>
    </cdr:from>
    <cdr:to>
      <cdr:x>0.95139</cdr:x>
      <cdr:y>0.12799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4682" y="1"/>
          <a:ext cx="2681026" cy="40963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coal consumption  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 </a:t>
          </a:r>
          <a:endParaRPr lang="en-US" sz="1100"/>
        </a:p>
      </cdr:txBody>
    </cdr:sp>
  </cdr:relSizeAnchor>
</c:userShapes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3</xdr:row>
      <xdr:rowOff>76200</xdr:rowOff>
    </xdr:from>
    <xdr:to>
      <xdr:col>9</xdr:col>
      <xdr:colOff>581025</xdr:colOff>
      <xdr:row>23</xdr:row>
      <xdr:rowOff>57150</xdr:rowOff>
    </xdr:to>
    <xdr:graphicFrame macro="">
      <xdr:nvGraphicFramePr>
        <xdr:cNvPr id="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0.xml><?xml version="1.0" encoding="utf-8"?>
<c:userShapes xmlns:c="http://schemas.openxmlformats.org/drawingml/2006/chart">
  <cdr:relSizeAnchor xmlns:cdr="http://schemas.openxmlformats.org/drawingml/2006/chartDrawing">
    <cdr:from>
      <cdr:x>0.00523</cdr:x>
      <cdr:y>0.00888</cdr:y>
    </cdr:from>
    <cdr:to>
      <cdr:x>0.82056</cdr:x>
      <cdr:y>0.1568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8574" y="28575"/>
          <a:ext cx="4457701" cy="4762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 power coal inventories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short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  <cdr:relSizeAnchor xmlns:cdr="http://schemas.openxmlformats.org/drawingml/2006/chartDrawing">
    <cdr:from>
      <cdr:x>0.07665</cdr:x>
      <cdr:y>0.21302</cdr:y>
    </cdr:from>
    <cdr:to>
      <cdr:x>0.53484</cdr:x>
      <cdr:y>0.27811</cdr:y>
    </cdr:to>
    <cdr:sp macro="" textlink="'31'!$A$115">
      <cdr:nvSpPr>
        <cdr:cNvPr id="7" name="TextBox 6"/>
        <cdr:cNvSpPr txBox="1"/>
      </cdr:nvSpPr>
      <cdr:spPr>
        <a:xfrm xmlns:a="http://schemas.openxmlformats.org/drawingml/2006/main">
          <a:off x="419099" y="685800"/>
          <a:ext cx="2505077" cy="209548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09447631-4411-402C-AAFB-6F4CEFF222CA}" type="TxLink">
            <a:rPr lang="en-US" sz="900" b="1" i="0" u="none" strike="noStrike">
              <a:solidFill>
                <a:srgbClr val="ADADAD"/>
              </a:solidFill>
              <a:latin typeface="Arial"/>
              <a:cs typeface="Arial"/>
            </a:rPr>
            <a:pPr/>
            <a:t>monthly range from January 2016 - December 2020</a:t>
          </a:fld>
          <a:endParaRPr lang="en-US" sz="11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0.92857</cdr:x>
      <cdr:y>0.90533</cdr:y>
    </cdr:from>
    <cdr:to>
      <cdr:x>0.99831</cdr:x>
      <cdr:y>0.99564</cdr:y>
    </cdr:to>
    <cdr:pic>
      <cdr:nvPicPr>
        <cdr:cNvPr id="8" name="Picture 7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76826" y="2914651"/>
          <a:ext cx="381273" cy="290755"/>
        </a:xfrm>
        <a:prstGeom xmlns:a="http://schemas.openxmlformats.org/drawingml/2006/main" prst="rect">
          <a:avLst/>
        </a:prstGeom>
      </cdr:spPr>
    </cdr:pic>
  </cdr:relSizeAnchor>
  <cdr:relSizeAnchor xmlns:cdr="http://schemas.openxmlformats.org/drawingml/2006/chartDrawing">
    <cdr:from>
      <cdr:x>0.0122</cdr:x>
      <cdr:y>0.91165</cdr:y>
    </cdr:from>
    <cdr:to>
      <cdr:x>0.9158</cdr:x>
      <cdr:y>0.99197</cdr:y>
    </cdr:to>
    <cdr:sp macro="" textlink="'31'!$A$113">
      <cdr:nvSpPr>
        <cdr:cNvPr id="3" name="TextBox 2"/>
        <cdr:cNvSpPr txBox="1"/>
      </cdr:nvSpPr>
      <cdr:spPr>
        <a:xfrm xmlns:a="http://schemas.openxmlformats.org/drawingml/2006/main">
          <a:off x="66701" y="2882900"/>
          <a:ext cx="4940274" cy="2540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rIns="9144" bIns="9144" rtlCol="0"/>
        <a:lstStyle xmlns:a="http://schemas.openxmlformats.org/drawingml/2006/main"/>
        <a:p xmlns:a="http://schemas.openxmlformats.org/drawingml/2006/main">
          <a:fld id="{C786E94E-84F4-42BB-8DDC-67784566A70B}" type="TxLink">
            <a:rPr lang="en-US" sz="900" b="0" i="0" u="none" strike="noStrike">
              <a:solidFill>
                <a:srgbClr val="000000"/>
              </a:solidFill>
              <a:latin typeface="Arial"/>
              <a:cs typeface="Arial"/>
            </a:rPr>
            <a:pPr/>
            <a:t>Source: U.S. Energy Information Administration, Short-Term Energy Outlook, March 2021</a:t>
          </a:fld>
          <a:endParaRPr lang="en-US" sz="1100"/>
        </a:p>
      </cdr:txBody>
    </cdr:sp>
  </cdr:relSizeAnchor>
</c:userShapes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561756</xdr:colOff>
      <xdr:row>3</xdr:row>
      <xdr:rowOff>101630</xdr:rowOff>
    </xdr:from>
    <xdr:to>
      <xdr:col>9</xdr:col>
      <xdr:colOff>57399</xdr:colOff>
      <xdr:row>20</xdr:row>
      <xdr:rowOff>47155</xdr:rowOff>
    </xdr:to>
    <xdr:grpSp>
      <xdr:nvGrpSpPr>
        <xdr:cNvPr id="5" name="Group 1"/>
        <xdr:cNvGrpSpPr/>
      </xdr:nvGrpSpPr>
      <xdr:grpSpPr>
        <a:xfrm>
          <a:off x="561756" y="682655"/>
          <a:ext cx="5486868" cy="3184025"/>
          <a:chOff x="561756" y="682655"/>
          <a:chExt cx="5477343" cy="3184025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290885" y="682656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561756" y="682655"/>
          <a:ext cx="2748214" cy="318402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48326" y="3562351"/>
            <a:ext cx="381273" cy="290755"/>
          </a:xfrm>
          <a:prstGeom prst="rect">
            <a:avLst/>
          </a:prstGeom>
        </xdr:spPr>
      </xdr:pic>
      <xdr:sp macro="" textlink="$A$31">
        <xdr:nvSpPr>
          <xdr:cNvPr id="7" name="TextBox 1"/>
          <xdr:cNvSpPr txBox="1"/>
        </xdr:nvSpPr>
        <xdr:spPr>
          <a:xfrm>
            <a:off x="571749" y="3627258"/>
            <a:ext cx="4949801" cy="184832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5ADE00CA-5CF2-4AE5-AAB3-650035E26A2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</xdr:grpSp>
    <xdr:clientData/>
  </xdr:twoCellAnchor>
</xdr:wsDr>
</file>

<file path=xl/drawings/drawing82.xml><?xml version="1.0" encoding="utf-8"?>
<c:userShapes xmlns:c="http://schemas.openxmlformats.org/drawingml/2006/chart">
  <cdr:relSizeAnchor xmlns:cdr="http://schemas.openxmlformats.org/drawingml/2006/chartDrawing">
    <cdr:from>
      <cdr:x>0.00516</cdr:x>
      <cdr:y>0</cdr:y>
    </cdr:from>
    <cdr:to>
      <cdr:x>1</cdr:x>
      <cdr:y>0.15195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4537" y="0"/>
          <a:ext cx="2800349" cy="44128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Components of annual change</a:t>
          </a: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</a:p>
      </cdr:txBody>
    </cdr:sp>
  </cdr:relSizeAnchor>
  <cdr:relSizeAnchor xmlns:cdr="http://schemas.openxmlformats.org/drawingml/2006/chartDrawing">
    <cdr:from>
      <cdr:x>0.17747</cdr:x>
      <cdr:y>0.17133</cdr:y>
    </cdr:from>
    <cdr:to>
      <cdr:x>0.72397</cdr:x>
      <cdr:y>0.44382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4852" y="527031"/>
          <a:ext cx="1585504" cy="8382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9144" rIns="9144" bIns="9144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residential sales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 baseline="0">
              <a:solidFill>
                <a:schemeClr val="accent3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industrial sales</a:t>
          </a:r>
          <a:endParaRPr lang="en-US" sz="900">
            <a:solidFill>
              <a:schemeClr val="accent3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commercial and 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accent4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  transportation sales</a:t>
          </a:r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 baseline="0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direct use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000" b="1" baseline="0">
            <a:solidFill>
              <a:schemeClr val="accent5"/>
            </a:solidFill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0.68512</cdr:x>
      <cdr:y>0.13556</cdr:y>
    </cdr:from>
    <cdr:to>
      <cdr:x>0.90658</cdr:x>
      <cdr:y>0.21099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1885982" y="393669"/>
          <a:ext cx="609601" cy="2190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3.xml><?xml version="1.0" encoding="utf-8"?>
<c:userShapes xmlns:c="http://schemas.openxmlformats.org/drawingml/2006/chart">
  <cdr:relSizeAnchor xmlns:cdr="http://schemas.openxmlformats.org/drawingml/2006/chartDrawing">
    <cdr:from>
      <cdr:x>0.01215</cdr:x>
      <cdr:y>0</cdr:y>
    </cdr:from>
    <cdr:to>
      <cdr:x>0.95139</cdr:x>
      <cdr:y>0.14583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33446" y="0"/>
          <a:ext cx="2585500" cy="42224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electricity consumption</a:t>
          </a:r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</a:t>
          </a: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+mn-cs"/>
            </a:rPr>
            <a:t>kilowatthours</a:t>
          </a:r>
          <a:endParaRPr lang="en-US" sz="1000">
            <a:latin typeface="Arial" panose="020B0604020202020204" pitchFamily="34" charset="0"/>
          </a:endParaRPr>
        </a:p>
      </cdr:txBody>
    </cdr:sp>
  </cdr:relSizeAnchor>
</c:userShapes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4</xdr:row>
      <xdr:rowOff>0</xdr:rowOff>
    </xdr:from>
    <xdr:to>
      <xdr:col>10</xdr:col>
      <xdr:colOff>0</xdr:colOff>
      <xdr:row>23</xdr:row>
      <xdr:rowOff>123825</xdr:rowOff>
    </xdr:to>
    <xdr:grpSp>
      <xdr:nvGrpSpPr>
        <xdr:cNvPr id="6" name="Group 1"/>
        <xdr:cNvGrpSpPr/>
      </xdr:nvGrpSpPr>
      <xdr:grpSpPr>
        <a:xfrm>
          <a:off x="600074" y="685800"/>
          <a:ext cx="5495926" cy="3200400"/>
          <a:chOff x="600074" y="685800"/>
          <a:chExt cx="5495926" cy="3200400"/>
        </a:xfrm>
      </xdr:grpSpPr>
      <xdr:graphicFrame macro="">
        <xdr:nvGraphicFramePr>
          <xdr:cNvPr id="15" name="Chart 2"/>
          <xdr:cNvGraphicFramePr>
            <a:graphicFrameLocks/>
          </xdr:cNvGraphicFramePr>
        </xdr:nvGraphicFramePr>
        <xdr:xfrm>
          <a:off x="3367013" y="685800"/>
          <a:ext cx="2728987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14" name="Chart 1"/>
          <xdr:cNvGraphicFramePr>
            <a:graphicFrameLocks/>
          </xdr:cNvGraphicFramePr>
        </xdr:nvGraphicFramePr>
        <xdr:xfrm>
          <a:off x="609600" y="685800"/>
          <a:ext cx="2756276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124">
        <xdr:nvSpPr>
          <xdr:cNvPr id="4" name="TextBox 1"/>
          <xdr:cNvSpPr txBox="1"/>
        </xdr:nvSpPr>
        <xdr:spPr>
          <a:xfrm>
            <a:off x="600074" y="3618154"/>
            <a:ext cx="4983672" cy="23083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678DC02B-9890-47B6-9FC5-14B12198E75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3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8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0.93403</cdr:x>
      <cdr:y>0.1756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0" y="0"/>
          <a:ext cx="2562225" cy="56197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Annual growth in residential electricity </a:t>
          </a:r>
        </a:p>
        <a:p xmlns:a="http://schemas.openxmlformats.org/drawingml/2006/main">
          <a:pPr algn="l"/>
          <a:r>
            <a:rPr lang="en-US" sz="10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prices</a:t>
          </a:r>
        </a:p>
        <a:p xmlns:a="http://schemas.openxmlformats.org/drawingml/2006/main">
          <a:pPr algn="l"/>
          <a:r>
            <a:rPr lang="en-US" sz="1000" b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percent  	     	    </a:t>
          </a:r>
        </a:p>
      </cdr:txBody>
    </cdr:sp>
  </cdr:relSizeAnchor>
  <cdr:relSizeAnchor xmlns:cdr="http://schemas.openxmlformats.org/drawingml/2006/chartDrawing">
    <cdr:from>
      <cdr:x>0.7299</cdr:x>
      <cdr:y>0.18481</cdr:y>
    </cdr:from>
    <cdr:to>
      <cdr:x>0.94518</cdr:x>
      <cdr:y>0.25623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2033326" y="611538"/>
          <a:ext cx="599715" cy="23632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forecast</a:t>
          </a:r>
          <a:endParaRPr lang="en-US" sz="9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86.xml><?xml version="1.0" encoding="utf-8"?>
<c:userShapes xmlns:c="http://schemas.openxmlformats.org/drawingml/2006/chart">
  <cdr:relSizeAnchor xmlns:cdr="http://schemas.openxmlformats.org/drawingml/2006/chartDrawing">
    <cdr:from>
      <cdr:x>0.11324</cdr:x>
      <cdr:y>0.53846</cdr:y>
    </cdr:from>
    <cdr:to>
      <cdr:x>0.87456</cdr:x>
      <cdr:y>0.82249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619124" y="1733550"/>
          <a:ext cx="4162425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</c:userShapes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602088</xdr:colOff>
      <xdr:row>3</xdr:row>
      <xdr:rowOff>81915</xdr:rowOff>
    </xdr:from>
    <xdr:to>
      <xdr:col>9</xdr:col>
      <xdr:colOff>600075</xdr:colOff>
      <xdr:row>23</xdr:row>
      <xdr:rowOff>51594</xdr:rowOff>
    </xdr:to>
    <xdr:grpSp>
      <xdr:nvGrpSpPr>
        <xdr:cNvPr id="2" name="Group 1"/>
        <xdr:cNvGrpSpPr/>
      </xdr:nvGrpSpPr>
      <xdr:grpSpPr>
        <a:xfrm>
          <a:off x="602088" y="605790"/>
          <a:ext cx="5446287" cy="3208179"/>
          <a:chOff x="571498" y="590550"/>
          <a:chExt cx="5484497" cy="3207774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3495675" y="590550"/>
          <a:ext cx="256032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4" name="Chart 3"/>
          <xdr:cNvGraphicFramePr>
            <a:graphicFrameLocks/>
          </xdr:cNvGraphicFramePr>
        </xdr:nvGraphicFramePr>
        <xdr:xfrm>
          <a:off x="571498" y="590550"/>
          <a:ext cx="292608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40">
        <xdr:nvSpPr>
          <xdr:cNvPr id="7" name="TextBox 1"/>
          <xdr:cNvSpPr txBox="1"/>
        </xdr:nvSpPr>
        <xdr:spPr>
          <a:xfrm>
            <a:off x="590550" y="3571266"/>
            <a:ext cx="4878504" cy="22705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CAA26D58-4056-4D41-916B-1E33CC06A91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8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6" y="3486151"/>
            <a:ext cx="381273" cy="290755"/>
          </a:xfrm>
          <a:prstGeom prst="rect">
            <a:avLst/>
          </a:prstGeom>
        </xdr:spPr>
      </xdr:pic>
      <xdr:sp macro="" textlink="">
        <xdr:nvSpPr>
          <xdr:cNvPr id="5" name="TextBox 3"/>
          <xdr:cNvSpPr txBox="1"/>
        </xdr:nvSpPr>
        <xdr:spPr>
          <a:xfrm>
            <a:off x="2828923" y="1495731"/>
            <a:ext cx="845216" cy="173406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endParaRPr lang="en-US" sz="900" b="0"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4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natural gas</a:t>
            </a:r>
          </a:p>
          <a:p>
            <a:endPara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2"/>
                </a:solidFill>
                <a:effectLst/>
                <a:latin typeface="+mn-lt"/>
                <a:ea typeface="+mn-ea"/>
                <a:cs typeface="+mn-cs"/>
              </a:rPr>
              <a:t>coal</a:t>
            </a:r>
            <a:endParaRPr lang="en-US" sz="900">
              <a:solidFill>
                <a:schemeClr val="accent2"/>
              </a:solidFill>
              <a:effectLst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endParaRPr lang="en-US" sz="900" b="0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  <a:p>
            <a:r>
              <a:rPr lang="en-US" sz="900" b="1">
                <a:solidFill>
                  <a:schemeClr val="accent5">
                    <a:lumMod val="40000"/>
                    <a:lumOff val="60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nuclear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 b="1">
                <a:solidFill>
                  <a:schemeClr val="accent3"/>
                </a:solidFill>
                <a:effectLst/>
                <a:latin typeface="+mn-lt"/>
                <a:ea typeface="+mn-ea"/>
                <a:cs typeface="+mn-cs"/>
              </a:rPr>
              <a:t>renewables</a:t>
            </a:r>
            <a:endParaRPr lang="en-US" sz="900">
              <a:solidFill>
                <a:schemeClr val="accent3"/>
              </a:solidFill>
              <a:effectLst/>
            </a:endParaRPr>
          </a:p>
          <a:p>
            <a:r>
              <a:rPr lang="en-US" sz="900" b="1">
                <a:solidFill>
                  <a:schemeClr val="accent3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(non-hydro) </a:t>
            </a:r>
          </a:p>
          <a:p>
            <a:r>
              <a:rPr lang="en-US" sz="900" b="1">
                <a:solidFill>
                  <a:schemeClr val="accent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hydropower</a:t>
            </a:r>
          </a:p>
          <a:p>
            <a:r>
              <a:rPr lang="en-US" sz="900" b="1">
                <a:solidFill>
                  <a:schemeClr val="bg1">
                    <a:lumMod val="65000"/>
                  </a:schemeClr>
                </a:solidFill>
                <a:latin typeface="Arial" panose="020B0604020202020204" pitchFamily="34" charset="0"/>
                <a:cs typeface="Arial" panose="020B0604020202020204" pitchFamily="34" charset="0"/>
              </a:rPr>
              <a:t>other sources</a:t>
            </a:r>
          </a:p>
          <a:p>
            <a:endParaRPr lang="en-US" sz="1100"/>
          </a:p>
        </xdr:txBody>
      </xdr:sp>
    </xdr:grpSp>
    <xdr:clientData/>
  </xdr:twoCellAnchor>
</xdr:wsDr>
</file>

<file path=xl/drawings/drawing88.xml><?xml version="1.0" encoding="utf-8"?>
<c:userShapes xmlns:c="http://schemas.openxmlformats.org/drawingml/2006/chart">
  <cdr:relSizeAnchor xmlns:cdr="http://schemas.openxmlformats.org/drawingml/2006/chartDrawing">
    <cdr:from>
      <cdr:x>0.75025</cdr:x>
      <cdr:y>0.0916</cdr:y>
    </cdr:from>
    <cdr:to>
      <cdr:x>0.96602</cdr:x>
      <cdr:y>0.17196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920846" y="288546"/>
          <a:ext cx="552429" cy="25314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89.xml><?xml version="1.0" encoding="utf-8"?>
<c:userShapes xmlns:c="http://schemas.openxmlformats.org/drawingml/2006/chart">
  <cdr:relSizeAnchor xmlns:cdr="http://schemas.openxmlformats.org/drawingml/2006/chartDrawing">
    <cdr:from>
      <cdr:x>0.81707</cdr:x>
      <cdr:y>0.57212</cdr:y>
    </cdr:from>
    <cdr:to>
      <cdr:x>0.83798</cdr:x>
      <cdr:y>0.60503</cdr:y>
    </cdr:to>
    <cdr:sp macro="" textlink="">
      <cdr:nvSpPr>
        <cdr:cNvPr id="4" name="Rectangle 3"/>
        <cdr:cNvSpPr/>
      </cdr:nvSpPr>
      <cdr:spPr bwMode="auto">
        <a:xfrm xmlns:a="http://schemas.openxmlformats.org/drawingml/2006/main">
          <a:off x="4467225" y="1876425"/>
          <a:ext cx="114300" cy="107950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 w="1" cap="flat" cmpd="sng" algn="ctr">
          <a:noFill/>
          <a:prstDash val="solid"/>
          <a:round/>
          <a:headEnd type="none" w="med" len="med"/>
          <a:tailEnd type="none" w="med" len="med"/>
        </a:ln>
        <a:effectLst xmlns:a="http://schemas.openxmlformats.org/drawingml/2006/main"/>
      </cdr:spPr>
      <cdr:txBody>
        <a:bodyPr xmlns:a="http://schemas.openxmlformats.org/drawingml/2006/main" vertOverflow="clip" wrap="square" lIns="18288" tIns="0" rIns="0" bIns="0" upright="1"/>
        <a:lstStyle xmlns:a="http://schemas.openxmlformats.org/drawingml/2006/main"/>
        <a:p xmlns:a="http://schemas.openxmlformats.org/drawingml/2006/main">
          <a:endParaRPr lang="en-US"/>
        </a:p>
      </cdr:txBody>
    </cdr:sp>
  </cdr:relSizeAnchor>
  <cdr:relSizeAnchor xmlns:cdr="http://schemas.openxmlformats.org/drawingml/2006/chartDrawing">
    <cdr:from>
      <cdr:x>0.03268</cdr:x>
      <cdr:y>0.0119</cdr:y>
    </cdr:from>
    <cdr:to>
      <cdr:x>0.43137</cdr:x>
      <cdr:y>0.31548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95251" y="38100"/>
          <a:ext cx="1162050" cy="971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</cdr:x>
      <cdr:y>0.0119</cdr:y>
    </cdr:from>
    <cdr:to>
      <cdr:x>0.96405</cdr:x>
      <cdr:y>0.14583</cdr:y>
    </cdr:to>
    <cdr:sp macro="" textlink="">
      <cdr:nvSpPr>
        <cdr:cNvPr id="5" name="TextBox 4"/>
        <cdr:cNvSpPr txBox="1"/>
      </cdr:nvSpPr>
      <cdr:spPr>
        <a:xfrm xmlns:a="http://schemas.openxmlformats.org/drawingml/2006/main">
          <a:off x="0" y="38100"/>
          <a:ext cx="2809876" cy="4286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U.S. electricity generation by fuel, all sectors</a:t>
          </a:r>
        </a:p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billion kilowatthours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0.60004</cdr:x>
      <cdr:y>0.09247</cdr:y>
    </cdr:from>
    <cdr:to>
      <cdr:x>0.89301</cdr:x>
      <cdr:y>0.19068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1755728" y="291276"/>
          <a:ext cx="857236" cy="3093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</c:userShapes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9666</xdr:colOff>
      <xdr:row>3</xdr:row>
      <xdr:rowOff>9193</xdr:rowOff>
    </xdr:from>
    <xdr:to>
      <xdr:col>10</xdr:col>
      <xdr:colOff>28641</xdr:colOff>
      <xdr:row>22</xdr:row>
      <xdr:rowOff>133347</xdr:rowOff>
    </xdr:to>
    <xdr:grpSp>
      <xdr:nvGrpSpPr>
        <xdr:cNvPr id="3" name="Group 1"/>
        <xdr:cNvGrpSpPr/>
      </xdr:nvGrpSpPr>
      <xdr:grpSpPr>
        <a:xfrm>
          <a:off x="619266" y="533068"/>
          <a:ext cx="5505375" cy="3200729"/>
          <a:chOff x="619123" y="533233"/>
          <a:chExt cx="5486402" cy="3200564"/>
        </a:xfrm>
      </xdr:grpSpPr>
      <xdr:graphicFrame macro="">
        <xdr:nvGraphicFramePr>
          <xdr:cNvPr id="6" name="Chart 2"/>
          <xdr:cNvGraphicFramePr>
            <a:graphicFrameLocks/>
          </xdr:cNvGraphicFramePr>
        </xdr:nvGraphicFramePr>
        <xdr:xfrm>
          <a:off x="3142137" y="533233"/>
          <a:ext cx="296338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619365" y="533397"/>
          <a:ext cx="252374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4" name="TextBox 2"/>
          <xdr:cNvSpPr txBox="1"/>
        </xdr:nvSpPr>
        <xdr:spPr>
          <a:xfrm>
            <a:off x="619123" y="3090682"/>
            <a:ext cx="5464440" cy="4957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9E38ED5E-B9A8-4CBE-BA65-D52533E35D4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Hydropower excludes pumped storage generation.  Liquid biofuels include ethanol and biodiesel.  Other biomass includes municipal waste from biogenic sources, landfill gas, and other non-wood waste.</a:t>
            </a:fld>
            <a:endParaRPr lang="en-US" sz="1100"/>
          </a:p>
        </xdr:txBody>
      </xdr:sp>
      <xdr:sp macro="" textlink="$A$37">
        <xdr:nvSpPr>
          <xdr:cNvPr id="5" name="TextBox 1"/>
          <xdr:cNvSpPr txBox="1"/>
        </xdr:nvSpPr>
        <xdr:spPr>
          <a:xfrm>
            <a:off x="628403" y="3430247"/>
            <a:ext cx="4923405" cy="258341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lIns="91440" rIns="9144" rtlCol="0" anchor="t">
            <a:noAutofit/>
          </a:bodyPr>
          <a:lstStyle/>
          <a:p>
            <a:fld id="{DECD9D5F-D811-447B-8D59-B86D74C8AB7C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9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951" y="3400426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1.xml><?xml version="1.0" encoding="utf-8"?>
<c:userShapes xmlns:c="http://schemas.openxmlformats.org/drawingml/2006/chart">
  <cdr:relSizeAnchor xmlns:cdr="http://schemas.openxmlformats.org/drawingml/2006/chartDrawing">
    <cdr:from>
      <cdr:x>0.68822</cdr:x>
      <cdr:y>0.22624</cdr:y>
    </cdr:from>
    <cdr:to>
      <cdr:x>1</cdr:x>
      <cdr:y>0.67666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2039463" y="724067"/>
          <a:ext cx="923925" cy="144151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net change</a:t>
          </a:r>
        </a:p>
        <a:p xmlns:a="http://schemas.openxmlformats.org/drawingml/2006/main">
          <a:r>
            <a:rPr lang="en-US" sz="900" b="1">
              <a:solidFill>
                <a:schemeClr val="accent4"/>
              </a:solidFill>
              <a:latin typeface="Arial" panose="020B0604020202020204" pitchFamily="34" charset="0"/>
              <a:cs typeface="Arial" panose="020B0604020202020204" pitchFamily="34" charset="0"/>
            </a:rPr>
            <a:t>solar </a:t>
          </a:r>
        </a:p>
        <a:p xmlns:a="http://schemas.openxmlformats.org/drawingml/2006/main">
          <a:r>
            <a:rPr lang="en-US" sz="900" b="1">
              <a:solidFill>
                <a:schemeClr val="accent1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wind</a:t>
          </a:r>
        </a:p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hydropower</a:t>
          </a:r>
        </a:p>
        <a:p xmlns:a="http://schemas.openxmlformats.org/drawingml/2006/main">
          <a:r>
            <a:rPr lang="en-US" sz="900" b="1">
              <a:solidFill>
                <a:schemeClr val="accent3"/>
              </a:solidFill>
              <a:latin typeface="Arial" panose="020B0604020202020204" pitchFamily="34" charset="0"/>
              <a:cs typeface="Arial" panose="020B0604020202020204" pitchFamily="34" charset="0"/>
            </a:rPr>
            <a:t>liquid biofuels</a:t>
          </a:r>
        </a:p>
        <a:p xmlns:a="http://schemas.openxmlformats.org/drawingml/2006/main">
          <a:r>
            <a:rPr lang="en-US" sz="900" b="1">
              <a:solidFill>
                <a:schemeClr val="accent5"/>
              </a:solidFill>
              <a:latin typeface="Arial" panose="020B0604020202020204" pitchFamily="34" charset="0"/>
              <a:cs typeface="Arial" panose="020B0604020202020204" pitchFamily="34" charset="0"/>
            </a:rPr>
            <a:t>geothermal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wood biomass</a:t>
          </a:r>
        </a:p>
        <a:p xmlns:a="http://schemas.openxmlformats.org/drawingml/2006/main">
          <a:r>
            <a:rPr lang="en-US" sz="900" b="1">
              <a:solidFill>
                <a:schemeClr val="accent2">
                  <a:lumMod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waste biomass</a:t>
          </a:r>
        </a:p>
      </cdr:txBody>
    </cdr:sp>
  </cdr:relSizeAnchor>
</c:userShapes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0</xdr:rowOff>
    </xdr:from>
    <xdr:to>
      <xdr:col>10</xdr:col>
      <xdr:colOff>19050</xdr:colOff>
      <xdr:row>23</xdr:row>
      <xdr:rowOff>123825</xdr:rowOff>
    </xdr:to>
    <xdr:grpSp>
      <xdr:nvGrpSpPr>
        <xdr:cNvPr id="8" name="Group 1"/>
        <xdr:cNvGrpSpPr/>
      </xdr:nvGrpSpPr>
      <xdr:grpSpPr>
        <a:xfrm>
          <a:off x="628650" y="685800"/>
          <a:ext cx="5486400" cy="3200400"/>
          <a:chOff x="628650" y="685800"/>
          <a:chExt cx="5486400" cy="320040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33718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628650" y="685800"/>
          <a:ext cx="2743200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B$32">
        <xdr:nvSpPr>
          <xdr:cNvPr id="6" name="TextBox 1"/>
          <xdr:cNvSpPr txBox="1"/>
        </xdr:nvSpPr>
        <xdr:spPr>
          <a:xfrm>
            <a:off x="628650" y="3611695"/>
            <a:ext cx="4896330" cy="2600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fld id="{778B8BA7-5676-4DD8-ADBD-89E6C272E3FE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6" y="358140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93.xml><?xml version="1.0" encoding="utf-8"?>
<c:userShapes xmlns:c="http://schemas.openxmlformats.org/drawingml/2006/chart">
  <cdr:relSizeAnchor xmlns:cdr="http://schemas.openxmlformats.org/drawingml/2006/chartDrawing">
    <cdr:from>
      <cdr:x>0.18477</cdr:x>
      <cdr:y>0.13794</cdr:y>
    </cdr:from>
    <cdr:to>
      <cdr:x>0.42436</cdr:x>
      <cdr:y>0.33139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512718" y="434028"/>
          <a:ext cx="664850" cy="60867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lIns="9144" tIns="18288" rIns="9144" bIns="18288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accent1"/>
              </a:solidFill>
              <a:latin typeface="Arial" panose="020B0604020202020204" pitchFamily="34" charset="0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r>
            <a:rPr lang="en-US" sz="900" b="1">
              <a:solidFill>
                <a:schemeClr val="accent2"/>
              </a:solidFill>
              <a:latin typeface="Arial" panose="020B0604020202020204" pitchFamily="34" charset="0"/>
              <a:cs typeface="Arial" panose="020B0604020202020204" pitchFamily="34" charset="0"/>
            </a:rPr>
            <a:t>petroleum</a:t>
          </a: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latin typeface="Arial" panose="020B0604020202020204" pitchFamily="34" charset="0"/>
              <a:cs typeface="Arial" panose="020B0604020202020204" pitchFamily="34" charset="0"/>
            </a:rPr>
            <a:t>coal</a:t>
          </a:r>
        </a:p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net change</a:t>
          </a:r>
          <a:endParaRPr lang="en-US" sz="900" b="1">
            <a:solidFill>
              <a:schemeClr val="tx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tx1">
                <a:lumMod val="65000"/>
                <a:lumOff val="35000"/>
              </a:schemeClr>
            </a:solidFill>
            <a:latin typeface="Arial" panose="020B0604020202020204" pitchFamily="34" charset="0"/>
            <a:cs typeface="Arial" panose="020B0604020202020204" pitchFamily="34" charset="0"/>
          </a:endParaRPr>
        </a:p>
      </cdr:txBody>
    </cdr:sp>
  </cdr:relSizeAnchor>
</c:userShapes>
</file>

<file path=xl/drawings/drawing94.xml><?xml version="1.0" encoding="utf-8"?>
<c:userShapes xmlns:c="http://schemas.openxmlformats.org/drawingml/2006/chart">
  <cdr:relSizeAnchor xmlns:cdr="http://schemas.openxmlformats.org/drawingml/2006/chartDrawing">
    <cdr:from>
      <cdr:x>0.1759</cdr:x>
      <cdr:y>0.23868</cdr:y>
    </cdr:from>
    <cdr:to>
      <cdr:x>0.60298</cdr:x>
      <cdr:y>0.79112</cdr:y>
    </cdr:to>
    <cdr:sp macro="" textlink="">
      <cdr:nvSpPr>
        <cdr:cNvPr id="4" name="TextBox 3"/>
        <cdr:cNvSpPr txBox="1"/>
      </cdr:nvSpPr>
      <cdr:spPr>
        <a:xfrm xmlns:a="http://schemas.openxmlformats.org/drawingml/2006/main">
          <a:off x="488109" y="751004"/>
          <a:ext cx="1185126" cy="173819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 b="1">
              <a:solidFill>
                <a:schemeClr val="tx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total energy</a:t>
          </a: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 b="1">
            <a:solidFill>
              <a:schemeClr val="accent4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4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2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petroleum</a:t>
          </a:r>
        </a:p>
        <a:p xmlns:a="http://schemas.openxmlformats.org/drawingml/2006/main">
          <a:endParaRPr lang="en-US" sz="900">
            <a:solidFill>
              <a:schemeClr val="accent2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accen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natural gas</a:t>
          </a:r>
        </a:p>
        <a:p xmlns:a="http://schemas.openxmlformats.org/drawingml/2006/main">
          <a:endParaRPr lang="en-US" sz="900" b="1">
            <a:solidFill>
              <a:schemeClr val="accent1"/>
            </a:solidFill>
            <a:effectLst/>
            <a:latin typeface="Arial" panose="020B0604020202020204" pitchFamily="34" charset="0"/>
            <a:ea typeface="+mn-ea"/>
            <a:cs typeface="Arial" panose="020B0604020202020204" pitchFamily="34" charset="0"/>
          </a:endParaRPr>
        </a:p>
        <a:p xmlns:a="http://schemas.openxmlformats.org/drawingml/2006/main">
          <a:endParaRPr lang="en-US" sz="900">
            <a:solidFill>
              <a:schemeClr val="accent1"/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900" b="1">
              <a:solidFill>
                <a:schemeClr val="tx1">
                  <a:lumMod val="50000"/>
                  <a:lumOff val="50000"/>
                </a:schemeClr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coal</a:t>
          </a:r>
          <a:endParaRPr lang="en-US" sz="900">
            <a:solidFill>
              <a:schemeClr val="tx1">
                <a:lumMod val="50000"/>
                <a:lumOff val="50000"/>
              </a:schemeClr>
            </a:solidFill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0.00347</cdr:x>
      <cdr:y>0.00298</cdr:y>
    </cdr:from>
    <cdr:to>
      <cdr:x>0.94097</cdr:x>
      <cdr:y>0.14881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9525" y="9524"/>
          <a:ext cx="2571750" cy="4667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rtl="0"/>
          <a:r>
            <a:rPr lang="en-US" sz="1000" b="1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annual carbon emissions by source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pPr rtl="0"/>
          <a:r>
            <a:rPr lang="en-US" sz="1000" b="0" i="0" baseline="0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million metric tons</a:t>
          </a:r>
          <a:endParaRPr lang="en-US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9525</xdr:rowOff>
    </xdr:from>
    <xdr:to>
      <xdr:col>9</xdr:col>
      <xdr:colOff>590550</xdr:colOff>
      <xdr:row>22</xdr:row>
      <xdr:rowOff>152400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6.xml><?xml version="1.0" encoding="utf-8"?>
<c:userShapes xmlns:c="http://schemas.openxmlformats.org/drawingml/2006/chart">
  <cdr:absSizeAnchor xmlns:cdr="http://schemas.openxmlformats.org/drawingml/2006/chartDrawing">
    <cdr:from>
      <cdr:x>0.00918</cdr:x>
      <cdr:y>0.907</cdr:y>
    </cdr:from>
    <cdr:ext cx="4966310" cy="279633"/>
    <cdr:sp macro="" textlink="'37'!$A$49">
      <cdr:nvSpPr>
        <cdr:cNvPr id="2" name="TextBox 1"/>
        <cdr:cNvSpPr txBox="1">
          <a:spLocks xmlns:a="http://schemas.openxmlformats.org/drawingml/2006/main" noChangeAspect="1"/>
        </cdr:cNvSpPr>
      </cdr:nvSpPr>
      <cdr:spPr>
        <a:xfrm xmlns:a="http://schemas.openxmlformats.org/drawingml/2006/main">
          <a:off x="50190" y="2871072"/>
          <a:ext cx="4966310" cy="2796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Ins="9144" bIns="9144" rtlCol="0"/>
        <a:lstStyle xmlns:a="http://schemas.openxmlformats.org/drawingml/2006/main"/>
        <a:p xmlns:a="http://schemas.openxmlformats.org/drawingml/2006/main">
          <a:pPr algn="l"/>
          <a:fld id="{210FA31A-C0D9-439B-BFA5-2895FEC1A022}" type="TxLink">
            <a:rPr lang="en-US" sz="900" b="0" i="0" u="none" strike="noStrike">
              <a:solidFill>
                <a:srgbClr val="000000"/>
              </a:solidFill>
              <a:latin typeface="Arialri"/>
              <a:cs typeface="Arial" pitchFamily="34" charset="0"/>
            </a:rPr>
            <a:pPr algn="l"/>
            <a:t>Source: U.S. Energy Information Administration, Short-Term Energy Outlook, March 2021</a:t>
          </a:fld>
          <a:endParaRPr lang="en-US" sz="900">
            <a:latin typeface="Arial" pitchFamily="34" charset="0"/>
            <a:cs typeface="Arial" pitchFamily="34" charset="0"/>
          </a:endParaRPr>
        </a:p>
      </cdr:txBody>
    </cdr:sp>
  </cdr:absSizeAnchor>
  <cdr:relSizeAnchor xmlns:cdr="http://schemas.openxmlformats.org/drawingml/2006/chartDrawing">
    <cdr:from>
      <cdr:x>0.87108</cdr:x>
      <cdr:y>0.16272</cdr:y>
    </cdr:from>
    <cdr:to>
      <cdr:x>0.96864</cdr:x>
      <cdr:y>0.25444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4762500" y="523875"/>
          <a:ext cx="533400" cy="29527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900">
              <a:latin typeface="Arial" panose="020B0604020202020204" pitchFamily="34" charset="0"/>
              <a:cs typeface="Arial" panose="020B0604020202020204" pitchFamily="34" charset="0"/>
            </a:rPr>
            <a:t>forecast</a:t>
          </a:r>
        </a:p>
      </cdr:txBody>
    </cdr:sp>
  </cdr:relSizeAnchor>
  <cdr:relSizeAnchor xmlns:cdr="http://schemas.openxmlformats.org/drawingml/2006/chartDrawing">
    <cdr:from>
      <cdr:x>0.93026</cdr:x>
      <cdr:y>0.90533</cdr:y>
    </cdr:from>
    <cdr:to>
      <cdr:x>1</cdr:x>
      <cdr:y>0.99564</cdr:y>
    </cdr:to>
    <cdr:pic>
      <cdr:nvPicPr>
        <cdr:cNvPr id="4" name="Picture 3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5086077" y="2914651"/>
          <a:ext cx="381273" cy="290755"/>
        </a:xfrm>
        <a:prstGeom xmlns:a="http://schemas.openxmlformats.org/drawingml/2006/main" prst="rect">
          <a:avLst/>
        </a:prstGeom>
      </cdr:spPr>
    </cdr:pic>
  </cdr:relSizeAnchor>
</c:userShapes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47065</xdr:rowOff>
    </xdr:from>
    <xdr:to>
      <xdr:col>10</xdr:col>
      <xdr:colOff>9799</xdr:colOff>
      <xdr:row>22</xdr:row>
      <xdr:rowOff>147479</xdr:rowOff>
    </xdr:to>
    <xdr:grpSp>
      <xdr:nvGrpSpPr>
        <xdr:cNvPr id="5" name="Group 1"/>
        <xdr:cNvGrpSpPr/>
      </xdr:nvGrpSpPr>
      <xdr:grpSpPr>
        <a:xfrm>
          <a:off x="857250" y="570940"/>
          <a:ext cx="5496199" cy="3176989"/>
          <a:chOff x="847725" y="570940"/>
          <a:chExt cx="5496199" cy="3176989"/>
        </a:xfrm>
      </xdr:grpSpPr>
      <xdr:graphicFrame macro="">
        <xdr:nvGraphicFramePr>
          <xdr:cNvPr id="3" name="Chart 2"/>
          <xdr:cNvGraphicFramePr>
            <a:graphicFrameLocks/>
          </xdr:cNvGraphicFramePr>
        </xdr:nvGraphicFramePr>
        <xdr:xfrm>
          <a:off x="5199950" y="570940"/>
          <a:ext cx="1143000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2" name="Chart 1"/>
          <xdr:cNvGraphicFramePr>
            <a:graphicFrameLocks/>
          </xdr:cNvGraphicFramePr>
        </xdr:nvGraphicFramePr>
        <xdr:xfrm>
          <a:off x="862012" y="571495"/>
          <a:ext cx="4352544" cy="31722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5">
        <xdr:nvSpPr>
          <xdr:cNvPr id="6" name="TextBox 2"/>
          <xdr:cNvSpPr txBox="1"/>
        </xdr:nvSpPr>
        <xdr:spPr>
          <a:xfrm>
            <a:off x="847725" y="3209925"/>
            <a:ext cx="4819649" cy="38238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bIns="9144" rtlCol="0" anchor="t">
            <a:noAutofit/>
          </a:bodyPr>
          <a:lstStyle/>
          <a:p>
            <a:fld id="{E7A86FAC-7852-457C-8ACA-AF750AB50853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4">
        <xdr:nvSpPr>
          <xdr:cNvPr id="7" name="TextBox 1"/>
          <xdr:cNvSpPr txBox="1"/>
        </xdr:nvSpPr>
        <xdr:spPr>
          <a:xfrm>
            <a:off x="866774" y="3533304"/>
            <a:ext cx="4978401" cy="21462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Ins="9144" rtlCol="0" anchor="t">
            <a:noAutofit/>
          </a:bodyPr>
          <a:lstStyle/>
          <a:p>
            <a:fld id="{4883D7F4-281A-4CB4-8FE4-F3A5AF2B2104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4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2651" y="3441587"/>
            <a:ext cx="381273" cy="288194"/>
          </a:xfrm>
          <a:prstGeom prst="rect">
            <a:avLst/>
          </a:prstGeom>
        </xdr:spPr>
      </xdr:pic>
    </xdr:grpSp>
    <xdr:clientData/>
  </xdr:twoCellAnchor>
</xdr:wsDr>
</file>

<file path=xl/drawings/drawing98.xml><?xml version="1.0" encoding="utf-8"?>
<c:userShapes xmlns:c="http://schemas.openxmlformats.org/drawingml/2006/chart">
  <cdr:relSizeAnchor xmlns:cdr="http://schemas.openxmlformats.org/drawingml/2006/chartDrawing">
    <cdr:from>
      <cdr:x>0.84669</cdr:x>
      <cdr:y>0.14413</cdr:y>
    </cdr:from>
    <cdr:to>
      <cdr:x>0.97745</cdr:x>
      <cdr:y>0.4881</cdr:y>
    </cdr:to>
    <cdr:sp macro="" textlink="">
      <cdr:nvSpPr>
        <cdr:cNvPr id="7" name="TextBox 6"/>
        <cdr:cNvSpPr txBox="1"/>
      </cdr:nvSpPr>
      <cdr:spPr>
        <a:xfrm xmlns:a="http://schemas.openxmlformats.org/drawingml/2006/main">
          <a:off x="3700463" y="457204"/>
          <a:ext cx="571501" cy="10911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warmer</a:t>
          </a:r>
        </a:p>
        <a:p xmlns:a="http://schemas.openxmlformats.org/drawingml/2006/main">
          <a:endParaRPr lang="en-US" sz="1000" b="1"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r>
            <a:rPr lang="en-US" sz="1000" b="1">
              <a:latin typeface="Arial" panose="020B0604020202020204" pitchFamily="34" charset="0"/>
              <a:cs typeface="Arial" panose="020B0604020202020204" pitchFamily="34" charset="0"/>
            </a:rPr>
            <a:t>cooler</a:t>
          </a:r>
        </a:p>
      </cdr:txBody>
    </cdr:sp>
  </cdr:relSizeAnchor>
  <cdr:relSizeAnchor xmlns:cdr="http://schemas.openxmlformats.org/drawingml/2006/chartDrawing">
    <cdr:from>
      <cdr:x>0.84325</cdr:x>
      <cdr:y>0.16314</cdr:y>
    </cdr:from>
    <cdr:to>
      <cdr:x>0.84395</cdr:x>
      <cdr:y>0.30014</cdr:y>
    </cdr:to>
    <cdr:cxnSp macro="">
      <cdr:nvCxnSpPr>
        <cdr:cNvPr id="4" name="Straight Arrow Connector 3"/>
        <cdr:cNvCxnSpPr/>
      </cdr:nvCxnSpPr>
      <cdr:spPr bwMode="auto">
        <a:xfrm xmlns:a="http://schemas.openxmlformats.org/drawingml/2006/main">
          <a:off x="3670300" y="517525"/>
          <a:ext cx="3016" cy="434583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</c:userShapes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4</xdr:row>
      <xdr:rowOff>28575</xdr:rowOff>
    </xdr:from>
    <xdr:to>
      <xdr:col>9</xdr:col>
      <xdr:colOff>114301</xdr:colOff>
      <xdr:row>20</xdr:row>
      <xdr:rowOff>42705</xdr:rowOff>
    </xdr:to>
    <xdr:grpSp>
      <xdr:nvGrpSpPr>
        <xdr:cNvPr id="9" name="Group 1"/>
        <xdr:cNvGrpSpPr/>
      </xdr:nvGrpSpPr>
      <xdr:grpSpPr>
        <a:xfrm>
          <a:off x="942975" y="752475"/>
          <a:ext cx="5467351" cy="3214530"/>
          <a:chOff x="933450" y="752475"/>
          <a:chExt cx="5467351" cy="3214530"/>
        </a:xfrm>
      </xdr:grpSpPr>
      <xdr:graphicFrame macro="">
        <xdr:nvGraphicFramePr>
          <xdr:cNvPr id="4" name="Chart 2"/>
          <xdr:cNvGraphicFramePr>
            <a:graphicFrameLocks/>
          </xdr:cNvGraphicFramePr>
        </xdr:nvGraphicFramePr>
        <xdr:xfrm>
          <a:off x="5283173" y="752475"/>
          <a:ext cx="1117628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graphicFrame macro="">
        <xdr:nvGraphicFramePr>
          <xdr:cNvPr id="3" name="Chart 1"/>
          <xdr:cNvGraphicFramePr>
            <a:graphicFrameLocks/>
          </xdr:cNvGraphicFramePr>
        </xdr:nvGraphicFramePr>
        <xdr:xfrm>
          <a:off x="942976" y="753366"/>
          <a:ext cx="4364184" cy="32004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$A$33">
        <xdr:nvSpPr>
          <xdr:cNvPr id="6" name="TextBox 2"/>
          <xdr:cNvSpPr txBox="1"/>
        </xdr:nvSpPr>
        <xdr:spPr>
          <a:xfrm>
            <a:off x="933450" y="3362326"/>
            <a:ext cx="4528879" cy="3935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fld id="{1F18AC06-64D2-47E9-AD44-A3598846F286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Note: EIA calculations based on National Oceanic and Atmospheric Administration (NOAA) data. Projections reflect NOAA's 14-16 month outlook.</a:t>
            </a:fld>
            <a:endParaRPr lang="en-US" sz="1100"/>
          </a:p>
        </xdr:txBody>
      </xdr:sp>
      <xdr:sp macro="" textlink="$A$32">
        <xdr:nvSpPr>
          <xdr:cNvPr id="7" name="TextBox 1"/>
          <xdr:cNvSpPr txBox="1"/>
        </xdr:nvSpPr>
        <xdr:spPr>
          <a:xfrm>
            <a:off x="962025" y="3710700"/>
            <a:ext cx="4899911" cy="256305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lIns="45720" tIns="27432" rIns="9144" bIns="9144" rtlCol="0" anchor="t">
            <a:noAutofit/>
          </a:bodyPr>
          <a:lstStyle/>
          <a:p>
            <a:fld id="{D4CDBA10-B230-4642-AB8C-7306F8D1EBE2}" type="TxLink">
              <a:rPr lang="en-US" sz="900" b="0" i="0" u="none" strike="noStrike">
                <a:solidFill>
                  <a:srgbClr val="000000"/>
                </a:solidFill>
                <a:latin typeface="Arial"/>
                <a:cs typeface="Arial"/>
              </a:rPr>
              <a:pPr/>
              <a:t>Source: U.S. Energy Information Administration, Short-Term Energy Outlook, March 2021</a:t>
            </a:fld>
            <a:endParaRPr lang="en-US" sz="1100"/>
          </a:p>
        </xdr:txBody>
      </xdr:sp>
      <xdr:pic>
        <xdr:nvPicPr>
          <xdr:cNvPr id="2" name="Picture 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00751" y="3638551"/>
            <a:ext cx="381273" cy="290755"/>
          </a:xfrm>
          <a:prstGeom prst="rect">
            <a:avLst/>
          </a:prstGeom>
        </xdr:spPr>
      </xdr:pic>
    </xdr:grpSp>
    <xdr:clientData/>
  </xdr:twoCellAnchor>
</xdr:wsDr>
</file>

<file path=xl/drawings/drawing100.xml><?xml version="1.0" encoding="utf-8"?>
<c:userShapes xmlns:c="http://schemas.openxmlformats.org/drawingml/2006/chart">
  <cdr:relSizeAnchor xmlns:cdr="http://schemas.openxmlformats.org/drawingml/2006/chartDrawing">
    <cdr:from>
      <cdr:x>0.0057</cdr:x>
      <cdr:y>3.12461E-7</cdr:y>
    </cdr:from>
    <cdr:to>
      <cdr:x>0.63512</cdr:x>
      <cdr:y>0.14555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24876" y="1"/>
          <a:ext cx="2746905" cy="46583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eaLnBrk="0" hangingPunct="0"/>
          <a:r>
            <a:rPr lang="en-US" sz="1000" b="1"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U.S. winter heating degree days</a:t>
          </a:r>
        </a:p>
        <a:p xmlns:a="http://schemas.openxmlformats.org/drawingml/2006/main">
          <a:pPr marL="0" marR="0" lvl="0" indent="0" defTabSz="914400" rtl="0" eaLnBrk="0" fontAlgn="auto" latinLnBrk="0" hangingPunct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 baseline="0">
              <a:effectLst/>
              <a:latin typeface="+mn-lt"/>
              <a:ea typeface="+mn-ea"/>
              <a:cs typeface="+mn-cs"/>
            </a:rPr>
            <a:t>population-weighted</a:t>
          </a:r>
          <a:endParaRPr lang="en-US" sz="1000">
            <a:effectLst/>
          </a:endParaRPr>
        </a:p>
        <a:p xmlns:a="http://schemas.openxmlformats.org/drawingml/2006/main">
          <a:pPr eaLnBrk="0" hangingPunct="0"/>
          <a:endParaRPr lang="en-US" sz="1000" b="1">
            <a:effectLst/>
            <a:latin typeface="Arial" panose="020B0604020202020204" pitchFamily="34" charset="0"/>
            <a:cs typeface="Arial" panose="020B0604020202020204" pitchFamily="34" charset="0"/>
          </a:endParaRPr>
        </a:p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0.0371</cdr:x>
      <cdr:y>0.71429</cdr:y>
    </cdr:from>
    <cdr:to>
      <cdr:x>0.24663</cdr:x>
      <cdr:y>1</cdr:y>
    </cdr:to>
    <cdr:sp macro="" textlink="">
      <cdr:nvSpPr>
        <cdr:cNvPr id="6" name="TextBox 5"/>
        <cdr:cNvSpPr txBox="1"/>
      </cdr:nvSpPr>
      <cdr:spPr>
        <a:xfrm xmlns:a="http://schemas.openxmlformats.org/drawingml/2006/main">
          <a:off x="161924" y="300900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en-US" sz="1100"/>
        </a:p>
      </cdr:txBody>
    </cdr:sp>
  </cdr:relSizeAnchor>
  <cdr:relSizeAnchor xmlns:cdr="http://schemas.openxmlformats.org/drawingml/2006/chartDrawing">
    <cdr:from>
      <cdr:x>0.84028</cdr:x>
      <cdr:y>0.14385</cdr:y>
    </cdr:from>
    <cdr:to>
      <cdr:x>0.84101</cdr:x>
      <cdr:y>0.28246</cdr:y>
    </cdr:to>
    <cdr:cxnSp macro="">
      <cdr:nvCxnSpPr>
        <cdr:cNvPr id="7" name="Straight Arrow Connector 6"/>
        <cdr:cNvCxnSpPr/>
      </cdr:nvCxnSpPr>
      <cdr:spPr bwMode="auto">
        <a:xfrm xmlns:a="http://schemas.openxmlformats.org/drawingml/2006/main" flipH="1">
          <a:off x="3667124" y="460375"/>
          <a:ext cx="3177" cy="443609"/>
        </a:xfrm>
        <a:prstGeom xmlns:a="http://schemas.openxmlformats.org/drawingml/2006/main" prst="straightConnector1">
          <a:avLst/>
        </a:prstGeom>
        <a:ln xmlns:a="http://schemas.openxmlformats.org/drawingml/2006/main" w="12700">
          <a:headEnd type="triangle"/>
          <a:tailEnd type="triangle"/>
        </a:ln>
        <a:effectLst xmlns:a="http://schemas.openxmlformats.org/drawingml/2006/main"/>
      </cdr:spPr>
      <cdr:style>
        <a:lnRef xmlns:a="http://schemas.openxmlformats.org/drawingml/2006/main" idx="2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1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0.84464</cdr:x>
      <cdr:y>0.11877</cdr:y>
    </cdr:from>
    <cdr:to>
      <cdr:x>1</cdr:x>
      <cdr:y>0.34496</cdr:y>
    </cdr:to>
    <cdr:sp macro="" textlink="">
      <cdr:nvSpPr>
        <cdr:cNvPr id="3" name="TextBox 2"/>
        <cdr:cNvSpPr txBox="1"/>
      </cdr:nvSpPr>
      <cdr:spPr>
        <a:xfrm xmlns:a="http://schemas.openxmlformats.org/drawingml/2006/main">
          <a:off x="3686174" y="380109"/>
          <a:ext cx="678009" cy="72389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effectLst/>
              <a:latin typeface="+mn-lt"/>
              <a:ea typeface="+mn-ea"/>
              <a:cs typeface="+mn-cs"/>
            </a:rPr>
            <a:t>cooler</a:t>
          </a:r>
          <a:endParaRPr lang="en-US">
            <a:effectLst/>
          </a:endParaRPr>
        </a:p>
        <a:p xmlns:a="http://schemas.openxmlformats.org/drawingml/2006/main">
          <a:endParaRPr lang="en-US" sz="11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r>
            <a:rPr lang="en-US" sz="1100" b="1">
              <a:effectLst/>
              <a:latin typeface="+mn-lt"/>
              <a:ea typeface="+mn-ea"/>
              <a:cs typeface="+mn-cs"/>
            </a:rPr>
            <a:t>warmer</a:t>
          </a:r>
          <a:endParaRPr lang="en-US">
            <a:effectLst/>
          </a:endParaRPr>
        </a:p>
        <a:p xmlns:a="http://schemas.openxmlformats.org/drawingml/2006/main">
          <a:endParaRPr lang="en-US" sz="1100"/>
        </a:p>
      </cdr:txBody>
    </cdr:sp>
  </cdr:relSizeAnchor>
</c:userShapes>
</file>

<file path=xl/drawings/drawing10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114300</xdr:colOff>
      <xdr:row>4</xdr:row>
      <xdr:rowOff>57150</xdr:rowOff>
    </xdr:from>
    <xdr:to>
      <xdr:col>17</xdr:col>
      <xdr:colOff>419100</xdr:colOff>
      <xdr:row>47</xdr:row>
      <xdr:rowOff>14931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3900" y="742950"/>
          <a:ext cx="10058400" cy="692055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s"/>
    </sheetNames>
    <definedNames>
      <definedName name="TransList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EIA">
      <a:dk1>
        <a:srgbClr val="000000"/>
      </a:dk1>
      <a:lt1>
        <a:srgbClr val="FFFFFF"/>
      </a:lt1>
      <a:dk2>
        <a:srgbClr val="003953"/>
      </a:dk2>
      <a:lt2>
        <a:srgbClr val="333333"/>
      </a:lt2>
      <a:accent1>
        <a:srgbClr val="0096D7"/>
      </a:accent1>
      <a:accent2>
        <a:srgbClr val="BD732A"/>
      </a:accent2>
      <a:accent3>
        <a:srgbClr val="5D9732"/>
      </a:accent3>
      <a:accent4>
        <a:srgbClr val="FFC702"/>
      </a:accent4>
      <a:accent5>
        <a:srgbClr val="A33340"/>
      </a:accent5>
      <a:accent6>
        <a:srgbClr val="675005"/>
      </a:accent6>
      <a:hlink>
        <a:srgbClr val="0096D7"/>
      </a:hlink>
      <a:folHlink>
        <a:srgbClr val="5D973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ia.gov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5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9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2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5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0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3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6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1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7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0.x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2.x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5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7.xml"/><Relationship Id="rId2" Type="http://schemas.openxmlformats.org/officeDocument/2006/relationships/printerSettings" Target="../printerSettings/printerSettings39.bin"/><Relationship Id="rId1" Type="http://schemas.openxmlformats.org/officeDocument/2006/relationships/hyperlink" Target="http://www.eia.gov/forecasts/steo/special/pdf/2012_sp_04.pdf" TargetMode="External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9.xml"/><Relationship Id="rId2" Type="http://schemas.openxmlformats.org/officeDocument/2006/relationships/printerSettings" Target="../printerSettings/printerSettings40.bin"/><Relationship Id="rId1" Type="http://schemas.openxmlformats.org/officeDocument/2006/relationships/hyperlink" Target="http://www.eia.gov/forecasts/steo/special/pdf/2012_sp_04.pdf" TargetMode="External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1.xml"/><Relationship Id="rId1" Type="http://schemas.openxmlformats.org/officeDocument/2006/relationships/printerSettings" Target="../printerSettings/printerSettings4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56"/>
  <sheetViews>
    <sheetView tabSelected="1" topLeftCell="A29" workbookViewId="0">
      <selection activeCell="C34" sqref="C34"/>
    </sheetView>
  </sheetViews>
  <sheetFormatPr defaultColWidth="9.140625" defaultRowHeight="12.75" x14ac:dyDescent="0.2"/>
  <cols>
    <col min="1" max="1" width="10.42578125" style="21" customWidth="1"/>
    <col min="2" max="2" width="4.140625" style="21" customWidth="1"/>
    <col min="3" max="3" width="85.85546875" style="21" customWidth="1"/>
    <col min="4" max="16384" width="9.140625" style="21"/>
  </cols>
  <sheetData>
    <row r="1" spans="1:8" ht="21.95" customHeight="1" x14ac:dyDescent="0.3">
      <c r="A1" s="100"/>
      <c r="B1" s="557" t="s">
        <v>58</v>
      </c>
      <c r="C1" s="558"/>
      <c r="D1" s="98"/>
    </row>
    <row r="2" spans="1:8" ht="19.5" customHeight="1" x14ac:dyDescent="0.35">
      <c r="A2" s="99"/>
      <c r="B2" s="559" t="s">
        <v>59</v>
      </c>
      <c r="C2" s="560"/>
    </row>
    <row r="3" spans="1:8" ht="12.75" customHeight="1" x14ac:dyDescent="0.2">
      <c r="B3" s="561"/>
      <c r="C3" s="562"/>
    </row>
    <row r="4" spans="1:8" ht="19.5" customHeight="1" x14ac:dyDescent="0.25">
      <c r="B4" s="375" t="s">
        <v>551</v>
      </c>
      <c r="C4" s="374"/>
    </row>
    <row r="5" spans="1:8" ht="12.75" customHeight="1" x14ac:dyDescent="0.2">
      <c r="B5" s="561"/>
      <c r="C5" s="562"/>
    </row>
    <row r="6" spans="1:8" ht="15" customHeight="1" x14ac:dyDescent="0.2">
      <c r="B6" s="89" t="s">
        <v>217</v>
      </c>
      <c r="C6" s="113"/>
    </row>
    <row r="7" spans="1:8" ht="15" customHeight="1" x14ac:dyDescent="0.2">
      <c r="A7" s="280">
        <v>1</v>
      </c>
      <c r="B7" s="378"/>
      <c r="C7" s="87" t="s">
        <v>218</v>
      </c>
    </row>
    <row r="8" spans="1:8" ht="15" customHeight="1" x14ac:dyDescent="0.2">
      <c r="A8" s="280">
        <v>2</v>
      </c>
      <c r="B8" s="378"/>
      <c r="C8" s="87" t="s">
        <v>189</v>
      </c>
      <c r="D8" s="280"/>
    </row>
    <row r="9" spans="1:8" ht="15" customHeight="1" x14ac:dyDescent="0.2">
      <c r="A9" s="280">
        <v>3</v>
      </c>
      <c r="B9" s="378"/>
      <c r="C9" s="87" t="s">
        <v>190</v>
      </c>
      <c r="D9" s="280"/>
    </row>
    <row r="10" spans="1:8" ht="15" customHeight="1" x14ac:dyDescent="0.2">
      <c r="A10" s="280">
        <v>4</v>
      </c>
      <c r="B10" s="378"/>
      <c r="C10" s="87" t="s">
        <v>219</v>
      </c>
      <c r="D10" s="280"/>
      <c r="H10" s="101"/>
    </row>
    <row r="11" spans="1:8" ht="15" customHeight="1" x14ac:dyDescent="0.2">
      <c r="A11" s="280">
        <v>5</v>
      </c>
      <c r="B11" s="378"/>
      <c r="C11" s="87" t="s">
        <v>191</v>
      </c>
    </row>
    <row r="12" spans="1:8" ht="15" customHeight="1" x14ac:dyDescent="0.2">
      <c r="B12" s="89" t="s">
        <v>192</v>
      </c>
      <c r="C12" s="88"/>
    </row>
    <row r="13" spans="1:8" ht="15" customHeight="1" x14ac:dyDescent="0.2">
      <c r="A13" s="21">
        <v>6</v>
      </c>
      <c r="B13" s="378"/>
      <c r="C13" s="87" t="s">
        <v>193</v>
      </c>
    </row>
    <row r="14" spans="1:8" ht="15" customHeight="1" x14ac:dyDescent="0.2">
      <c r="A14" s="21">
        <v>7</v>
      </c>
      <c r="B14" s="378"/>
      <c r="C14" s="388" t="s">
        <v>501</v>
      </c>
      <c r="D14" s="280"/>
      <c r="E14" s="101"/>
    </row>
    <row r="15" spans="1:8" ht="15" customHeight="1" x14ac:dyDescent="0.2">
      <c r="A15" s="21">
        <v>8</v>
      </c>
      <c r="B15" s="378"/>
      <c r="C15" s="87" t="s">
        <v>194</v>
      </c>
    </row>
    <row r="16" spans="1:8" ht="15" customHeight="1" x14ac:dyDescent="0.2">
      <c r="A16" s="21">
        <v>9</v>
      </c>
      <c r="B16" s="378"/>
      <c r="C16" s="87" t="s">
        <v>195</v>
      </c>
      <c r="D16" s="280"/>
    </row>
    <row r="17" spans="1:4" ht="15" customHeight="1" x14ac:dyDescent="0.2">
      <c r="A17" s="21">
        <v>10</v>
      </c>
      <c r="B17" s="378"/>
      <c r="C17" s="87" t="s">
        <v>420</v>
      </c>
    </row>
    <row r="18" spans="1:4" ht="15" customHeight="1" x14ac:dyDescent="0.2">
      <c r="A18" s="21">
        <v>11</v>
      </c>
      <c r="B18" s="378"/>
      <c r="C18" s="87" t="s">
        <v>419</v>
      </c>
    </row>
    <row r="19" spans="1:4" ht="15" customHeight="1" x14ac:dyDescent="0.2">
      <c r="A19" s="21">
        <v>12</v>
      </c>
      <c r="B19" s="378"/>
      <c r="C19" s="87" t="s">
        <v>196</v>
      </c>
    </row>
    <row r="20" spans="1:4" ht="15" customHeight="1" x14ac:dyDescent="0.2">
      <c r="A20" s="21">
        <v>13</v>
      </c>
      <c r="B20" s="378"/>
      <c r="C20" s="87" t="s">
        <v>541</v>
      </c>
    </row>
    <row r="21" spans="1:4" ht="15" customHeight="1" x14ac:dyDescent="0.2">
      <c r="B21" s="115" t="s">
        <v>216</v>
      </c>
      <c r="C21" s="87"/>
    </row>
    <row r="22" spans="1:4" ht="15" customHeight="1" x14ac:dyDescent="0.2">
      <c r="A22" s="116">
        <v>14</v>
      </c>
      <c r="B22" s="116"/>
      <c r="C22" s="87" t="s">
        <v>463</v>
      </c>
    </row>
    <row r="23" spans="1:4" ht="15" customHeight="1" x14ac:dyDescent="0.2">
      <c r="A23" s="21">
        <v>15</v>
      </c>
      <c r="C23" s="87" t="s">
        <v>542</v>
      </c>
    </row>
    <row r="24" spans="1:4" ht="15" customHeight="1" x14ac:dyDescent="0.2">
      <c r="A24" s="21">
        <v>16</v>
      </c>
      <c r="C24" s="87" t="s">
        <v>462</v>
      </c>
    </row>
    <row r="25" spans="1:4" ht="15" customHeight="1" x14ac:dyDescent="0.2">
      <c r="A25" s="21">
        <v>17</v>
      </c>
      <c r="C25" s="87" t="s">
        <v>198</v>
      </c>
    </row>
    <row r="26" spans="1:4" ht="15" customHeight="1" x14ac:dyDescent="0.2">
      <c r="A26" s="21">
        <v>18</v>
      </c>
      <c r="C26" s="87" t="s">
        <v>199</v>
      </c>
    </row>
    <row r="27" spans="1:4" ht="15" customHeight="1" x14ac:dyDescent="0.2">
      <c r="A27" s="21">
        <v>19</v>
      </c>
      <c r="C27" s="87" t="s">
        <v>543</v>
      </c>
    </row>
    <row r="28" spans="1:4" ht="15" customHeight="1" x14ac:dyDescent="0.2">
      <c r="B28" s="115" t="s">
        <v>397</v>
      </c>
      <c r="C28" s="88"/>
    </row>
    <row r="29" spans="1:4" ht="15" customHeight="1" x14ac:dyDescent="0.2">
      <c r="A29" s="21">
        <v>20</v>
      </c>
      <c r="C29" s="87" t="s">
        <v>399</v>
      </c>
      <c r="D29" s="280"/>
    </row>
    <row r="30" spans="1:4" ht="15" customHeight="1" x14ac:dyDescent="0.2">
      <c r="A30" s="21">
        <v>21</v>
      </c>
      <c r="C30" s="87" t="s">
        <v>400</v>
      </c>
      <c r="D30" s="280"/>
    </row>
    <row r="31" spans="1:4" ht="15" customHeight="1" x14ac:dyDescent="0.2">
      <c r="A31" s="21">
        <v>22</v>
      </c>
      <c r="C31" s="87" t="s">
        <v>466</v>
      </c>
      <c r="D31" s="280"/>
    </row>
    <row r="32" spans="1:4" ht="15" customHeight="1" x14ac:dyDescent="0.2">
      <c r="A32" s="21">
        <v>23</v>
      </c>
      <c r="C32" s="87" t="s">
        <v>464</v>
      </c>
      <c r="D32" s="280"/>
    </row>
    <row r="33" spans="1:4" ht="15" customHeight="1" x14ac:dyDescent="0.2">
      <c r="B33" s="89" t="s">
        <v>215</v>
      </c>
      <c r="C33" s="88"/>
    </row>
    <row r="34" spans="1:4" ht="15" customHeight="1" x14ac:dyDescent="0.2">
      <c r="A34" s="21">
        <v>24</v>
      </c>
      <c r="C34" s="87" t="s">
        <v>465</v>
      </c>
      <c r="D34" s="280"/>
    </row>
    <row r="35" spans="1:4" ht="15" customHeight="1" x14ac:dyDescent="0.25">
      <c r="A35" s="21">
        <v>25</v>
      </c>
      <c r="C35" s="87" t="s">
        <v>200</v>
      </c>
      <c r="D35" s="136"/>
    </row>
    <row r="36" spans="1:4" ht="15" customHeight="1" x14ac:dyDescent="0.2">
      <c r="A36" s="21">
        <v>26</v>
      </c>
      <c r="C36" s="22" t="s">
        <v>398</v>
      </c>
    </row>
    <row r="37" spans="1:4" ht="15" customHeight="1" x14ac:dyDescent="0.2">
      <c r="A37" s="21">
        <v>27</v>
      </c>
      <c r="C37" s="87" t="s">
        <v>401</v>
      </c>
    </row>
    <row r="38" spans="1:4" ht="15" customHeight="1" x14ac:dyDescent="0.2">
      <c r="A38" s="21">
        <v>28</v>
      </c>
      <c r="C38" s="87" t="s">
        <v>201</v>
      </c>
    </row>
    <row r="39" spans="1:4" ht="15" customHeight="1" x14ac:dyDescent="0.2">
      <c r="B39" s="89" t="s">
        <v>214</v>
      </c>
      <c r="C39" s="88"/>
    </row>
    <row r="40" spans="1:4" ht="15" customHeight="1" x14ac:dyDescent="0.2">
      <c r="A40" s="21">
        <v>29</v>
      </c>
      <c r="C40" s="87" t="s">
        <v>203</v>
      </c>
    </row>
    <row r="41" spans="1:4" ht="15" customHeight="1" x14ac:dyDescent="0.2">
      <c r="A41" s="21">
        <v>30</v>
      </c>
      <c r="C41" s="87" t="s">
        <v>202</v>
      </c>
    </row>
    <row r="42" spans="1:4" ht="15" customHeight="1" x14ac:dyDescent="0.2">
      <c r="A42" s="21">
        <v>31</v>
      </c>
      <c r="C42" s="87" t="s">
        <v>544</v>
      </c>
    </row>
    <row r="43" spans="1:4" ht="15" customHeight="1" x14ac:dyDescent="0.2">
      <c r="B43" s="89" t="s">
        <v>213</v>
      </c>
      <c r="C43" s="88"/>
    </row>
    <row r="44" spans="1:4" ht="15" customHeight="1" x14ac:dyDescent="0.2">
      <c r="A44" s="21">
        <v>32</v>
      </c>
      <c r="C44" s="87" t="s">
        <v>204</v>
      </c>
    </row>
    <row r="45" spans="1:4" ht="15" customHeight="1" x14ac:dyDescent="0.2">
      <c r="A45" s="21">
        <v>33</v>
      </c>
      <c r="C45" s="87" t="s">
        <v>205</v>
      </c>
    </row>
    <row r="46" spans="1:4" ht="15" customHeight="1" x14ac:dyDescent="0.2">
      <c r="A46" s="21">
        <v>34</v>
      </c>
      <c r="C46" s="390" t="s">
        <v>206</v>
      </c>
    </row>
    <row r="47" spans="1:4" ht="15" customHeight="1" x14ac:dyDescent="0.2">
      <c r="B47" s="89" t="s">
        <v>212</v>
      </c>
      <c r="C47" s="90"/>
    </row>
    <row r="48" spans="1:4" ht="15" customHeight="1" x14ac:dyDescent="0.2">
      <c r="A48" s="21">
        <v>35</v>
      </c>
      <c r="C48" s="390" t="s">
        <v>207</v>
      </c>
    </row>
    <row r="49" spans="1:4" ht="15" customHeight="1" x14ac:dyDescent="0.2">
      <c r="A49" s="21">
        <v>36</v>
      </c>
      <c r="C49" s="87" t="s">
        <v>208</v>
      </c>
    </row>
    <row r="50" spans="1:4" ht="15" customHeight="1" x14ac:dyDescent="0.2">
      <c r="B50" s="89" t="s">
        <v>6</v>
      </c>
      <c r="C50" s="88"/>
    </row>
    <row r="51" spans="1:4" ht="15" customHeight="1" x14ac:dyDescent="0.2">
      <c r="A51" s="21">
        <v>37</v>
      </c>
      <c r="C51" s="390" t="s">
        <v>209</v>
      </c>
    </row>
    <row r="52" spans="1:4" ht="15" customHeight="1" x14ac:dyDescent="0.2">
      <c r="A52" s="21">
        <v>38</v>
      </c>
      <c r="C52" s="87" t="s">
        <v>210</v>
      </c>
    </row>
    <row r="53" spans="1:4" ht="15" customHeight="1" x14ac:dyDescent="0.2">
      <c r="A53" s="21">
        <v>39</v>
      </c>
      <c r="C53" s="87" t="s">
        <v>211</v>
      </c>
    </row>
    <row r="54" spans="1:4" ht="15" customHeight="1" x14ac:dyDescent="0.2">
      <c r="A54" s="21">
        <v>40</v>
      </c>
      <c r="C54" s="22" t="s">
        <v>545</v>
      </c>
      <c r="D54" s="280"/>
    </row>
    <row r="56" spans="1:4" ht="15" customHeight="1" x14ac:dyDescent="0.2"/>
  </sheetData>
  <mergeCells count="4">
    <mergeCell ref="B1:C1"/>
    <mergeCell ref="B2:C2"/>
    <mergeCell ref="B3:C3"/>
    <mergeCell ref="B5:C5"/>
  </mergeCells>
  <hyperlinks>
    <hyperlink ref="C9" location="'3'!A1" display="U.S. diesel fuel and crude oil prices"/>
    <hyperlink ref="C16" location="'9'!A1" display="World liquid fuels consumption growth"/>
    <hyperlink ref="C15" location="'8'!A1" display="World liquid fuels consumption"/>
    <hyperlink ref="C19" location="'12'!A1" display="OPEC surplus crude oil production capacity"/>
    <hyperlink ref="C20" location="'13'!A1" display="OECD commercial stocks of crude oil and other liquids (days of supply)"/>
    <hyperlink ref="C22" location="'14'!A1" display="U.S. crude oil and liquid fuels production"/>
    <hyperlink ref="C23" location="'15'!A1" display="U.S. commercial crude oil stocks"/>
    <hyperlink ref="C25" location="'17'!A1" display="U.S. liquid fuels product supplied growth"/>
    <hyperlink ref="C35" location="'25'!A1" display="U.S. natural gas consumption"/>
    <hyperlink ref="C38" location="'28'!A1" display="U.S. working natural gas in storage"/>
    <hyperlink ref="C41" location="'30'!A1" display="U.S. coal consumption"/>
    <hyperlink ref="C40" location="'29'!A1" display="U.S. coal production"/>
    <hyperlink ref="C42" location="'31'!Print_Area" display="U.S. electric power sector coal stocks"/>
    <hyperlink ref="C45" location="'33'!A1" display="U.S. residential electricity price"/>
    <hyperlink ref="C51" location="'37'!A1" display="U.S. annual energy expenditures share of gross domestic product"/>
    <hyperlink ref="C52" location="'38'!A1" display="U.S. summer cooling degree days"/>
    <hyperlink ref="C53" location="'39'!A1" display="U.S. winter heating degree days"/>
    <hyperlink ref="C17" location="'10'!A1" display="World crude oil and liquid fuels production "/>
    <hyperlink ref="C49" location="'36'!A1" display="U.S. carbon dioxide emissions growth"/>
    <hyperlink ref="C11" location="'5'!A1" display="U.S. natural gas prices"/>
    <hyperlink ref="C7" location="'1'!A1" display="West Texas Intermediate (WTI) crude oil price"/>
    <hyperlink ref="C8" location="'2'!A1" display="U.S. gasoline and crude oil prices"/>
    <hyperlink ref="C10" location="'4'!A1" display="Henry Hub natural gas price"/>
    <hyperlink ref="B2" r:id="rId1"/>
    <hyperlink ref="C46" location="'34'!A1" display="U.S. electricity generation by fuel, all sectors"/>
    <hyperlink ref="C44" location="'32'!A1" display="U.S. electricity consumption"/>
    <hyperlink ref="C37" location="'27'!A1" display="U.S. natural gas trade"/>
    <hyperlink ref="C48" location="'35'!A1" display="U.S. renewable energy supply"/>
    <hyperlink ref="C13" location="'6'!A1" display="World liquid fuels production and consumption balance"/>
    <hyperlink ref="C36" location="'26'!A1" display="U.S. natural gas balance"/>
    <hyperlink ref="C34" location="'24'!A1" display="U.S. marketed natural gas production"/>
    <hyperlink ref="C18" location="'11'!A1" display="World liquid fuels production and consumption "/>
    <hyperlink ref="C14" location="'7'!A1" display="Estimated unplanned crude oil production outages among OPEC and non-OPEC producers "/>
    <hyperlink ref="C30" location="'21'!A1" display="U.S. hydrocarbon gas liquids consumption"/>
    <hyperlink ref="C29" location="'20'!A1" display="U.S. natural gas plant liquids production"/>
    <hyperlink ref="C26" location="'18'!A1" display="U.S. gasoline and distillate inventories"/>
    <hyperlink ref="C24" location="'16'!A1" display="U.S. liquid fuels production growth"/>
    <hyperlink ref="C27" location="'19'!Print_Area" display="U.S. net trade of crude oil and liquid fuels"/>
    <hyperlink ref="C31" location="'22'!A1" display="U.S. net trade of hydrocarbon gas liquids "/>
    <hyperlink ref="C32" location="'23'!A1" display="U.S. commercial propane inventories"/>
    <hyperlink ref="C54" location="'40'!A1" display="U.S. Census regions and Census divisions"/>
  </hyperlinks>
  <pageMargins left="0.75" right="0.75" top="1" bottom="1" header="0.5" footer="0.5"/>
  <pageSetup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R145"/>
  <sheetViews>
    <sheetView workbookViewId="0"/>
  </sheetViews>
  <sheetFormatPr defaultRowHeight="12.75" x14ac:dyDescent="0.2"/>
  <cols>
    <col min="10" max="11" width="9.140625" hidden="1" customWidth="1"/>
    <col min="16" max="16" width="12.140625" customWidth="1"/>
    <col min="17" max="17" width="12.5703125" customWidth="1"/>
    <col min="18" max="18" width="10.85546875" customWidth="1"/>
  </cols>
  <sheetData>
    <row r="1" spans="1:18" x14ac:dyDescent="0.2">
      <c r="N1" s="106"/>
      <c r="P1" s="105"/>
    </row>
    <row r="2" spans="1:18" ht="15.75" x14ac:dyDescent="0.25">
      <c r="A2" s="44" t="s">
        <v>551</v>
      </c>
      <c r="P2" s="105"/>
    </row>
    <row r="3" spans="1:18" x14ac:dyDescent="0.2">
      <c r="A3" s="22" t="s">
        <v>16</v>
      </c>
      <c r="D3" s="87"/>
      <c r="P3" s="105"/>
    </row>
    <row r="5" spans="1:18" x14ac:dyDescent="0.2">
      <c r="Q5" s="166" t="s">
        <v>351</v>
      </c>
      <c r="R5" s="167"/>
    </row>
    <row r="6" spans="1:18" x14ac:dyDescent="0.2">
      <c r="Q6" s="228" t="s">
        <v>365</v>
      </c>
      <c r="R6" s="229" t="s">
        <v>228</v>
      </c>
    </row>
    <row r="13" spans="1:18" x14ac:dyDescent="0.2">
      <c r="O13" s="32"/>
    </row>
    <row r="25" spans="2:9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9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I26" s="30"/>
    </row>
    <row r="27" spans="2:9" x14ac:dyDescent="0.2">
      <c r="B27" s="117">
        <v>42370</v>
      </c>
      <c r="C27" s="118">
        <v>31.683</v>
      </c>
      <c r="D27" s="57" t="e">
        <v>#N/A</v>
      </c>
      <c r="E27" s="57" t="e">
        <v>#N/A</v>
      </c>
      <c r="F27" s="57" t="e">
        <v>#N/A</v>
      </c>
      <c r="G27" s="57" t="e">
        <v>#N/A</v>
      </c>
      <c r="I27" s="30"/>
    </row>
    <row r="28" spans="2:9" x14ac:dyDescent="0.2">
      <c r="B28" s="53">
        <v>42401</v>
      </c>
      <c r="C28" s="118">
        <v>30.323</v>
      </c>
      <c r="D28" s="57" t="e">
        <v>#N/A</v>
      </c>
      <c r="E28" s="49" t="e">
        <v>#N/A</v>
      </c>
      <c r="F28" s="49" t="e">
        <v>#N/A</v>
      </c>
      <c r="G28" s="49" t="e">
        <v>#N/A</v>
      </c>
      <c r="I28" s="30"/>
    </row>
    <row r="29" spans="2:9" x14ac:dyDescent="0.2">
      <c r="B29" s="53">
        <v>42430</v>
      </c>
      <c r="C29" s="118">
        <v>37.545000000000002</v>
      </c>
      <c r="D29" s="57" t="e">
        <v>#N/A</v>
      </c>
      <c r="E29" s="49" t="e">
        <v>#N/A</v>
      </c>
      <c r="F29" s="49" t="e">
        <v>#N/A</v>
      </c>
      <c r="G29" s="49" t="e">
        <v>#N/A</v>
      </c>
      <c r="I29" s="30"/>
    </row>
    <row r="30" spans="2:9" x14ac:dyDescent="0.2">
      <c r="B30" s="53">
        <v>42461</v>
      </c>
      <c r="C30" s="118">
        <v>40.753999999999998</v>
      </c>
      <c r="D30" s="57" t="e">
        <v>#N/A</v>
      </c>
      <c r="E30" s="49" t="e">
        <v>#N/A</v>
      </c>
      <c r="F30" s="49" t="e">
        <v>#N/A</v>
      </c>
      <c r="G30" s="49" t="e">
        <v>#N/A</v>
      </c>
      <c r="I30" s="30"/>
    </row>
    <row r="31" spans="2:9" x14ac:dyDescent="0.2">
      <c r="B31" s="53">
        <v>42491</v>
      </c>
      <c r="C31" s="118">
        <v>46.712000000000003</v>
      </c>
      <c r="D31" s="57" t="e">
        <v>#N/A</v>
      </c>
      <c r="E31" s="49" t="e">
        <v>#N/A</v>
      </c>
      <c r="F31" s="49" t="e">
        <v>#N/A</v>
      </c>
      <c r="G31" s="49" t="e">
        <v>#N/A</v>
      </c>
      <c r="I31" s="30"/>
    </row>
    <row r="32" spans="2:9" x14ac:dyDescent="0.2">
      <c r="B32" s="53">
        <v>42522</v>
      </c>
      <c r="C32" s="118">
        <v>48.756999999999998</v>
      </c>
      <c r="D32" s="57" t="e">
        <v>#N/A</v>
      </c>
      <c r="E32" s="49" t="e">
        <v>#N/A</v>
      </c>
      <c r="F32" s="49" t="e">
        <v>#N/A</v>
      </c>
      <c r="G32" s="49" t="e">
        <v>#N/A</v>
      </c>
      <c r="I32" s="30"/>
    </row>
    <row r="33" spans="2:9" x14ac:dyDescent="0.2">
      <c r="B33" s="53">
        <v>42552</v>
      </c>
      <c r="C33" s="118">
        <v>44.651000000000003</v>
      </c>
      <c r="D33" s="57" t="e">
        <v>#N/A</v>
      </c>
      <c r="E33" s="49" t="e">
        <v>#N/A</v>
      </c>
      <c r="F33" s="49" t="e">
        <v>#N/A</v>
      </c>
      <c r="G33" s="49" t="e">
        <v>#N/A</v>
      </c>
      <c r="I33" s="30"/>
    </row>
    <row r="34" spans="2:9" x14ac:dyDescent="0.2">
      <c r="B34" s="53">
        <v>42583</v>
      </c>
      <c r="C34" s="118">
        <v>44.723999999999997</v>
      </c>
      <c r="D34" s="57" t="e">
        <v>#N/A</v>
      </c>
      <c r="E34" s="49" t="e">
        <v>#N/A</v>
      </c>
      <c r="F34" s="49" t="e">
        <v>#N/A</v>
      </c>
      <c r="G34" s="49" t="e">
        <v>#N/A</v>
      </c>
      <c r="I34" s="30"/>
    </row>
    <row r="35" spans="2:9" x14ac:dyDescent="0.2">
      <c r="B35" s="53">
        <v>42614</v>
      </c>
      <c r="C35" s="118">
        <v>45.182000000000002</v>
      </c>
      <c r="D35" s="57" t="e">
        <v>#N/A</v>
      </c>
      <c r="E35" s="49" t="e">
        <v>#N/A</v>
      </c>
      <c r="F35" s="49" t="e">
        <v>#N/A</v>
      </c>
      <c r="G35" s="49" t="e">
        <v>#N/A</v>
      </c>
      <c r="I35" s="30"/>
    </row>
    <row r="36" spans="2:9" x14ac:dyDescent="0.2">
      <c r="B36" s="53">
        <v>42644</v>
      </c>
      <c r="C36" s="118">
        <v>49.774999999999999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  <c r="I36" s="30"/>
    </row>
    <row r="37" spans="2:9" x14ac:dyDescent="0.2">
      <c r="B37" s="53">
        <v>42675</v>
      </c>
      <c r="C37" s="118">
        <v>45.661000000000001</v>
      </c>
      <c r="D37" s="57" t="e">
        <v>#N/A</v>
      </c>
      <c r="E37" s="49" t="e">
        <v>#N/A</v>
      </c>
      <c r="F37" s="49" t="e">
        <v>#N/A</v>
      </c>
      <c r="G37" s="49" t="e">
        <v>#N/A</v>
      </c>
      <c r="I37" s="30"/>
    </row>
    <row r="38" spans="2:9" x14ac:dyDescent="0.2">
      <c r="B38" s="53">
        <v>42705</v>
      </c>
      <c r="C38" s="118">
        <v>51.972000000000001</v>
      </c>
      <c r="D38" s="57" t="e">
        <v>#N/A</v>
      </c>
      <c r="E38" s="49" t="e">
        <v>#N/A</v>
      </c>
      <c r="F38" s="49" t="e">
        <v>#N/A</v>
      </c>
      <c r="G38" s="49" t="e">
        <v>#N/A</v>
      </c>
      <c r="I38" s="30"/>
    </row>
    <row r="39" spans="2:9" x14ac:dyDescent="0.2">
      <c r="B39" s="53">
        <v>42736</v>
      </c>
      <c r="C39" s="118">
        <v>52.503999999999998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  <c r="I39" s="30"/>
    </row>
    <row r="40" spans="2:9" x14ac:dyDescent="0.2">
      <c r="B40" s="53">
        <v>42767</v>
      </c>
      <c r="C40" s="118">
        <v>53.468000000000004</v>
      </c>
      <c r="D40" s="57" t="e">
        <v>#N/A</v>
      </c>
      <c r="E40" s="49" t="e">
        <v>#N/A</v>
      </c>
      <c r="F40" s="49" t="e">
        <v>#N/A</v>
      </c>
      <c r="G40" s="49" t="e">
        <v>#N/A</v>
      </c>
      <c r="I40" s="30"/>
    </row>
    <row r="41" spans="2:9" x14ac:dyDescent="0.2">
      <c r="B41" s="53">
        <v>42795</v>
      </c>
      <c r="C41" s="118">
        <v>49.328000000000003</v>
      </c>
      <c r="D41" s="57" t="e">
        <v>#N/A</v>
      </c>
      <c r="E41" s="49" t="e">
        <v>#N/A</v>
      </c>
      <c r="F41" s="49" t="e">
        <v>#N/A</v>
      </c>
      <c r="G41" s="49" t="e">
        <v>#N/A</v>
      </c>
      <c r="I41" s="30"/>
    </row>
    <row r="42" spans="2:9" x14ac:dyDescent="0.2">
      <c r="B42" s="53">
        <v>42826</v>
      </c>
      <c r="C42" s="118">
        <v>51.06</v>
      </c>
      <c r="D42" s="57" t="e">
        <v>#N/A</v>
      </c>
      <c r="E42" s="49" t="e">
        <v>#N/A</v>
      </c>
      <c r="F42" s="49" t="e">
        <v>#N/A</v>
      </c>
      <c r="G42" s="49" t="e">
        <v>#N/A</v>
      </c>
      <c r="I42" s="30"/>
    </row>
    <row r="43" spans="2:9" x14ac:dyDescent="0.2">
      <c r="B43" s="53">
        <v>42856</v>
      </c>
      <c r="C43" s="118">
        <v>48.475999999999999</v>
      </c>
      <c r="D43" s="57" t="e">
        <v>#N/A</v>
      </c>
      <c r="E43" s="49" t="e">
        <v>#N/A</v>
      </c>
      <c r="F43" s="49" t="e">
        <v>#N/A</v>
      </c>
      <c r="G43" s="49" t="e">
        <v>#N/A</v>
      </c>
      <c r="I43" s="30"/>
    </row>
    <row r="44" spans="2:9" x14ac:dyDescent="0.2">
      <c r="B44" s="53">
        <v>42887</v>
      </c>
      <c r="C44" s="118">
        <v>45.177999999999997</v>
      </c>
      <c r="D44" s="57" t="e">
        <v>#N/A</v>
      </c>
      <c r="E44" s="49" t="e">
        <v>#N/A</v>
      </c>
      <c r="F44" s="49" t="e">
        <v>#N/A</v>
      </c>
      <c r="G44" s="49" t="e">
        <v>#N/A</v>
      </c>
      <c r="I44" s="30"/>
    </row>
    <row r="45" spans="2:9" x14ac:dyDescent="0.2">
      <c r="B45" s="53">
        <v>42917</v>
      </c>
      <c r="C45" s="118">
        <v>46.63</v>
      </c>
      <c r="D45" s="57" t="e">
        <v>#N/A</v>
      </c>
      <c r="E45" s="49" t="e">
        <v>#N/A</v>
      </c>
      <c r="F45" s="49" t="e">
        <v>#N/A</v>
      </c>
      <c r="G45" s="49" t="e">
        <v>#N/A</v>
      </c>
      <c r="I45" s="30"/>
    </row>
    <row r="46" spans="2:9" x14ac:dyDescent="0.2">
      <c r="B46" s="53">
        <v>42948</v>
      </c>
      <c r="C46" s="118">
        <v>48.036999999999999</v>
      </c>
      <c r="D46" s="57" t="e">
        <v>#N/A</v>
      </c>
      <c r="E46" s="49" t="e">
        <v>#N/A</v>
      </c>
      <c r="F46" s="49" t="e">
        <v>#N/A</v>
      </c>
      <c r="G46" s="49" t="e">
        <v>#N/A</v>
      </c>
      <c r="I46" s="30"/>
    </row>
    <row r="47" spans="2:9" x14ac:dyDescent="0.2">
      <c r="B47" s="53">
        <v>42979</v>
      </c>
      <c r="C47" s="118">
        <v>49.822000000000003</v>
      </c>
      <c r="D47" s="57" t="e">
        <v>#N/A</v>
      </c>
      <c r="E47" s="49" t="e">
        <v>#N/A</v>
      </c>
      <c r="F47" s="49" t="e">
        <v>#N/A</v>
      </c>
      <c r="G47" s="49" t="e">
        <v>#N/A</v>
      </c>
      <c r="I47" s="30"/>
    </row>
    <row r="48" spans="2:9" x14ac:dyDescent="0.2">
      <c r="B48" s="53">
        <v>43009</v>
      </c>
      <c r="C48" s="118">
        <v>51.578000000000003</v>
      </c>
      <c r="D48" s="57" t="e">
        <v>#N/A</v>
      </c>
      <c r="E48" s="49" t="e">
        <v>#N/A</v>
      </c>
      <c r="F48" s="49" t="e">
        <v>#N/A</v>
      </c>
      <c r="G48" s="49" t="e">
        <v>#N/A</v>
      </c>
      <c r="I48" s="30"/>
    </row>
    <row r="49" spans="2:9" x14ac:dyDescent="0.2">
      <c r="B49" s="53">
        <v>43040</v>
      </c>
      <c r="C49" s="118">
        <v>56.639000000000003</v>
      </c>
      <c r="D49" s="57" t="e">
        <v>#N/A</v>
      </c>
      <c r="E49" s="49" t="e">
        <v>#N/A</v>
      </c>
      <c r="F49" s="49" t="e">
        <v>#N/A</v>
      </c>
      <c r="G49" s="49" t="e">
        <v>#N/A</v>
      </c>
      <c r="I49" s="30"/>
    </row>
    <row r="50" spans="2:9" x14ac:dyDescent="0.2">
      <c r="B50" s="53">
        <v>43070</v>
      </c>
      <c r="C50" s="118">
        <v>57.881</v>
      </c>
      <c r="D50" s="57" t="e">
        <v>#N/A</v>
      </c>
      <c r="E50" s="49" t="e">
        <v>#N/A</v>
      </c>
      <c r="F50" s="49" t="e">
        <v>#N/A</v>
      </c>
      <c r="G50" s="49" t="e">
        <v>#N/A</v>
      </c>
      <c r="I50" s="30"/>
    </row>
    <row r="51" spans="2:9" x14ac:dyDescent="0.2">
      <c r="B51" s="53">
        <v>43101</v>
      </c>
      <c r="C51" s="118">
        <v>63.698</v>
      </c>
      <c r="D51" s="57" t="e">
        <v>#N/A</v>
      </c>
      <c r="E51" s="57" t="e">
        <v>#N/A</v>
      </c>
      <c r="F51" s="57" t="e">
        <v>#N/A</v>
      </c>
      <c r="G51" s="57" t="e">
        <v>#N/A</v>
      </c>
      <c r="I51" s="30"/>
    </row>
    <row r="52" spans="2:9" x14ac:dyDescent="0.2">
      <c r="B52" s="53">
        <v>43132</v>
      </c>
      <c r="C52" s="118">
        <v>62.228999999999999</v>
      </c>
      <c r="D52" s="57" t="e">
        <v>#N/A</v>
      </c>
      <c r="E52" s="49" t="e">
        <v>#N/A</v>
      </c>
      <c r="F52" s="49" t="e">
        <v>#N/A</v>
      </c>
      <c r="G52" s="49" t="e">
        <v>#N/A</v>
      </c>
      <c r="I52" s="30"/>
    </row>
    <row r="53" spans="2:9" x14ac:dyDescent="0.2">
      <c r="B53" s="53">
        <v>43160</v>
      </c>
      <c r="C53" s="118">
        <v>62.725000000000001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  <c r="I53" s="30"/>
    </row>
    <row r="54" spans="2:9" x14ac:dyDescent="0.2">
      <c r="B54" s="53">
        <v>43191</v>
      </c>
      <c r="C54" s="118">
        <v>66.254000000000005</v>
      </c>
      <c r="D54" s="57" t="e">
        <v>#N/A</v>
      </c>
      <c r="E54" s="49" t="e">
        <v>#N/A</v>
      </c>
      <c r="F54" s="49" t="e">
        <v>#N/A</v>
      </c>
      <c r="G54" s="49" t="e">
        <v>#N/A</v>
      </c>
      <c r="I54" s="30"/>
    </row>
    <row r="55" spans="2:9" x14ac:dyDescent="0.2">
      <c r="B55" s="53">
        <v>43221</v>
      </c>
      <c r="C55" s="118">
        <v>69.977999999999994</v>
      </c>
      <c r="D55" s="57" t="e">
        <v>#N/A</v>
      </c>
      <c r="E55" s="49" t="e">
        <v>#N/A</v>
      </c>
      <c r="F55" s="49" t="e">
        <v>#N/A</v>
      </c>
      <c r="G55" s="49" t="e">
        <v>#N/A</v>
      </c>
      <c r="I55" s="30"/>
    </row>
    <row r="56" spans="2:9" x14ac:dyDescent="0.2">
      <c r="B56" s="53">
        <v>43252</v>
      </c>
      <c r="C56" s="118">
        <v>67.873000000000005</v>
      </c>
      <c r="D56" s="57" t="e">
        <v>#N/A</v>
      </c>
      <c r="E56" s="49" t="e">
        <v>#N/A</v>
      </c>
      <c r="F56" s="49" t="e">
        <v>#N/A</v>
      </c>
      <c r="G56" s="49" t="e">
        <v>#N/A</v>
      </c>
      <c r="I56" s="30"/>
    </row>
    <row r="57" spans="2:9" x14ac:dyDescent="0.2">
      <c r="B57" s="53">
        <v>43282</v>
      </c>
      <c r="C57" s="118">
        <v>70.980999999999995</v>
      </c>
      <c r="D57" s="57" t="e">
        <v>#N/A</v>
      </c>
      <c r="E57" s="49" t="e">
        <v>#N/A</v>
      </c>
      <c r="F57" s="49" t="e">
        <v>#N/A</v>
      </c>
      <c r="G57" s="49" t="e">
        <v>#N/A</v>
      </c>
      <c r="I57" s="30"/>
    </row>
    <row r="58" spans="2:9" x14ac:dyDescent="0.2">
      <c r="B58" s="53">
        <v>43313</v>
      </c>
      <c r="C58" s="118">
        <v>68.055000000000007</v>
      </c>
      <c r="D58" s="57" t="e">
        <v>#N/A</v>
      </c>
      <c r="E58" s="49" t="e">
        <v>#N/A</v>
      </c>
      <c r="F58" s="49" t="e">
        <v>#N/A</v>
      </c>
      <c r="G58" s="49" t="e">
        <v>#N/A</v>
      </c>
      <c r="I58" s="30"/>
    </row>
    <row r="59" spans="2:9" x14ac:dyDescent="0.2">
      <c r="B59" s="53">
        <v>43344</v>
      </c>
      <c r="C59" s="118">
        <v>70.230999999999995</v>
      </c>
      <c r="D59" s="57" t="e">
        <v>#N/A</v>
      </c>
      <c r="E59" s="49" t="e">
        <v>#N/A</v>
      </c>
      <c r="F59" s="49" t="e">
        <v>#N/A</v>
      </c>
      <c r="G59" s="49" t="e">
        <v>#N/A</v>
      </c>
      <c r="I59" s="30"/>
    </row>
    <row r="60" spans="2:9" x14ac:dyDescent="0.2">
      <c r="B60" s="53">
        <v>43374</v>
      </c>
      <c r="C60" s="118">
        <v>70.748999999999995</v>
      </c>
      <c r="D60" s="57" t="e">
        <v>#N/A</v>
      </c>
      <c r="E60" s="49" t="e">
        <v>#N/A</v>
      </c>
      <c r="F60" s="49" t="e">
        <v>#N/A</v>
      </c>
      <c r="G60" s="49" t="e">
        <v>#N/A</v>
      </c>
      <c r="I60" s="30"/>
    </row>
    <row r="61" spans="2:9" x14ac:dyDescent="0.2">
      <c r="B61" s="53">
        <v>43405</v>
      </c>
      <c r="C61" s="118">
        <v>56.963000000000001</v>
      </c>
      <c r="D61" s="57" t="e">
        <v>#N/A</v>
      </c>
      <c r="E61" s="49" t="e">
        <v>#N/A</v>
      </c>
      <c r="F61" s="49" t="e">
        <v>#N/A</v>
      </c>
      <c r="G61" s="49" t="e">
        <v>#N/A</v>
      </c>
      <c r="I61" s="30"/>
    </row>
    <row r="62" spans="2:9" x14ac:dyDescent="0.2">
      <c r="B62" s="53">
        <v>43435</v>
      </c>
      <c r="C62" s="118">
        <v>49.523000000000003</v>
      </c>
      <c r="D62" s="57" t="e">
        <v>#N/A</v>
      </c>
      <c r="E62" s="49" t="e">
        <v>#N/A</v>
      </c>
      <c r="F62" s="49" t="e">
        <v>#N/A</v>
      </c>
      <c r="G62" s="49" t="e">
        <v>#N/A</v>
      </c>
      <c r="I62" s="30"/>
    </row>
    <row r="63" spans="2:9" x14ac:dyDescent="0.2">
      <c r="B63" s="53">
        <v>43466</v>
      </c>
      <c r="C63" s="118">
        <v>51.375999999999998</v>
      </c>
      <c r="D63" s="57" t="e">
        <v>#N/A</v>
      </c>
      <c r="E63" s="57" t="e">
        <v>#N/A</v>
      </c>
      <c r="F63" s="57" t="e">
        <v>#N/A</v>
      </c>
      <c r="G63" s="57" t="e">
        <v>#N/A</v>
      </c>
      <c r="I63" s="30"/>
    </row>
    <row r="64" spans="2:9" x14ac:dyDescent="0.2">
      <c r="B64" s="53">
        <v>43497</v>
      </c>
      <c r="C64" s="118">
        <v>54.954000000000001</v>
      </c>
      <c r="D64" s="57" t="e">
        <v>#N/A</v>
      </c>
      <c r="E64" s="49" t="e">
        <v>#N/A</v>
      </c>
      <c r="F64" s="49" t="e">
        <v>#N/A</v>
      </c>
      <c r="G64" s="49" t="e">
        <v>#N/A</v>
      </c>
      <c r="I64" s="30"/>
    </row>
    <row r="65" spans="2:9" x14ac:dyDescent="0.2">
      <c r="B65" s="53">
        <v>43525</v>
      </c>
      <c r="C65" s="118">
        <v>58.151000000000003</v>
      </c>
      <c r="D65" s="57" t="e">
        <v>#N/A</v>
      </c>
      <c r="E65" s="49" t="e">
        <v>#N/A</v>
      </c>
      <c r="F65" s="49" t="e">
        <v>#N/A</v>
      </c>
      <c r="G65" s="49" t="e">
        <v>#N/A</v>
      </c>
      <c r="I65" s="30"/>
    </row>
    <row r="66" spans="2:9" x14ac:dyDescent="0.2">
      <c r="B66" s="53">
        <v>43556</v>
      </c>
      <c r="C66" s="118">
        <v>63.862000000000002</v>
      </c>
      <c r="D66" s="57" t="e">
        <v>#N/A</v>
      </c>
      <c r="E66" s="49" t="e">
        <v>#N/A</v>
      </c>
      <c r="F66" s="49" t="e">
        <v>#N/A</v>
      </c>
      <c r="G66" s="49" t="e">
        <v>#N/A</v>
      </c>
      <c r="I66" s="30"/>
    </row>
    <row r="67" spans="2:9" x14ac:dyDescent="0.2">
      <c r="B67" s="53">
        <v>43586</v>
      </c>
      <c r="C67" s="118">
        <v>60.826999999999998</v>
      </c>
      <c r="D67" s="57" t="e">
        <v>#N/A</v>
      </c>
      <c r="E67" s="49" t="e">
        <v>#N/A</v>
      </c>
      <c r="F67" s="49" t="e">
        <v>#N/A</v>
      </c>
      <c r="G67" s="49" t="e">
        <v>#N/A</v>
      </c>
      <c r="I67" s="30"/>
    </row>
    <row r="68" spans="2:9" x14ac:dyDescent="0.2">
      <c r="B68" s="53">
        <v>43617</v>
      </c>
      <c r="C68" s="118">
        <v>54.656999999999996</v>
      </c>
      <c r="D68" s="57" t="e">
        <v>#N/A</v>
      </c>
      <c r="E68" s="49" t="e">
        <v>#N/A</v>
      </c>
      <c r="F68" s="49" t="e">
        <v>#N/A</v>
      </c>
      <c r="G68" s="49" t="e">
        <v>#N/A</v>
      </c>
      <c r="I68" s="30"/>
    </row>
    <row r="69" spans="2:9" x14ac:dyDescent="0.2">
      <c r="B69" s="53">
        <v>43647</v>
      </c>
      <c r="C69" s="118">
        <v>57.353999999999999</v>
      </c>
      <c r="D69" s="57" t="e">
        <v>#N/A</v>
      </c>
      <c r="E69" s="49" t="e">
        <v>#N/A</v>
      </c>
      <c r="F69" s="49" t="e">
        <v>#N/A</v>
      </c>
      <c r="G69" s="49" t="e">
        <v>#N/A</v>
      </c>
      <c r="I69" s="30"/>
    </row>
    <row r="70" spans="2:9" x14ac:dyDescent="0.2">
      <c r="B70" s="53">
        <v>43678</v>
      </c>
      <c r="C70" s="118">
        <v>54.805</v>
      </c>
      <c r="D70" s="57" t="e">
        <v>#N/A</v>
      </c>
      <c r="E70" s="49" t="e">
        <v>#N/A</v>
      </c>
      <c r="F70" s="49" t="e">
        <v>#N/A</v>
      </c>
      <c r="G70" s="49" t="e">
        <v>#N/A</v>
      </c>
      <c r="I70" s="30"/>
    </row>
    <row r="71" spans="2:9" x14ac:dyDescent="0.2">
      <c r="B71" s="53">
        <v>43709</v>
      </c>
      <c r="C71" s="118">
        <v>56.947000000000003</v>
      </c>
      <c r="D71" s="57" t="e">
        <v>#N/A</v>
      </c>
      <c r="E71" s="49" t="e">
        <v>#N/A</v>
      </c>
      <c r="F71" s="49" t="e">
        <v>#N/A</v>
      </c>
      <c r="G71" s="49" t="e">
        <v>#N/A</v>
      </c>
      <c r="I71" s="30"/>
    </row>
    <row r="72" spans="2:9" x14ac:dyDescent="0.2">
      <c r="B72" s="53">
        <v>43739</v>
      </c>
      <c r="C72" s="118">
        <v>53.963000000000001</v>
      </c>
      <c r="D72" s="57" t="e">
        <v>#N/A</v>
      </c>
      <c r="E72" s="49" t="e">
        <v>#N/A</v>
      </c>
      <c r="F72" s="49" t="e">
        <v>#N/A</v>
      </c>
      <c r="G72" s="49" t="e">
        <v>#N/A</v>
      </c>
      <c r="I72" s="30"/>
    </row>
    <row r="73" spans="2:9" x14ac:dyDescent="0.2">
      <c r="B73" s="53">
        <v>43770</v>
      </c>
      <c r="C73" s="118">
        <v>57.027000000000001</v>
      </c>
      <c r="D73" s="57" t="e">
        <v>#N/A</v>
      </c>
      <c r="E73" s="49" t="e">
        <v>#N/A</v>
      </c>
      <c r="F73" s="49" t="e">
        <v>#N/A</v>
      </c>
      <c r="G73" s="49" t="e">
        <v>#N/A</v>
      </c>
      <c r="I73" s="30"/>
    </row>
    <row r="74" spans="2:9" x14ac:dyDescent="0.2">
      <c r="B74" s="53">
        <v>43800</v>
      </c>
      <c r="C74" s="118">
        <v>59.877000000000002</v>
      </c>
      <c r="D74" s="57" t="e">
        <v>#N/A</v>
      </c>
      <c r="E74" s="49" t="e">
        <v>#N/A</v>
      </c>
      <c r="F74" s="49" t="e">
        <v>#N/A</v>
      </c>
      <c r="G74" s="49" t="e">
        <v>#N/A</v>
      </c>
      <c r="I74" s="30"/>
    </row>
    <row r="75" spans="2:9" x14ac:dyDescent="0.2">
      <c r="B75" s="53">
        <v>43831</v>
      </c>
      <c r="C75" s="118">
        <v>57.52</v>
      </c>
      <c r="D75" s="57" t="e">
        <v>#N/A</v>
      </c>
      <c r="E75" s="57" t="e">
        <v>#N/A</v>
      </c>
      <c r="F75" s="57" t="e">
        <v>#N/A</v>
      </c>
      <c r="G75" s="57" t="e">
        <v>#N/A</v>
      </c>
    </row>
    <row r="76" spans="2:9" x14ac:dyDescent="0.2">
      <c r="B76" s="53">
        <v>43862</v>
      </c>
      <c r="C76" s="118">
        <v>50.54</v>
      </c>
      <c r="D76" s="57" t="e">
        <v>#N/A</v>
      </c>
      <c r="E76" s="49" t="e">
        <v>#N/A</v>
      </c>
      <c r="F76" s="49" t="e">
        <v>#N/A</v>
      </c>
      <c r="G76" s="49" t="e">
        <v>#N/A</v>
      </c>
    </row>
    <row r="77" spans="2:9" x14ac:dyDescent="0.2">
      <c r="B77" s="53">
        <v>43891</v>
      </c>
      <c r="C77" s="118">
        <v>29.21</v>
      </c>
      <c r="D77" s="57" t="e">
        <v>#N/A</v>
      </c>
      <c r="E77" s="49" t="e">
        <v>#N/A</v>
      </c>
      <c r="F77" s="49" t="e">
        <v>#N/A</v>
      </c>
      <c r="G77" s="49" t="e">
        <v>#N/A</v>
      </c>
    </row>
    <row r="78" spans="2:9" x14ac:dyDescent="0.2">
      <c r="B78" s="53">
        <v>43922</v>
      </c>
      <c r="C78" s="118">
        <v>16.55</v>
      </c>
      <c r="D78" s="57" t="e">
        <v>#N/A</v>
      </c>
      <c r="E78" s="49" t="e">
        <v>#N/A</v>
      </c>
      <c r="F78" s="49" t="e">
        <v>#N/A</v>
      </c>
      <c r="G78" s="49" t="e">
        <v>#N/A</v>
      </c>
    </row>
    <row r="79" spans="2:9" x14ac:dyDescent="0.2">
      <c r="B79" s="53">
        <v>43952</v>
      </c>
      <c r="C79" s="118">
        <v>28.56</v>
      </c>
      <c r="D79" s="57" t="e">
        <v>#N/A</v>
      </c>
      <c r="E79" s="49" t="e">
        <v>#N/A</v>
      </c>
      <c r="F79" s="49" t="e">
        <v>#N/A</v>
      </c>
      <c r="G79" s="49" t="e">
        <v>#N/A</v>
      </c>
    </row>
    <row r="80" spans="2:9" x14ac:dyDescent="0.2">
      <c r="B80" s="53">
        <v>43983</v>
      </c>
      <c r="C80" s="118">
        <v>38.31</v>
      </c>
      <c r="D80" s="57" t="e">
        <v>#N/A</v>
      </c>
      <c r="E80" s="49" t="e">
        <v>#N/A</v>
      </c>
      <c r="F80" s="49" t="e">
        <v>#N/A</v>
      </c>
      <c r="G80" s="49" t="e">
        <v>#N/A</v>
      </c>
    </row>
    <row r="81" spans="2:7" x14ac:dyDescent="0.2">
      <c r="B81" s="53">
        <v>44013</v>
      </c>
      <c r="C81" s="118">
        <v>40.71</v>
      </c>
      <c r="D81" s="57" t="e">
        <v>#N/A</v>
      </c>
      <c r="E81" s="49" t="e">
        <v>#N/A</v>
      </c>
      <c r="F81" s="49" t="e">
        <v>#N/A</v>
      </c>
      <c r="G81" s="49" t="e">
        <v>#N/A</v>
      </c>
    </row>
    <row r="82" spans="2:7" x14ac:dyDescent="0.2">
      <c r="B82" s="53">
        <v>44044</v>
      </c>
      <c r="C82" s="118">
        <v>42.34</v>
      </c>
      <c r="D82" s="57" t="e">
        <v>#N/A</v>
      </c>
      <c r="E82" s="49" t="e">
        <v>#N/A</v>
      </c>
      <c r="F82" s="49" t="e">
        <v>#N/A</v>
      </c>
      <c r="G82" s="49" t="e">
        <v>#N/A</v>
      </c>
    </row>
    <row r="83" spans="2:7" x14ac:dyDescent="0.2">
      <c r="B83" s="53">
        <v>44075</v>
      </c>
      <c r="C83" s="118">
        <v>39.630000000000003</v>
      </c>
      <c r="D83" s="57" t="e">
        <v>#N/A</v>
      </c>
      <c r="E83" s="49" t="e">
        <v>#N/A</v>
      </c>
      <c r="F83" s="49" t="e">
        <v>#N/A</v>
      </c>
      <c r="G83" s="49" t="e">
        <v>#N/A</v>
      </c>
    </row>
    <row r="84" spans="2:7" x14ac:dyDescent="0.2">
      <c r="B84" s="53">
        <v>44105</v>
      </c>
      <c r="C84" s="118">
        <v>39.4</v>
      </c>
      <c r="D84" s="57" t="e">
        <v>#N/A</v>
      </c>
      <c r="E84" s="49" t="e">
        <v>#N/A</v>
      </c>
      <c r="F84" s="49" t="e">
        <v>#N/A</v>
      </c>
      <c r="G84" s="49" t="e">
        <v>#N/A</v>
      </c>
    </row>
    <row r="85" spans="2:7" x14ac:dyDescent="0.2">
      <c r="B85" s="53">
        <v>44136</v>
      </c>
      <c r="C85" s="118">
        <v>40.94</v>
      </c>
      <c r="D85" s="57" t="e">
        <v>#N/A</v>
      </c>
      <c r="E85" s="49" t="e">
        <v>#N/A</v>
      </c>
      <c r="F85" s="49" t="e">
        <v>#N/A</v>
      </c>
      <c r="G85" s="49" t="e">
        <v>#N/A</v>
      </c>
    </row>
    <row r="86" spans="2:7" x14ac:dyDescent="0.2">
      <c r="B86" s="53">
        <v>44166</v>
      </c>
      <c r="C86" s="118">
        <v>47.02</v>
      </c>
      <c r="D86" s="57" t="e">
        <v>#N/A</v>
      </c>
      <c r="E86" s="49" t="e">
        <v>#N/A</v>
      </c>
      <c r="F86" s="49" t="e">
        <v>#N/A</v>
      </c>
      <c r="G86" s="49" t="e">
        <v>#N/A</v>
      </c>
    </row>
    <row r="87" spans="2:7" x14ac:dyDescent="0.2">
      <c r="B87" s="53">
        <v>44197</v>
      </c>
      <c r="C87" s="118">
        <v>52</v>
      </c>
      <c r="D87" s="57" t="e">
        <v>#N/A</v>
      </c>
      <c r="E87" s="49" t="e">
        <v>#N/A</v>
      </c>
      <c r="F87" s="49" t="e">
        <v>#N/A</v>
      </c>
      <c r="G87" s="49" t="e">
        <v>#N/A</v>
      </c>
    </row>
    <row r="88" spans="2:7" x14ac:dyDescent="0.2">
      <c r="B88" s="53">
        <v>44228</v>
      </c>
      <c r="C88" s="118">
        <v>59.04</v>
      </c>
      <c r="D88" s="57">
        <v>59.04</v>
      </c>
      <c r="E88" s="49" t="e">
        <v>#N/A</v>
      </c>
      <c r="F88" s="49" t="e">
        <v>#N/A</v>
      </c>
      <c r="G88" s="49" t="e">
        <v>#N/A</v>
      </c>
    </row>
    <row r="89" spans="2:7" x14ac:dyDescent="0.2">
      <c r="B89" s="53">
        <v>44256</v>
      </c>
      <c r="C89" s="118" t="e">
        <v>#N/A</v>
      </c>
      <c r="D89" s="57">
        <v>63.5</v>
      </c>
      <c r="E89" s="49" t="e">
        <v>#N/A</v>
      </c>
      <c r="F89" s="49" t="e">
        <v>#N/A</v>
      </c>
      <c r="G89" s="49" t="e">
        <v>#N/A</v>
      </c>
    </row>
    <row r="90" spans="2:7" x14ac:dyDescent="0.2">
      <c r="B90" s="53">
        <v>44287</v>
      </c>
      <c r="C90" s="118" t="e">
        <v>#N/A</v>
      </c>
      <c r="D90" s="57">
        <v>63.5</v>
      </c>
      <c r="E90" s="49" t="e">
        <v>#N/A</v>
      </c>
      <c r="F90" s="49" t="e">
        <v>#N/A</v>
      </c>
      <c r="G90" s="49" t="e">
        <v>#N/A</v>
      </c>
    </row>
    <row r="91" spans="2:7" x14ac:dyDescent="0.2">
      <c r="B91" s="53">
        <v>44317</v>
      </c>
      <c r="C91" s="118" t="e">
        <v>#N/A</v>
      </c>
      <c r="D91" s="57">
        <v>61</v>
      </c>
      <c r="E91" s="49">
        <v>61.188000000000002</v>
      </c>
      <c r="F91" s="49">
        <v>47.959824161119798</v>
      </c>
      <c r="G91" s="49">
        <v>78.064742927793574</v>
      </c>
    </row>
    <row r="92" spans="2:7" x14ac:dyDescent="0.2">
      <c r="B92" s="53">
        <v>44348</v>
      </c>
      <c r="C92" s="118" t="e">
        <v>#N/A</v>
      </c>
      <c r="D92" s="57">
        <v>58.5</v>
      </c>
      <c r="E92" s="49">
        <v>60.741999999999997</v>
      </c>
      <c r="F92" s="49">
        <v>44.443679630627628</v>
      </c>
      <c r="G92" s="49">
        <v>83.017216276065923</v>
      </c>
    </row>
    <row r="93" spans="2:7" x14ac:dyDescent="0.2">
      <c r="B93" s="53">
        <v>44378</v>
      </c>
      <c r="C93" s="118" t="e">
        <v>#N/A</v>
      </c>
      <c r="D93" s="57">
        <v>56.5</v>
      </c>
      <c r="E93" s="49">
        <v>60.164000000000001</v>
      </c>
      <c r="F93" s="49">
        <v>41.611990129559494</v>
      </c>
      <c r="G93" s="49">
        <v>86.987113202949288</v>
      </c>
    </row>
    <row r="94" spans="2:7" x14ac:dyDescent="0.2">
      <c r="B94" s="53">
        <v>44409</v>
      </c>
      <c r="C94" s="118" t="e">
        <v>#N/A</v>
      </c>
      <c r="D94" s="57">
        <v>54.5</v>
      </c>
      <c r="E94" s="49">
        <v>59.525999999999996</v>
      </c>
      <c r="F94" s="49">
        <v>39.614162772519684</v>
      </c>
      <c r="G94" s="49">
        <v>89.446410778571732</v>
      </c>
    </row>
    <row r="95" spans="2:7" x14ac:dyDescent="0.2">
      <c r="B95" s="53">
        <v>44440</v>
      </c>
      <c r="C95" s="118" t="e">
        <v>#N/A</v>
      </c>
      <c r="D95" s="57">
        <v>54.5</v>
      </c>
      <c r="E95" s="49">
        <v>58.887999999999998</v>
      </c>
      <c r="F95" s="49">
        <v>37.759147915165123</v>
      </c>
      <c r="G95" s="49">
        <v>91.839904644861861</v>
      </c>
    </row>
    <row r="96" spans="2:7" x14ac:dyDescent="0.2">
      <c r="B96" s="53">
        <v>44470</v>
      </c>
      <c r="C96" s="118" t="e">
        <v>#N/A</v>
      </c>
      <c r="D96" s="57">
        <v>54.5</v>
      </c>
      <c r="E96" s="49">
        <v>58.287999999999997</v>
      </c>
      <c r="F96" s="49">
        <v>36.259683111293185</v>
      </c>
      <c r="G96" s="49">
        <v>93.698859241873549</v>
      </c>
    </row>
    <row r="97" spans="2:9" x14ac:dyDescent="0.2">
      <c r="B97" s="53">
        <v>44501</v>
      </c>
      <c r="C97" s="118" t="e">
        <v>#N/A</v>
      </c>
      <c r="D97" s="57">
        <v>54.5</v>
      </c>
      <c r="E97" s="49">
        <v>57.757999999999996</v>
      </c>
      <c r="F97" s="49">
        <v>34.986543758166356</v>
      </c>
      <c r="G97" s="49">
        <v>95.350560691532522</v>
      </c>
    </row>
    <row r="98" spans="2:9" x14ac:dyDescent="0.2">
      <c r="B98" s="53">
        <v>44531</v>
      </c>
      <c r="C98" s="118" t="e">
        <v>#N/A</v>
      </c>
      <c r="D98" s="57">
        <v>54.5</v>
      </c>
      <c r="E98" s="49">
        <v>57.277999999999999</v>
      </c>
      <c r="F98" s="49">
        <v>33.782106120162801</v>
      </c>
      <c r="G98" s="49">
        <v>97.115593454425778</v>
      </c>
    </row>
    <row r="99" spans="2:9" x14ac:dyDescent="0.2">
      <c r="B99" s="53">
        <v>44562</v>
      </c>
      <c r="C99" s="118" t="e">
        <v>#N/A</v>
      </c>
      <c r="D99" s="57">
        <v>54.5</v>
      </c>
      <c r="E99" s="49">
        <v>56.823999999999998</v>
      </c>
      <c r="F99" s="49">
        <v>32.532197931573187</v>
      </c>
      <c r="G99" s="49">
        <v>99.254498045034282</v>
      </c>
    </row>
    <row r="100" spans="2:9" x14ac:dyDescent="0.2">
      <c r="B100" s="53">
        <v>44593</v>
      </c>
      <c r="C100" s="118" t="e">
        <v>#N/A</v>
      </c>
      <c r="D100" s="57">
        <v>54.5</v>
      </c>
      <c r="E100" s="49">
        <v>56.410000000000004</v>
      </c>
      <c r="F100" s="49" t="e">
        <v>#N/A</v>
      </c>
      <c r="G100" s="49" t="e">
        <v>#N/A</v>
      </c>
    </row>
    <row r="101" spans="2:9" x14ac:dyDescent="0.2">
      <c r="B101" s="53">
        <v>44621</v>
      </c>
      <c r="C101" s="118" t="e">
        <v>#N/A</v>
      </c>
      <c r="D101" s="57">
        <v>54.5</v>
      </c>
      <c r="E101" s="49">
        <v>56.024000000000001</v>
      </c>
      <c r="F101" s="49" t="e">
        <v>#N/A</v>
      </c>
      <c r="G101" s="49" t="e">
        <v>#N/A</v>
      </c>
    </row>
    <row r="102" spans="2:9" x14ac:dyDescent="0.2">
      <c r="B102" s="53">
        <v>44652</v>
      </c>
      <c r="C102" s="118" t="e">
        <v>#N/A</v>
      </c>
      <c r="D102" s="57">
        <v>54.5</v>
      </c>
      <c r="E102" s="49">
        <v>55.676000000000009</v>
      </c>
      <c r="F102" s="49" t="e">
        <v>#N/A</v>
      </c>
      <c r="G102" s="49" t="e">
        <v>#N/A</v>
      </c>
    </row>
    <row r="103" spans="2:9" x14ac:dyDescent="0.2">
      <c r="B103" s="53">
        <v>44682</v>
      </c>
      <c r="C103" s="118" t="e">
        <v>#N/A</v>
      </c>
      <c r="D103" s="57">
        <v>54.5</v>
      </c>
      <c r="E103" s="49">
        <v>55.35</v>
      </c>
      <c r="F103" s="49" t="e">
        <v>#N/A</v>
      </c>
      <c r="G103" s="49" t="e">
        <v>#N/A</v>
      </c>
    </row>
    <row r="104" spans="2:9" x14ac:dyDescent="0.2">
      <c r="B104" s="53">
        <v>44713</v>
      </c>
      <c r="C104" s="118" t="e">
        <v>#N/A</v>
      </c>
      <c r="D104" s="57">
        <v>54.5</v>
      </c>
      <c r="E104" s="49">
        <v>55.050000000000011</v>
      </c>
      <c r="F104" s="49">
        <v>29.267398814697593</v>
      </c>
      <c r="G104" s="49">
        <v>103.54533107595931</v>
      </c>
    </row>
    <row r="105" spans="2:9" x14ac:dyDescent="0.2">
      <c r="B105" s="53">
        <v>44743</v>
      </c>
      <c r="C105" s="118" t="e">
        <v>#N/A</v>
      </c>
      <c r="D105" s="57">
        <v>55</v>
      </c>
      <c r="E105" s="49">
        <v>54.734000000000002</v>
      </c>
      <c r="F105" s="49" t="e">
        <v>#N/A</v>
      </c>
      <c r="G105" s="49" t="e">
        <v>#N/A</v>
      </c>
    </row>
    <row r="106" spans="2:9" x14ac:dyDescent="0.2">
      <c r="B106" s="53">
        <v>44774</v>
      </c>
      <c r="C106" s="118" t="e">
        <v>#N/A</v>
      </c>
      <c r="D106" s="57">
        <v>55</v>
      </c>
      <c r="E106" s="49">
        <v>54.444000000000003</v>
      </c>
      <c r="F106" s="49" t="e">
        <v>#N/A</v>
      </c>
      <c r="G106" s="49" t="e">
        <v>#N/A</v>
      </c>
    </row>
    <row r="107" spans="2:9" x14ac:dyDescent="0.2">
      <c r="B107" s="53">
        <v>44805</v>
      </c>
      <c r="C107" s="118" t="e">
        <v>#N/A</v>
      </c>
      <c r="D107" s="57">
        <v>55</v>
      </c>
      <c r="E107" s="49">
        <v>54.181999999999995</v>
      </c>
      <c r="F107" s="49" t="e">
        <v>#N/A</v>
      </c>
      <c r="G107" s="49" t="e">
        <v>#N/A</v>
      </c>
    </row>
    <row r="108" spans="2:9" x14ac:dyDescent="0.2">
      <c r="B108" s="53">
        <v>44835</v>
      </c>
      <c r="C108" s="118" t="e">
        <v>#N/A</v>
      </c>
      <c r="D108" s="57">
        <v>55</v>
      </c>
      <c r="E108" s="49">
        <v>53.946000000000005</v>
      </c>
      <c r="F108" s="49" t="e">
        <v>#N/A</v>
      </c>
      <c r="G108" s="49" t="e">
        <v>#N/A</v>
      </c>
    </row>
    <row r="109" spans="2:9" x14ac:dyDescent="0.2">
      <c r="B109" s="53">
        <v>44866</v>
      </c>
      <c r="C109" s="118" t="e">
        <v>#N/A</v>
      </c>
      <c r="D109" s="57">
        <v>55</v>
      </c>
      <c r="E109" s="49">
        <v>53.727999999999994</v>
      </c>
      <c r="F109" s="49" t="e">
        <v>#N/A</v>
      </c>
      <c r="G109" s="49" t="e">
        <v>#N/A</v>
      </c>
    </row>
    <row r="110" spans="2:9" x14ac:dyDescent="0.2">
      <c r="B110" s="54">
        <v>44896</v>
      </c>
      <c r="C110" s="397" t="e">
        <v>#N/A</v>
      </c>
      <c r="D110" s="398">
        <v>55</v>
      </c>
      <c r="E110" s="49">
        <v>53.52</v>
      </c>
      <c r="F110" s="49">
        <v>26.360387985537724</v>
      </c>
      <c r="G110" s="49">
        <v>108.66267983504302</v>
      </c>
    </row>
    <row r="111" spans="2:9" x14ac:dyDescent="0.2">
      <c r="B111" s="53"/>
      <c r="C111" s="49"/>
      <c r="D111" s="49"/>
      <c r="E111" s="49"/>
      <c r="F111" s="58"/>
      <c r="G111" s="50"/>
      <c r="H111" s="49"/>
      <c r="I111" s="49"/>
    </row>
    <row r="112" spans="2:9" x14ac:dyDescent="0.2">
      <c r="B112" s="53"/>
      <c r="C112" s="49"/>
      <c r="D112" s="49"/>
      <c r="E112" s="49"/>
      <c r="F112" s="58"/>
      <c r="G112" s="50"/>
      <c r="H112" s="49"/>
      <c r="I112" s="49"/>
    </row>
    <row r="113" spans="2:13" x14ac:dyDescent="0.2">
      <c r="B113" s="53"/>
      <c r="C113" s="49"/>
      <c r="D113" s="49"/>
      <c r="E113" s="49"/>
      <c r="F113" s="58"/>
      <c r="G113" s="50"/>
      <c r="H113" s="49"/>
      <c r="I113" s="49"/>
    </row>
    <row r="114" spans="2:13" x14ac:dyDescent="0.2">
      <c r="B114" s="53"/>
      <c r="C114" s="49"/>
      <c r="D114" s="49"/>
      <c r="E114" s="49"/>
      <c r="F114" s="58"/>
      <c r="G114" s="50"/>
      <c r="H114" s="49"/>
      <c r="I114" s="49"/>
    </row>
    <row r="115" spans="2:13" x14ac:dyDescent="0.2">
      <c r="B115" s="53"/>
      <c r="C115" s="49"/>
      <c r="D115" s="49"/>
      <c r="E115" s="49"/>
      <c r="F115" s="58"/>
      <c r="G115" s="50"/>
      <c r="H115" s="49"/>
      <c r="I115" s="49"/>
    </row>
    <row r="116" spans="2:13" x14ac:dyDescent="0.2">
      <c r="B116" s="53"/>
      <c r="C116" s="49"/>
      <c r="D116" s="49"/>
      <c r="E116" s="49"/>
      <c r="F116" s="58"/>
      <c r="G116" s="50"/>
      <c r="H116" s="49"/>
      <c r="I116" s="49"/>
    </row>
    <row r="117" spans="2:13" x14ac:dyDescent="0.2">
      <c r="B117" s="53"/>
      <c r="C117" s="49"/>
      <c r="D117" s="49"/>
      <c r="E117" s="49"/>
      <c r="F117" s="58"/>
      <c r="G117" s="50"/>
      <c r="H117" s="49"/>
      <c r="I117" s="49"/>
    </row>
    <row r="118" spans="2:13" x14ac:dyDescent="0.2">
      <c r="B118" s="53"/>
      <c r="C118" s="49"/>
      <c r="D118" s="49"/>
      <c r="E118" s="49"/>
      <c r="F118" s="58"/>
      <c r="G118" s="50"/>
      <c r="H118" s="49"/>
      <c r="I118" s="49"/>
    </row>
    <row r="119" spans="2:13" x14ac:dyDescent="0.2">
      <c r="B119" s="53"/>
      <c r="C119" s="49"/>
      <c r="D119" s="49"/>
      <c r="E119" s="49"/>
      <c r="F119" s="58"/>
      <c r="G119" s="50"/>
      <c r="H119" s="49"/>
      <c r="I119" s="49"/>
    </row>
    <row r="120" spans="2:13" x14ac:dyDescent="0.2">
      <c r="B120" s="53"/>
      <c r="C120" s="49"/>
      <c r="D120" s="49"/>
      <c r="E120" s="49"/>
      <c r="F120" s="58"/>
      <c r="G120" s="50"/>
      <c r="H120" s="49"/>
      <c r="I120" s="49"/>
    </row>
    <row r="121" spans="2:13" x14ac:dyDescent="0.2">
      <c r="B121" s="53"/>
      <c r="C121" s="49"/>
      <c r="D121" s="49"/>
      <c r="E121" s="49"/>
      <c r="F121" s="58"/>
      <c r="G121" s="50"/>
      <c r="H121" s="49"/>
      <c r="I121" s="49"/>
    </row>
    <row r="122" spans="2:13" x14ac:dyDescent="0.2">
      <c r="B122" s="53"/>
      <c r="C122" s="49"/>
      <c r="D122" s="49"/>
      <c r="E122" s="49"/>
      <c r="F122" s="58"/>
      <c r="G122" s="50"/>
      <c r="H122" s="49"/>
      <c r="I122" s="49"/>
    </row>
    <row r="123" spans="2:13" x14ac:dyDescent="0.2">
      <c r="B123" s="32" t="s">
        <v>552</v>
      </c>
    </row>
    <row r="124" spans="2:13" x14ac:dyDescent="0.2">
      <c r="B124" s="564" t="s">
        <v>550</v>
      </c>
      <c r="C124" s="565"/>
      <c r="D124" s="565"/>
      <c r="E124" s="565"/>
      <c r="F124" s="565"/>
      <c r="G124" s="565"/>
      <c r="H124" s="565"/>
      <c r="I124" s="565"/>
    </row>
    <row r="125" spans="2:13" x14ac:dyDescent="0.2">
      <c r="B125" s="565"/>
      <c r="C125" s="565"/>
      <c r="D125" s="565"/>
      <c r="E125" s="565"/>
      <c r="F125" s="565"/>
      <c r="G125" s="565"/>
      <c r="H125" s="565"/>
      <c r="I125" s="565"/>
    </row>
    <row r="126" spans="2:13" ht="12.75" customHeight="1" x14ac:dyDescent="0.2">
      <c r="B126" s="566"/>
      <c r="C126" s="566"/>
      <c r="D126" s="566"/>
      <c r="E126" s="566"/>
      <c r="F126" s="566"/>
      <c r="G126" s="566"/>
      <c r="H126" s="566"/>
      <c r="I126" s="566"/>
      <c r="J126" s="549"/>
      <c r="K126" s="549"/>
      <c r="L126" s="549"/>
      <c r="M126" s="549"/>
    </row>
    <row r="127" spans="2:13" x14ac:dyDescent="0.2">
      <c r="J127" s="549"/>
      <c r="K127" s="549"/>
      <c r="L127" s="549"/>
      <c r="M127" s="549"/>
    </row>
    <row r="132" spans="2:2" ht="15.75" x14ac:dyDescent="0.25">
      <c r="B132" s="52" t="s">
        <v>54</v>
      </c>
    </row>
    <row r="143" spans="2:2" x14ac:dyDescent="0.2">
      <c r="B143" s="55"/>
    </row>
    <row r="144" spans="2:2" x14ac:dyDescent="0.2">
      <c r="B144" t="e">
        <f>(100*#REF!)&amp;"% NYMEX futures upper confidence interval"</f>
        <v>#REF!</v>
      </c>
    </row>
    <row r="145" spans="2:2" x14ac:dyDescent="0.2">
      <c r="B145" t="e">
        <f>(100*#REF!)&amp;"% NYMEX futures lower confidence interval"</f>
        <v>#REF!</v>
      </c>
    </row>
  </sheetData>
  <mergeCells count="2">
    <mergeCell ref="F25:G25"/>
    <mergeCell ref="B124:I126"/>
  </mergeCells>
  <phoneticPr fontId="26" type="noConversion"/>
  <conditionalFormatting sqref="C111:I122 E28:G110 C27:G27">
    <cfRule type="expression" dxfId="119" priority="15" stopIfTrue="1">
      <formula>ISNA(C27)</formula>
    </cfRule>
  </conditionalFormatting>
  <conditionalFormatting sqref="C28:C110">
    <cfRule type="expression" dxfId="118" priority="1" stopIfTrue="1">
      <formula>ISNA(C28)</formula>
    </cfRule>
  </conditionalFormatting>
  <conditionalFormatting sqref="C27">
    <cfRule type="expression" dxfId="117" priority="12" stopIfTrue="1">
      <formula>ISNA(C27)</formula>
    </cfRule>
  </conditionalFormatting>
  <conditionalFormatting sqref="C28:D110">
    <cfRule type="expression" dxfId="116" priority="2" stopIfTrue="1">
      <formula>ISNA(C28)</formula>
    </cfRule>
  </conditionalFormatting>
  <hyperlinks>
    <hyperlink ref="A3" location="Contents!A1" display="Return to Contents"/>
  </hyperlinks>
  <pageMargins left="0.75" right="0.75" top="1" bottom="1" header="0.5" footer="0.5"/>
  <pageSetup scale="26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C135"/>
  <sheetViews>
    <sheetView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20.140625" style="119" customWidth="1"/>
    <col min="18" max="18" width="11.5703125" style="119" customWidth="1"/>
    <col min="19" max="27" width="9.140625" style="119"/>
    <col min="28" max="29" width="9.140625" style="121"/>
    <col min="30" max="16384" width="9.140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</row>
    <row r="3" spans="1:18" x14ac:dyDescent="0.25">
      <c r="A3" s="22" t="s">
        <v>16</v>
      </c>
      <c r="M3" s="136"/>
      <c r="R3" s="125"/>
    </row>
    <row r="4" spans="1:18" x14ac:dyDescent="0.25">
      <c r="A4" s="125"/>
      <c r="B4" s="132"/>
      <c r="C4" s="132"/>
      <c r="D4" s="132"/>
      <c r="E4" s="132"/>
      <c r="F4" s="132"/>
      <c r="G4" s="132"/>
      <c r="H4" s="132"/>
      <c r="I4" s="132"/>
      <c r="J4" s="132"/>
      <c r="K4" s="132"/>
      <c r="R4" s="125"/>
    </row>
    <row r="5" spans="1:18" x14ac:dyDescent="0.25">
      <c r="A5" s="127"/>
      <c r="B5" s="132"/>
      <c r="C5" s="132"/>
      <c r="D5" s="132"/>
      <c r="E5" s="132"/>
      <c r="F5" s="132"/>
      <c r="G5" s="132"/>
      <c r="H5" s="132"/>
      <c r="I5" s="132"/>
      <c r="J5" s="132"/>
      <c r="K5" s="132"/>
      <c r="Q5" s="166" t="s">
        <v>351</v>
      </c>
      <c r="R5" s="167"/>
    </row>
    <row r="6" spans="1:18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Q6" s="434" t="s">
        <v>287</v>
      </c>
      <c r="R6" s="435" t="s">
        <v>286</v>
      </c>
    </row>
    <row r="7" spans="1:18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Q7" s="436" t="s">
        <v>288</v>
      </c>
      <c r="R7" s="437" t="s">
        <v>289</v>
      </c>
    </row>
    <row r="8" spans="1:18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Q8" s="438" t="s">
        <v>285</v>
      </c>
      <c r="R8" s="439" t="s">
        <v>284</v>
      </c>
    </row>
    <row r="9" spans="1:18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</row>
    <row r="10" spans="1:18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</row>
    <row r="11" spans="1:18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</row>
    <row r="12" spans="1:18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</row>
    <row r="13" spans="1:18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</row>
    <row r="14" spans="1:18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</row>
    <row r="15" spans="1:18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</row>
    <row r="16" spans="1:18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</row>
    <row r="17" spans="2:29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</row>
    <row r="18" spans="2:29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</row>
    <row r="19" spans="2:29" x14ac:dyDescent="0.25">
      <c r="B19" s="132"/>
      <c r="C19" s="132"/>
      <c r="D19" s="171"/>
      <c r="E19" s="171"/>
      <c r="F19" s="132"/>
      <c r="G19" s="132"/>
      <c r="H19" s="132"/>
      <c r="I19" s="132"/>
      <c r="J19" s="132"/>
      <c r="K19" s="132"/>
    </row>
    <row r="20" spans="2:29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</row>
    <row r="21" spans="2:29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</row>
    <row r="22" spans="2:29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</row>
    <row r="24" spans="2:29" x14ac:dyDescent="0.25">
      <c r="B24"/>
      <c r="C24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</row>
    <row r="25" spans="2:29" x14ac:dyDescent="0.25">
      <c r="B25" s="9"/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29" s="135" customFormat="1" ht="12.75" x14ac:dyDescent="0.2">
      <c r="B26" s="30"/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1.4445022497142856</v>
      </c>
      <c r="H26" s="416">
        <v>1.392998306047619</v>
      </c>
      <c r="I26" s="417"/>
      <c r="J26" s="29">
        <f t="shared" ref="J26:M28" si="0">E26-D26</f>
        <v>-0.16358276642857161</v>
      </c>
      <c r="K26" s="29">
        <f t="shared" si="0"/>
        <v>-0.53934664119047615</v>
      </c>
      <c r="L26" s="29">
        <f t="shared" si="0"/>
        <v>0.45192069740476182</v>
      </c>
      <c r="M26" s="29">
        <f t="shared" si="0"/>
        <v>-5.1503943666666663E-2</v>
      </c>
      <c r="O26" s="178"/>
      <c r="P26" s="178"/>
      <c r="AB26" s="178"/>
      <c r="AC26" s="178"/>
    </row>
    <row r="27" spans="2:29" s="135" customFormat="1" ht="12.75" x14ac:dyDescent="0.2">
      <c r="C27" s="130" t="s">
        <v>290</v>
      </c>
      <c r="D27" s="416">
        <f>+D29-D26</f>
        <v>0.28336092587142825</v>
      </c>
      <c r="E27" s="416">
        <f t="shared" ref="E27:H27" si="1">+E29-E26</f>
        <v>0.32683268240000007</v>
      </c>
      <c r="F27" s="416">
        <f t="shared" si="1"/>
        <v>0.3371457028904763</v>
      </c>
      <c r="G27" s="416">
        <f t="shared" si="1"/>
        <v>0.37604945768571429</v>
      </c>
      <c r="H27" s="416">
        <f t="shared" si="1"/>
        <v>0.35490073515238096</v>
      </c>
      <c r="I27" s="417"/>
      <c r="J27" s="29">
        <f t="shared" si="0"/>
        <v>4.3471756528571825E-2</v>
      </c>
      <c r="K27" s="29">
        <f t="shared" si="0"/>
        <v>1.0313020490476221E-2</v>
      </c>
      <c r="L27" s="29">
        <f t="shared" si="0"/>
        <v>3.8903754795237999E-2</v>
      </c>
      <c r="M27" s="29">
        <f t="shared" si="0"/>
        <v>-2.1148722533333331E-2</v>
      </c>
      <c r="O27" s="178"/>
      <c r="P27" s="178"/>
      <c r="AB27" s="178"/>
      <c r="AC27" s="178"/>
    </row>
    <row r="28" spans="2:29" s="135" customFormat="1" ht="12.75" x14ac:dyDescent="0.2">
      <c r="C28" s="139" t="s">
        <v>291</v>
      </c>
      <c r="D28" s="418">
        <f>+D30-D29</f>
        <v>0.7477782669000006</v>
      </c>
      <c r="E28" s="418">
        <f t="shared" ref="E28:H28" si="2">+E30-E29</f>
        <v>0.74497235260000028</v>
      </c>
      <c r="F28" s="418">
        <f t="shared" si="2"/>
        <v>0.85402699020000017</v>
      </c>
      <c r="G28" s="418">
        <f t="shared" si="2"/>
        <v>0.78703231650000038</v>
      </c>
      <c r="H28" s="418">
        <f t="shared" si="2"/>
        <v>0.79170839380000024</v>
      </c>
      <c r="I28" s="419"/>
      <c r="J28" s="420">
        <f t="shared" si="0"/>
        <v>-2.8059143000003228E-3</v>
      </c>
      <c r="K28" s="420">
        <f t="shared" si="0"/>
        <v>0.10905463759999989</v>
      </c>
      <c r="L28" s="420">
        <f t="shared" si="0"/>
        <v>-6.6994673699999785E-2</v>
      </c>
      <c r="M28" s="420">
        <f t="shared" si="0"/>
        <v>4.676077299999859E-3</v>
      </c>
      <c r="O28" s="178"/>
      <c r="P28" s="178"/>
      <c r="AB28" s="178"/>
      <c r="AC28" s="178"/>
    </row>
    <row r="29" spans="2:29" s="135" customFormat="1" ht="12.75" x14ac:dyDescent="0.2">
      <c r="C29" s="130" t="s">
        <v>288</v>
      </c>
      <c r="D29" s="416">
        <v>1.9788718857999998</v>
      </c>
      <c r="E29" s="416">
        <v>1.8587608759000001</v>
      </c>
      <c r="F29" s="416">
        <v>1.3297272552000001</v>
      </c>
      <c r="G29" s="416">
        <v>1.8205517073999999</v>
      </c>
      <c r="H29" s="416">
        <v>1.7478990411999999</v>
      </c>
      <c r="I29" s="417"/>
      <c r="J29" s="29">
        <f t="shared" ref="J29:M30" si="3">E29-D29</f>
        <v>-0.12011100989999979</v>
      </c>
      <c r="K29" s="29">
        <f t="shared" si="3"/>
        <v>-0.52903362069999993</v>
      </c>
      <c r="L29" s="29">
        <f t="shared" si="3"/>
        <v>0.49082445219999982</v>
      </c>
      <c r="M29" s="29">
        <f t="shared" si="3"/>
        <v>-7.2652666199999993E-2</v>
      </c>
      <c r="O29" s="178"/>
      <c r="P29" s="178"/>
      <c r="AB29" s="178"/>
      <c r="AC29" s="178"/>
    </row>
    <row r="30" spans="2:29" s="135" customFormat="1" ht="12.75" x14ac:dyDescent="0.2">
      <c r="B30" s="539"/>
      <c r="C30" s="421" t="s">
        <v>285</v>
      </c>
      <c r="D30" s="537">
        <v>2.7266501527000004</v>
      </c>
      <c r="E30" s="537">
        <v>2.6037332285000003</v>
      </c>
      <c r="F30" s="537">
        <v>2.1837542454000003</v>
      </c>
      <c r="G30" s="537">
        <v>2.6075840239000003</v>
      </c>
      <c r="H30" s="537">
        <v>2.5396074350000002</v>
      </c>
      <c r="I30" s="422"/>
      <c r="J30" s="61">
        <f t="shared" si="3"/>
        <v>-0.12291692420000011</v>
      </c>
      <c r="K30" s="61">
        <f t="shared" si="3"/>
        <v>-0.41997898310000004</v>
      </c>
      <c r="L30" s="61">
        <f t="shared" si="3"/>
        <v>0.42382977850000003</v>
      </c>
      <c r="M30" s="61">
        <f t="shared" si="3"/>
        <v>-6.7976588900000134E-2</v>
      </c>
      <c r="O30" s="178"/>
      <c r="P30" s="178"/>
      <c r="AB30" s="178"/>
      <c r="AC30" s="178"/>
    </row>
    <row r="31" spans="2:29" s="135" customFormat="1" ht="12.7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-0.12291692420000011</v>
      </c>
      <c r="K31" s="29">
        <f>+SUM(K26:K28)</f>
        <v>-0.41997898310000004</v>
      </c>
      <c r="L31" s="29">
        <f>+SUM(L26:L28)</f>
        <v>0.42382977850000003</v>
      </c>
      <c r="M31" s="29">
        <f>+SUM(M26:M28)</f>
        <v>-6.7976588900000134E-2</v>
      </c>
      <c r="O31" s="178"/>
      <c r="P31" s="178"/>
      <c r="AB31" s="178"/>
      <c r="AC31" s="178"/>
    </row>
    <row r="32" spans="2:29" x14ac:dyDescent="0.25">
      <c r="B32" s="353" t="s">
        <v>553</v>
      </c>
      <c r="C32"/>
      <c r="D32"/>
      <c r="E32" s="10"/>
      <c r="F32"/>
      <c r="G32"/>
      <c r="H32"/>
      <c r="I32"/>
      <c r="J32" s="10"/>
      <c r="K32" s="27"/>
      <c r="L32" s="27"/>
      <c r="M32" s="27"/>
    </row>
    <row r="35" spans="2:29" s="423" customFormat="1" ht="12.75" x14ac:dyDescent="0.2">
      <c r="D35" s="423" t="s">
        <v>502</v>
      </c>
      <c r="E35" s="423" t="s">
        <v>506</v>
      </c>
      <c r="F35" s="423" t="s">
        <v>459</v>
      </c>
      <c r="G35" s="423" t="s">
        <v>469</v>
      </c>
      <c r="I35" s="424" t="s">
        <v>503</v>
      </c>
      <c r="J35" s="423" t="s">
        <v>505</v>
      </c>
      <c r="K35" s="423" t="s">
        <v>504</v>
      </c>
      <c r="L35" s="423" t="s">
        <v>469</v>
      </c>
      <c r="O35" s="425"/>
      <c r="P35" s="425"/>
      <c r="AB35" s="425"/>
      <c r="AC35" s="425"/>
    </row>
    <row r="36" spans="2:29" s="135" customFormat="1" ht="12.75" x14ac:dyDescent="0.2">
      <c r="B36" s="135">
        <f t="shared" ref="B36:B87" si="4">YEAR(C36)</f>
        <v>2018</v>
      </c>
      <c r="C36" s="429">
        <v>43101</v>
      </c>
      <c r="D36" s="430">
        <v>2.5546000000000002</v>
      </c>
      <c r="E36" s="129" t="e">
        <v>#N/A</v>
      </c>
      <c r="F36" s="431"/>
      <c r="G36" s="431">
        <v>2.5546000000000002</v>
      </c>
      <c r="H36" s="432"/>
      <c r="I36" s="430">
        <v>1.6446904761904761</v>
      </c>
      <c r="J36" s="129" t="e">
        <v>#N/A</v>
      </c>
      <c r="K36" s="431"/>
      <c r="L36" s="431">
        <v>1.6446904761904761</v>
      </c>
      <c r="M36" s="432"/>
      <c r="O36" s="178"/>
      <c r="P36" s="178"/>
      <c r="AB36" s="178"/>
      <c r="AC36" s="178"/>
    </row>
    <row r="37" spans="2:29" s="135" customFormat="1" ht="12.75" x14ac:dyDescent="0.2">
      <c r="B37" s="135">
        <f t="shared" si="4"/>
        <v>2018</v>
      </c>
      <c r="C37" s="429">
        <v>43132</v>
      </c>
      <c r="D37" s="430">
        <v>2.58725</v>
      </c>
      <c r="E37" s="129" t="e">
        <v>#N/A</v>
      </c>
      <c r="F37" s="431">
        <f t="shared" ref="F37:F46" si="5">AVERAGEIF($B$36:$B$95,B37,$G$36:$G$95)</f>
        <v>2.7228583333333334</v>
      </c>
      <c r="G37" s="431">
        <v>2.58725</v>
      </c>
      <c r="H37" s="432"/>
      <c r="I37" s="430">
        <v>1.5551904761904762</v>
      </c>
      <c r="J37" s="129" t="e">
        <v>#N/A</v>
      </c>
      <c r="K37" s="431">
        <f t="shared" ref="K37:K46" si="6">AVERAGEIF($B$36:$B$95,B37,$L$36:$L$95)</f>
        <v>1.6918908730158728</v>
      </c>
      <c r="L37" s="431">
        <v>1.5551904761904762</v>
      </c>
      <c r="M37" s="432"/>
      <c r="O37" s="178"/>
      <c r="P37" s="178"/>
      <c r="AB37" s="178"/>
      <c r="AC37" s="178"/>
    </row>
    <row r="38" spans="2:29" s="135" customFormat="1" ht="12.75" x14ac:dyDescent="0.2">
      <c r="B38" s="135">
        <f t="shared" si="4"/>
        <v>2018</v>
      </c>
      <c r="C38" s="429">
        <v>43160</v>
      </c>
      <c r="D38" s="430">
        <v>2.5912500000000001</v>
      </c>
      <c r="E38" s="129" t="e">
        <v>#N/A</v>
      </c>
      <c r="F38" s="431">
        <f t="shared" si="5"/>
        <v>2.7228583333333334</v>
      </c>
      <c r="G38" s="431">
        <v>2.5912500000000001</v>
      </c>
      <c r="H38" s="432"/>
      <c r="I38" s="430">
        <v>1.5718333333333332</v>
      </c>
      <c r="J38" s="129" t="e">
        <v>#N/A</v>
      </c>
      <c r="K38" s="431">
        <f t="shared" si="6"/>
        <v>1.6918908730158728</v>
      </c>
      <c r="L38" s="431">
        <v>1.5718333333333332</v>
      </c>
      <c r="M38" s="432"/>
      <c r="O38" s="178"/>
      <c r="P38" s="178"/>
      <c r="AB38" s="178"/>
      <c r="AC38" s="178"/>
    </row>
    <row r="39" spans="2:29" s="135" customFormat="1" ht="12.75" x14ac:dyDescent="0.2">
      <c r="B39" s="135">
        <f t="shared" si="4"/>
        <v>2018</v>
      </c>
      <c r="C39" s="429">
        <v>43191</v>
      </c>
      <c r="D39" s="430">
        <v>2.7569999999999997</v>
      </c>
      <c r="E39" s="129" t="e">
        <v>#N/A</v>
      </c>
      <c r="F39" s="431">
        <f t="shared" si="5"/>
        <v>2.7228583333333334</v>
      </c>
      <c r="G39" s="431">
        <v>2.7569999999999997</v>
      </c>
      <c r="H39" s="432"/>
      <c r="I39" s="430">
        <v>1.7168095238095238</v>
      </c>
      <c r="J39" s="129" t="e">
        <v>#N/A</v>
      </c>
      <c r="K39" s="431">
        <f t="shared" si="6"/>
        <v>1.6918908730158728</v>
      </c>
      <c r="L39" s="431">
        <v>1.7168095238095238</v>
      </c>
      <c r="M39" s="432"/>
      <c r="O39" s="178"/>
      <c r="P39" s="178"/>
      <c r="AB39" s="178"/>
      <c r="AC39" s="178"/>
    </row>
    <row r="40" spans="2:29" s="135" customFormat="1" ht="12.75" x14ac:dyDescent="0.2">
      <c r="B40" s="135">
        <f t="shared" si="4"/>
        <v>2018</v>
      </c>
      <c r="C40" s="429">
        <v>43221</v>
      </c>
      <c r="D40" s="430">
        <v>2.9007499999999999</v>
      </c>
      <c r="E40" s="129" t="e">
        <v>#N/A</v>
      </c>
      <c r="F40" s="431">
        <f t="shared" si="5"/>
        <v>2.7228583333333334</v>
      </c>
      <c r="G40" s="431">
        <v>2.9007499999999999</v>
      </c>
      <c r="H40" s="432"/>
      <c r="I40" s="430">
        <v>1.8327380952380952</v>
      </c>
      <c r="J40" s="129" t="e">
        <v>#N/A</v>
      </c>
      <c r="K40" s="431">
        <f t="shared" si="6"/>
        <v>1.6918908730158728</v>
      </c>
      <c r="L40" s="431">
        <v>1.8327380952380952</v>
      </c>
      <c r="M40" s="432"/>
      <c r="O40" s="178"/>
      <c r="P40" s="178"/>
      <c r="AB40" s="178"/>
      <c r="AC40" s="178"/>
    </row>
    <row r="41" spans="2:29" s="135" customFormat="1" ht="12.75" x14ac:dyDescent="0.2">
      <c r="B41" s="135">
        <f t="shared" si="4"/>
        <v>2018</v>
      </c>
      <c r="C41" s="429">
        <v>43252</v>
      </c>
      <c r="D41" s="430">
        <v>2.8907499999999997</v>
      </c>
      <c r="E41" s="129" t="e">
        <v>#N/A</v>
      </c>
      <c r="F41" s="431">
        <f t="shared" si="5"/>
        <v>2.7228583333333334</v>
      </c>
      <c r="G41" s="431">
        <v>2.8907499999999997</v>
      </c>
      <c r="H41" s="432"/>
      <c r="I41" s="430">
        <v>1.7715476190476191</v>
      </c>
      <c r="J41" s="129" t="e">
        <v>#N/A</v>
      </c>
      <c r="K41" s="431">
        <f t="shared" si="6"/>
        <v>1.6918908730158728</v>
      </c>
      <c r="L41" s="431">
        <v>1.7715476190476191</v>
      </c>
      <c r="M41" s="432"/>
      <c r="O41" s="178"/>
      <c r="P41" s="178"/>
      <c r="AB41" s="178"/>
      <c r="AC41" s="178"/>
    </row>
    <row r="42" spans="2:29" s="135" customFormat="1" ht="12.75" x14ac:dyDescent="0.2">
      <c r="B42" s="135">
        <f t="shared" si="4"/>
        <v>2018</v>
      </c>
      <c r="C42" s="429">
        <v>43282</v>
      </c>
      <c r="D42" s="430">
        <v>2.8486000000000002</v>
      </c>
      <c r="E42" s="129" t="e">
        <v>#N/A</v>
      </c>
      <c r="F42" s="431">
        <f t="shared" si="5"/>
        <v>2.7228583333333334</v>
      </c>
      <c r="G42" s="431">
        <v>2.8486000000000002</v>
      </c>
      <c r="H42" s="432"/>
      <c r="I42" s="430">
        <v>1.7679523809523812</v>
      </c>
      <c r="J42" s="129" t="e">
        <v>#N/A</v>
      </c>
      <c r="K42" s="431">
        <f t="shared" si="6"/>
        <v>1.6918908730158728</v>
      </c>
      <c r="L42" s="431">
        <v>1.7679523809523812</v>
      </c>
      <c r="M42" s="432"/>
      <c r="O42" s="178"/>
      <c r="P42" s="178"/>
      <c r="AB42" s="178"/>
      <c r="AC42" s="178"/>
    </row>
    <row r="43" spans="2:29" s="135" customFormat="1" ht="12.75" x14ac:dyDescent="0.2">
      <c r="B43" s="135">
        <f t="shared" si="4"/>
        <v>2018</v>
      </c>
      <c r="C43" s="429">
        <v>43313</v>
      </c>
      <c r="D43" s="430">
        <v>2.83575</v>
      </c>
      <c r="E43" s="129" t="e">
        <v>#N/A</v>
      </c>
      <c r="F43" s="431">
        <f t="shared" si="5"/>
        <v>2.7228583333333334</v>
      </c>
      <c r="G43" s="431">
        <v>2.83575</v>
      </c>
      <c r="H43" s="432"/>
      <c r="I43" s="430">
        <v>1.7268571428571431</v>
      </c>
      <c r="J43" s="129" t="e">
        <v>#N/A</v>
      </c>
      <c r="K43" s="431">
        <f t="shared" si="6"/>
        <v>1.6918908730158728</v>
      </c>
      <c r="L43" s="431">
        <v>1.7268571428571431</v>
      </c>
      <c r="M43" s="432"/>
      <c r="O43" s="178"/>
      <c r="P43" s="178"/>
      <c r="AB43" s="178"/>
      <c r="AC43" s="178"/>
    </row>
    <row r="44" spans="2:29" s="135" customFormat="1" ht="12.75" x14ac:dyDescent="0.2">
      <c r="B44" s="135">
        <f t="shared" si="4"/>
        <v>2018</v>
      </c>
      <c r="C44" s="429">
        <v>43344</v>
      </c>
      <c r="D44" s="430">
        <v>2.8355000000000001</v>
      </c>
      <c r="E44" s="129" t="e">
        <v>#N/A</v>
      </c>
      <c r="F44" s="431">
        <f t="shared" si="5"/>
        <v>2.7228583333333334</v>
      </c>
      <c r="G44" s="431">
        <v>2.8355000000000001</v>
      </c>
      <c r="H44" s="432"/>
      <c r="I44" s="430">
        <v>1.8783571428571431</v>
      </c>
      <c r="J44" s="129" t="e">
        <v>#N/A</v>
      </c>
      <c r="K44" s="431">
        <f t="shared" si="6"/>
        <v>1.6918908730158728</v>
      </c>
      <c r="L44" s="431">
        <v>1.8783571428571431</v>
      </c>
      <c r="M44" s="432"/>
      <c r="O44" s="178"/>
      <c r="P44" s="178"/>
      <c r="AB44" s="178"/>
      <c r="AC44" s="178"/>
    </row>
    <row r="45" spans="2:29" s="135" customFormat="1" ht="12.75" x14ac:dyDescent="0.2">
      <c r="B45" s="135">
        <f t="shared" si="4"/>
        <v>2018</v>
      </c>
      <c r="C45" s="429">
        <v>43374</v>
      </c>
      <c r="D45" s="430">
        <v>2.86</v>
      </c>
      <c r="E45" s="129" t="e">
        <v>#N/A</v>
      </c>
      <c r="F45" s="431">
        <f t="shared" si="5"/>
        <v>2.7228583333333334</v>
      </c>
      <c r="G45" s="431">
        <v>2.86</v>
      </c>
      <c r="H45" s="432"/>
      <c r="I45" s="430">
        <v>1.9293333333333333</v>
      </c>
      <c r="J45" s="129" t="e">
        <v>#N/A</v>
      </c>
      <c r="K45" s="431">
        <f t="shared" si="6"/>
        <v>1.6918908730158728</v>
      </c>
      <c r="L45" s="431">
        <v>1.9293333333333333</v>
      </c>
      <c r="M45" s="432"/>
      <c r="O45" s="178"/>
      <c r="P45" s="178"/>
      <c r="AB45" s="178"/>
      <c r="AC45" s="178"/>
    </row>
    <row r="46" spans="2:29" s="135" customFormat="1" ht="12.75" x14ac:dyDescent="0.2">
      <c r="B46" s="135">
        <f t="shared" si="4"/>
        <v>2018</v>
      </c>
      <c r="C46" s="429">
        <v>43405</v>
      </c>
      <c r="D46" s="430">
        <v>2.6472500000000001</v>
      </c>
      <c r="E46" s="129" t="e">
        <v>#N/A</v>
      </c>
      <c r="F46" s="431">
        <f t="shared" si="5"/>
        <v>2.7228583333333334</v>
      </c>
      <c r="G46" s="431">
        <v>2.6472500000000001</v>
      </c>
      <c r="H46" s="432"/>
      <c r="I46" s="430">
        <v>1.5416190476190477</v>
      </c>
      <c r="J46" s="129" t="e">
        <v>#N/A</v>
      </c>
      <c r="K46" s="431">
        <f t="shared" si="6"/>
        <v>1.6918908730158728</v>
      </c>
      <c r="L46" s="431">
        <v>1.5416190476190477</v>
      </c>
      <c r="M46" s="432"/>
      <c r="O46" s="178"/>
      <c r="P46" s="178"/>
      <c r="AB46" s="178"/>
      <c r="AC46" s="178"/>
    </row>
    <row r="47" spans="2:29" s="135" customFormat="1" ht="12.75" x14ac:dyDescent="0.2">
      <c r="B47" s="135">
        <f t="shared" si="4"/>
        <v>2018</v>
      </c>
      <c r="C47" s="429">
        <v>43435</v>
      </c>
      <c r="D47" s="430">
        <v>2.3656000000000001</v>
      </c>
      <c r="E47" s="129" t="e">
        <v>#N/A</v>
      </c>
      <c r="F47" s="431"/>
      <c r="G47" s="431">
        <v>2.3656000000000001</v>
      </c>
      <c r="H47" s="432"/>
      <c r="I47" s="430">
        <v>1.3657619047619047</v>
      </c>
      <c r="J47" s="129" t="e">
        <v>#N/A</v>
      </c>
      <c r="K47" s="431"/>
      <c r="L47" s="431">
        <v>1.3657619047619047</v>
      </c>
      <c r="M47" s="432"/>
      <c r="O47" s="178"/>
      <c r="P47" s="178"/>
      <c r="AB47" s="178"/>
      <c r="AC47" s="178"/>
    </row>
    <row r="48" spans="2:29" s="135" customFormat="1" ht="12.75" x14ac:dyDescent="0.2">
      <c r="B48" s="135">
        <f t="shared" si="4"/>
        <v>2019</v>
      </c>
      <c r="C48" s="429">
        <v>43466</v>
      </c>
      <c r="D48" s="430">
        <v>2.2477499999999999</v>
      </c>
      <c r="E48" s="129" t="e">
        <v>#N/A</v>
      </c>
      <c r="F48" s="431"/>
      <c r="G48" s="431">
        <v>2.2477499999999999</v>
      </c>
      <c r="H48" s="432"/>
      <c r="I48" s="430">
        <v>1.4145238095238095</v>
      </c>
      <c r="J48" s="129" t="e">
        <v>#N/A</v>
      </c>
      <c r="K48" s="431"/>
      <c r="L48" s="431">
        <v>1.4145238095238095</v>
      </c>
      <c r="M48" s="432"/>
      <c r="O48" s="178"/>
      <c r="P48" s="178"/>
      <c r="AB48" s="178"/>
      <c r="AC48" s="178"/>
    </row>
    <row r="49" spans="2:29" s="135" customFormat="1" ht="12.75" x14ac:dyDescent="0.2">
      <c r="B49" s="135">
        <f t="shared" si="4"/>
        <v>2019</v>
      </c>
      <c r="C49" s="429">
        <v>43497</v>
      </c>
      <c r="D49" s="430">
        <v>2.30925</v>
      </c>
      <c r="E49" s="129" t="e">
        <v>#N/A</v>
      </c>
      <c r="F49" s="431">
        <f t="shared" ref="F49" si="7">AVERAGEIF($B$36:$B$95,B49,$G$36:$G$95)</f>
        <v>2.5982791666666665</v>
      </c>
      <c r="G49" s="431">
        <v>2.30925</v>
      </c>
      <c r="H49" s="432"/>
      <c r="I49" s="430">
        <v>1.5228809523809523</v>
      </c>
      <c r="J49" s="129" t="e">
        <v>#N/A</v>
      </c>
      <c r="K49" s="431">
        <f t="shared" ref="K49" si="8">AVERAGEIF($B$36:$B$95,B49,$L$36:$L$95)</f>
        <v>1.5323511904761906</v>
      </c>
      <c r="L49" s="431">
        <v>1.5228809523809523</v>
      </c>
      <c r="M49" s="432"/>
      <c r="O49" s="178"/>
      <c r="P49" s="178"/>
      <c r="AB49" s="178"/>
      <c r="AC49" s="178"/>
    </row>
    <row r="50" spans="2:29" s="135" customFormat="1" ht="12.75" x14ac:dyDescent="0.2">
      <c r="B50" s="135">
        <f t="shared" si="4"/>
        <v>2019</v>
      </c>
      <c r="C50" s="429">
        <v>43525</v>
      </c>
      <c r="D50" s="430">
        <v>2.516</v>
      </c>
      <c r="E50" s="129" t="e">
        <v>#N/A</v>
      </c>
      <c r="F50" s="431">
        <f t="shared" ref="F50:F58" si="9">AVERAGEIF($B$36:$B$95,B50,$G$36:$G$95)</f>
        <v>2.5982791666666665</v>
      </c>
      <c r="G50" s="431">
        <v>2.516</v>
      </c>
      <c r="H50" s="432"/>
      <c r="I50" s="430">
        <v>1.5747380952380952</v>
      </c>
      <c r="J50" s="129" t="e">
        <v>#N/A</v>
      </c>
      <c r="K50" s="431">
        <f t="shared" ref="K50:K58" si="10">AVERAGEIF($B$36:$B$95,B50,$L$36:$L$95)</f>
        <v>1.5323511904761906</v>
      </c>
      <c r="L50" s="431">
        <v>1.5747380952380952</v>
      </c>
      <c r="M50" s="432"/>
      <c r="O50" s="178"/>
      <c r="P50" s="178"/>
      <c r="AB50" s="178"/>
      <c r="AC50" s="178"/>
    </row>
    <row r="51" spans="2:29" s="135" customFormat="1" ht="12.75" x14ac:dyDescent="0.2">
      <c r="B51" s="135">
        <f t="shared" si="4"/>
        <v>2019</v>
      </c>
      <c r="C51" s="429">
        <v>43556</v>
      </c>
      <c r="D51" s="430">
        <v>2.7983999999999996</v>
      </c>
      <c r="E51" s="129" t="e">
        <v>#N/A</v>
      </c>
      <c r="F51" s="431">
        <f t="shared" si="9"/>
        <v>2.5982791666666665</v>
      </c>
      <c r="G51" s="431">
        <v>2.7983999999999996</v>
      </c>
      <c r="H51" s="432"/>
      <c r="I51" s="430">
        <v>1.6960238095238096</v>
      </c>
      <c r="J51" s="129" t="e">
        <v>#N/A</v>
      </c>
      <c r="K51" s="431">
        <f t="shared" si="10"/>
        <v>1.5323511904761906</v>
      </c>
      <c r="L51" s="431">
        <v>1.6960238095238096</v>
      </c>
      <c r="M51" s="432"/>
      <c r="O51" s="178"/>
      <c r="P51" s="178"/>
      <c r="AB51" s="178"/>
      <c r="AC51" s="178"/>
    </row>
    <row r="52" spans="2:29" s="135" customFormat="1" ht="12.75" x14ac:dyDescent="0.2">
      <c r="B52" s="135">
        <f t="shared" si="4"/>
        <v>2019</v>
      </c>
      <c r="C52" s="429">
        <v>43586</v>
      </c>
      <c r="D52" s="430">
        <v>2.8592500000000003</v>
      </c>
      <c r="E52" s="129" t="e">
        <v>#N/A</v>
      </c>
      <c r="F52" s="431">
        <f t="shared" si="9"/>
        <v>2.5982791666666665</v>
      </c>
      <c r="G52" s="431">
        <v>2.8592500000000003</v>
      </c>
      <c r="H52" s="432"/>
      <c r="I52" s="430">
        <v>1.698047619047619</v>
      </c>
      <c r="J52" s="129" t="e">
        <v>#N/A</v>
      </c>
      <c r="K52" s="431">
        <f t="shared" si="10"/>
        <v>1.5323511904761906</v>
      </c>
      <c r="L52" s="431">
        <v>1.698047619047619</v>
      </c>
      <c r="M52" s="432"/>
      <c r="O52" s="178"/>
      <c r="P52" s="178"/>
      <c r="AB52" s="178"/>
      <c r="AC52" s="178"/>
    </row>
    <row r="53" spans="2:29" s="135" customFormat="1" ht="12.75" x14ac:dyDescent="0.2">
      <c r="B53" s="135">
        <f t="shared" si="4"/>
        <v>2019</v>
      </c>
      <c r="C53" s="429">
        <v>43617</v>
      </c>
      <c r="D53" s="430">
        <v>2.7157499999999999</v>
      </c>
      <c r="E53" s="129" t="e">
        <v>#N/A</v>
      </c>
      <c r="F53" s="431">
        <f t="shared" si="9"/>
        <v>2.5982791666666665</v>
      </c>
      <c r="G53" s="431">
        <v>2.7157499999999999</v>
      </c>
      <c r="H53" s="432"/>
      <c r="I53" s="430">
        <v>1.5290714285714286</v>
      </c>
      <c r="J53" s="129" t="e">
        <v>#N/A</v>
      </c>
      <c r="K53" s="431">
        <f t="shared" si="10"/>
        <v>1.5323511904761906</v>
      </c>
      <c r="L53" s="431">
        <v>1.5290714285714286</v>
      </c>
      <c r="M53" s="432"/>
      <c r="O53" s="178"/>
      <c r="P53" s="178"/>
      <c r="AB53" s="178"/>
      <c r="AC53" s="178"/>
    </row>
    <row r="54" spans="2:29" s="135" customFormat="1" ht="12.75" x14ac:dyDescent="0.2">
      <c r="B54" s="135">
        <f t="shared" si="4"/>
        <v>2019</v>
      </c>
      <c r="C54" s="429">
        <v>43647</v>
      </c>
      <c r="D54" s="430">
        <v>2.74</v>
      </c>
      <c r="E54" s="129" t="e">
        <v>#N/A</v>
      </c>
      <c r="F54" s="431">
        <f t="shared" si="9"/>
        <v>2.5982791666666665</v>
      </c>
      <c r="G54" s="431">
        <v>2.74</v>
      </c>
      <c r="H54" s="432"/>
      <c r="I54" s="430">
        <v>1.5218809523809522</v>
      </c>
      <c r="J54" s="129" t="e">
        <v>#N/A</v>
      </c>
      <c r="K54" s="431">
        <f t="shared" si="10"/>
        <v>1.5323511904761906</v>
      </c>
      <c r="L54" s="431">
        <v>1.5218809523809522</v>
      </c>
      <c r="M54" s="432"/>
      <c r="O54" s="178"/>
      <c r="P54" s="178"/>
      <c r="AB54" s="178"/>
      <c r="AC54" s="178"/>
    </row>
    <row r="55" spans="2:29" s="135" customFormat="1" ht="12.75" x14ac:dyDescent="0.2">
      <c r="B55" s="135">
        <f t="shared" si="4"/>
        <v>2019</v>
      </c>
      <c r="C55" s="429">
        <v>43678</v>
      </c>
      <c r="D55" s="430">
        <v>2.6210000000000004</v>
      </c>
      <c r="E55" s="129" t="e">
        <v>#N/A</v>
      </c>
      <c r="F55" s="431">
        <f t="shared" si="9"/>
        <v>2.5982791666666665</v>
      </c>
      <c r="G55" s="431">
        <v>2.6210000000000004</v>
      </c>
      <c r="H55" s="432"/>
      <c r="I55" s="430">
        <v>1.4057619047619048</v>
      </c>
      <c r="J55" s="129" t="e">
        <v>#N/A</v>
      </c>
      <c r="K55" s="431">
        <f t="shared" si="10"/>
        <v>1.5323511904761906</v>
      </c>
      <c r="L55" s="431">
        <v>1.4057619047619048</v>
      </c>
      <c r="M55" s="432"/>
      <c r="O55" s="178"/>
      <c r="P55" s="178"/>
      <c r="AB55" s="178"/>
      <c r="AC55" s="178"/>
    </row>
    <row r="56" spans="2:29" s="135" customFormat="1" ht="12.75" x14ac:dyDescent="0.2">
      <c r="B56" s="135">
        <f t="shared" si="4"/>
        <v>2019</v>
      </c>
      <c r="C56" s="429">
        <v>43709</v>
      </c>
      <c r="D56" s="430">
        <v>2.5922000000000001</v>
      </c>
      <c r="E56" s="129" t="e">
        <v>#N/A</v>
      </c>
      <c r="F56" s="431">
        <f t="shared" si="9"/>
        <v>2.5982791666666665</v>
      </c>
      <c r="G56" s="431">
        <v>2.5922000000000001</v>
      </c>
      <c r="H56" s="432"/>
      <c r="I56" s="430">
        <v>1.4958809523809524</v>
      </c>
      <c r="J56" s="129" t="e">
        <v>#N/A</v>
      </c>
      <c r="K56" s="431">
        <f t="shared" si="10"/>
        <v>1.5323511904761906</v>
      </c>
      <c r="L56" s="431">
        <v>1.4958809523809524</v>
      </c>
      <c r="M56" s="432"/>
      <c r="O56" s="178"/>
      <c r="P56" s="178"/>
      <c r="AB56" s="178"/>
      <c r="AC56" s="178"/>
    </row>
    <row r="57" spans="2:29" s="135" customFormat="1" ht="12.75" x14ac:dyDescent="0.2">
      <c r="B57" s="135">
        <f t="shared" si="4"/>
        <v>2019</v>
      </c>
      <c r="C57" s="429">
        <v>43739</v>
      </c>
      <c r="D57" s="430">
        <v>2.6269999999999998</v>
      </c>
      <c r="E57" s="129" t="e">
        <v>#N/A</v>
      </c>
      <c r="F57" s="431">
        <f t="shared" si="9"/>
        <v>2.5982791666666665</v>
      </c>
      <c r="G57" s="431">
        <v>2.6269999999999998</v>
      </c>
      <c r="H57" s="432"/>
      <c r="I57" s="430">
        <v>1.4217380952380954</v>
      </c>
      <c r="J57" s="129" t="e">
        <v>#N/A</v>
      </c>
      <c r="K57" s="431">
        <f t="shared" si="10"/>
        <v>1.5323511904761906</v>
      </c>
      <c r="L57" s="431">
        <v>1.4217380952380954</v>
      </c>
      <c r="M57" s="432"/>
      <c r="O57" s="178"/>
      <c r="P57" s="178"/>
      <c r="AB57" s="178"/>
      <c r="AC57" s="178"/>
    </row>
    <row r="58" spans="2:29" s="135" customFormat="1" ht="12.75" x14ac:dyDescent="0.2">
      <c r="B58" s="135">
        <f t="shared" si="4"/>
        <v>2019</v>
      </c>
      <c r="C58" s="429">
        <v>43770</v>
      </c>
      <c r="D58" s="430">
        <v>2.5977499999999996</v>
      </c>
      <c r="E58" s="129" t="e">
        <v>#N/A</v>
      </c>
      <c r="F58" s="431">
        <f t="shared" si="9"/>
        <v>2.5982791666666665</v>
      </c>
      <c r="G58" s="431">
        <v>2.5977499999999996</v>
      </c>
      <c r="H58" s="432"/>
      <c r="I58" s="430">
        <v>1.5050476190476192</v>
      </c>
      <c r="J58" s="129" t="e">
        <v>#N/A</v>
      </c>
      <c r="K58" s="431">
        <f t="shared" si="10"/>
        <v>1.5323511904761906</v>
      </c>
      <c r="L58" s="431">
        <v>1.5050476190476192</v>
      </c>
      <c r="M58" s="432"/>
      <c r="O58" s="178"/>
      <c r="P58" s="178"/>
      <c r="AB58" s="178"/>
      <c r="AC58" s="178"/>
    </row>
    <row r="59" spans="2:29" s="135" customFormat="1" ht="12.75" x14ac:dyDescent="0.2">
      <c r="B59" s="135">
        <f t="shared" si="4"/>
        <v>2019</v>
      </c>
      <c r="C59" s="429">
        <v>43800</v>
      </c>
      <c r="D59" s="430">
        <v>2.5550000000000002</v>
      </c>
      <c r="E59" s="129" t="e">
        <v>#N/A</v>
      </c>
      <c r="F59" s="431"/>
      <c r="G59" s="431">
        <v>2.5550000000000002</v>
      </c>
      <c r="H59" s="432"/>
      <c r="I59" s="430">
        <v>1.6026190476190476</v>
      </c>
      <c r="J59" s="129" t="e">
        <v>#N/A</v>
      </c>
      <c r="K59" s="431"/>
      <c r="L59" s="431">
        <v>1.6026190476190476</v>
      </c>
      <c r="M59" s="432"/>
      <c r="O59" s="178"/>
      <c r="P59" s="178"/>
      <c r="AB59" s="178"/>
      <c r="AC59" s="178"/>
    </row>
    <row r="60" spans="2:29" s="135" customFormat="1" ht="12.75" x14ac:dyDescent="0.2">
      <c r="B60" s="135">
        <f t="shared" si="4"/>
        <v>2020</v>
      </c>
      <c r="C60" s="429">
        <v>43831</v>
      </c>
      <c r="D60" s="430">
        <v>2.5477500000000002</v>
      </c>
      <c r="E60" s="129" t="e">
        <v>#N/A</v>
      </c>
      <c r="F60" s="431"/>
      <c r="G60" s="431">
        <v>2.5477500000000002</v>
      </c>
      <c r="H60" s="432"/>
      <c r="I60" s="430">
        <v>1.5154761904761904</v>
      </c>
      <c r="J60" s="129" t="e">
        <v>#N/A</v>
      </c>
      <c r="K60" s="431"/>
      <c r="L60" s="431">
        <v>1.5154761904761904</v>
      </c>
      <c r="M60" s="432"/>
      <c r="O60" s="178"/>
      <c r="P60" s="178"/>
      <c r="AB60" s="178"/>
      <c r="AC60" s="178"/>
    </row>
    <row r="61" spans="2:29" s="135" customFormat="1" ht="12.75" x14ac:dyDescent="0.2">
      <c r="B61" s="135">
        <f t="shared" si="4"/>
        <v>2020</v>
      </c>
      <c r="C61" s="429">
        <v>43862</v>
      </c>
      <c r="D61" s="430">
        <v>2.4419999999999997</v>
      </c>
      <c r="E61" s="129" t="e">
        <v>#N/A</v>
      </c>
      <c r="F61" s="431">
        <f t="shared" ref="F61" si="11">AVERAGEIF($B$36:$B$95,B61,$G$36:$G$95)</f>
        <v>2.1688333333333336</v>
      </c>
      <c r="G61" s="431">
        <v>2.4419999999999997</v>
      </c>
      <c r="H61" s="432"/>
      <c r="I61" s="430">
        <v>1.3252380952380951</v>
      </c>
      <c r="J61" s="129" t="e">
        <v>#N/A</v>
      </c>
      <c r="K61" s="431">
        <f t="shared" ref="K61" si="12">AVERAGEIF($B$36:$B$95,B61,$L$36:$L$95)</f>
        <v>0.99426587301587299</v>
      </c>
      <c r="L61" s="431">
        <v>1.3252380952380951</v>
      </c>
      <c r="M61" s="432"/>
      <c r="O61" s="178"/>
      <c r="P61" s="178"/>
      <c r="AB61" s="178"/>
      <c r="AC61" s="178"/>
    </row>
    <row r="62" spans="2:29" s="135" customFormat="1" ht="12.75" x14ac:dyDescent="0.2">
      <c r="B62" s="135">
        <f t="shared" si="4"/>
        <v>2020</v>
      </c>
      <c r="C62" s="429">
        <v>43891</v>
      </c>
      <c r="D62" s="430">
        <v>2.2342</v>
      </c>
      <c r="E62" s="129" t="e">
        <v>#N/A</v>
      </c>
      <c r="F62" s="431">
        <f t="shared" ref="F62:F70" si="13">AVERAGEIF($B$36:$B$95,B62,$G$36:$G$95)</f>
        <v>2.1688333333333336</v>
      </c>
      <c r="G62" s="431">
        <v>2.2342</v>
      </c>
      <c r="H62" s="432"/>
      <c r="I62" s="430">
        <v>0.76214285714285712</v>
      </c>
      <c r="J62" s="129" t="e">
        <v>#N/A</v>
      </c>
      <c r="K62" s="431">
        <f t="shared" ref="K62:K70" si="14">AVERAGEIF($B$36:$B$95,B62,$L$36:$L$95)</f>
        <v>0.99426587301587299</v>
      </c>
      <c r="L62" s="431">
        <v>0.76214285714285712</v>
      </c>
      <c r="M62" s="432"/>
      <c r="O62" s="178"/>
      <c r="P62" s="178"/>
      <c r="AB62" s="178"/>
      <c r="AC62" s="178"/>
    </row>
    <row r="63" spans="2:29" s="135" customFormat="1" ht="12.75" x14ac:dyDescent="0.2">
      <c r="B63" s="135">
        <f t="shared" si="4"/>
        <v>2020</v>
      </c>
      <c r="C63" s="429">
        <v>43922</v>
      </c>
      <c r="D63" s="430">
        <v>1.8405</v>
      </c>
      <c r="E63" s="129" t="e">
        <v>#N/A</v>
      </c>
      <c r="F63" s="433">
        <f t="shared" si="13"/>
        <v>2.1688333333333336</v>
      </c>
      <c r="G63" s="431">
        <v>1.8405</v>
      </c>
      <c r="H63" s="432"/>
      <c r="I63" s="430">
        <v>0.43761904761904757</v>
      </c>
      <c r="J63" s="129" t="e">
        <v>#N/A</v>
      </c>
      <c r="K63" s="431">
        <f t="shared" si="14"/>
        <v>0.99426587301587299</v>
      </c>
      <c r="L63" s="431">
        <v>0.43761904761904757</v>
      </c>
      <c r="M63" s="432"/>
      <c r="O63" s="178"/>
      <c r="P63" s="178"/>
      <c r="AB63" s="178"/>
      <c r="AC63" s="178"/>
    </row>
    <row r="64" spans="2:29" s="135" customFormat="1" ht="12.75" x14ac:dyDescent="0.2">
      <c r="B64" s="135">
        <f t="shared" si="4"/>
        <v>2020</v>
      </c>
      <c r="C64" s="429">
        <v>43952</v>
      </c>
      <c r="D64" s="430">
        <v>1.8694999999999999</v>
      </c>
      <c r="E64" s="129" t="e">
        <v>#N/A</v>
      </c>
      <c r="F64" s="433">
        <f t="shared" si="13"/>
        <v>2.1688333333333336</v>
      </c>
      <c r="G64" s="431">
        <v>1.8694999999999999</v>
      </c>
      <c r="H64" s="432"/>
      <c r="I64" s="430">
        <v>0.69952380952380955</v>
      </c>
      <c r="J64" s="129" t="e">
        <v>#N/A</v>
      </c>
      <c r="K64" s="431">
        <f t="shared" si="14"/>
        <v>0.99426587301587299</v>
      </c>
      <c r="L64" s="431">
        <v>0.69952380952380955</v>
      </c>
      <c r="M64" s="432"/>
      <c r="O64" s="178"/>
      <c r="P64" s="178"/>
      <c r="AB64" s="178"/>
      <c r="AC64" s="178"/>
    </row>
    <row r="65" spans="2:29" s="135" customFormat="1" ht="12.75" x14ac:dyDescent="0.2">
      <c r="B65" s="135">
        <f t="shared" si="4"/>
        <v>2020</v>
      </c>
      <c r="C65" s="429">
        <v>43983</v>
      </c>
      <c r="D65" s="430">
        <v>2.0821999999999998</v>
      </c>
      <c r="E65" s="129" t="e">
        <v>#N/A</v>
      </c>
      <c r="F65" s="433">
        <f t="shared" si="13"/>
        <v>2.1688333333333336</v>
      </c>
      <c r="G65" s="431">
        <v>2.0821999999999998</v>
      </c>
      <c r="H65" s="432"/>
      <c r="I65" s="430">
        <v>0.95880952380952389</v>
      </c>
      <c r="J65" s="129" t="e">
        <v>#N/A</v>
      </c>
      <c r="K65" s="431">
        <f t="shared" si="14"/>
        <v>0.99426587301587299</v>
      </c>
      <c r="L65" s="431">
        <v>0.95880952380952389</v>
      </c>
      <c r="M65" s="432"/>
      <c r="O65" s="178"/>
      <c r="P65" s="178"/>
      <c r="AB65" s="178"/>
      <c r="AC65" s="178"/>
    </row>
    <row r="66" spans="2:29" s="135" customFormat="1" ht="12.75" x14ac:dyDescent="0.2">
      <c r="B66" s="135">
        <f t="shared" si="4"/>
        <v>2020</v>
      </c>
      <c r="C66" s="429">
        <v>44013</v>
      </c>
      <c r="D66" s="430">
        <v>2.1832499999999997</v>
      </c>
      <c r="E66" s="129" t="e">
        <v>#N/A</v>
      </c>
      <c r="F66" s="433">
        <f t="shared" si="13"/>
        <v>2.1688333333333336</v>
      </c>
      <c r="G66" s="431">
        <v>2.1832499999999997</v>
      </c>
      <c r="H66" s="432"/>
      <c r="I66" s="430">
        <v>1.0295238095238095</v>
      </c>
      <c r="J66" s="129" t="e">
        <v>#N/A</v>
      </c>
      <c r="K66" s="431">
        <f t="shared" si="14"/>
        <v>0.99426587301587299</v>
      </c>
      <c r="L66" s="431">
        <v>1.0295238095238095</v>
      </c>
      <c r="M66" s="432"/>
      <c r="O66" s="178"/>
      <c r="P66" s="178"/>
      <c r="AB66" s="178"/>
      <c r="AC66" s="178"/>
    </row>
    <row r="67" spans="2:29" s="135" customFormat="1" ht="12.75" x14ac:dyDescent="0.2">
      <c r="B67" s="135">
        <f t="shared" si="4"/>
        <v>2020</v>
      </c>
      <c r="C67" s="429">
        <v>44044</v>
      </c>
      <c r="D67" s="430">
        <v>2.1823999999999999</v>
      </c>
      <c r="E67" s="129" t="e">
        <v>#N/A</v>
      </c>
      <c r="F67" s="433">
        <f t="shared" si="13"/>
        <v>2.1688333333333336</v>
      </c>
      <c r="G67" s="431">
        <v>2.1823999999999999</v>
      </c>
      <c r="H67" s="432"/>
      <c r="I67" s="430">
        <v>1.0652380952380953</v>
      </c>
      <c r="J67" s="129" t="e">
        <v>#N/A</v>
      </c>
      <c r="K67" s="431">
        <f t="shared" si="14"/>
        <v>0.99426587301587299</v>
      </c>
      <c r="L67" s="431">
        <v>1.0652380952380953</v>
      </c>
      <c r="M67" s="432"/>
      <c r="O67" s="178"/>
      <c r="P67" s="178"/>
      <c r="AB67" s="178"/>
      <c r="AC67" s="178"/>
    </row>
    <row r="68" spans="2:29" s="135" customFormat="1" ht="12.75" x14ac:dyDescent="0.2">
      <c r="B68" s="135">
        <f t="shared" si="4"/>
        <v>2020</v>
      </c>
      <c r="C68" s="429">
        <v>44075</v>
      </c>
      <c r="D68" s="430">
        <v>2.18275</v>
      </c>
      <c r="E68" s="129" t="e">
        <v>#N/A</v>
      </c>
      <c r="F68" s="433">
        <f t="shared" si="13"/>
        <v>2.1688333333333336</v>
      </c>
      <c r="G68" s="431">
        <v>2.18275</v>
      </c>
      <c r="H68" s="432"/>
      <c r="I68" s="430">
        <v>0.97404761904761894</v>
      </c>
      <c r="J68" s="129" t="e">
        <v>#N/A</v>
      </c>
      <c r="K68" s="431">
        <f t="shared" si="14"/>
        <v>0.99426587301587299</v>
      </c>
      <c r="L68" s="431">
        <v>0.97404761904761894</v>
      </c>
      <c r="M68" s="432"/>
      <c r="O68" s="178"/>
      <c r="P68" s="178"/>
      <c r="AB68" s="178"/>
      <c r="AC68" s="178"/>
    </row>
    <row r="69" spans="2:29" s="135" customFormat="1" ht="12.75" x14ac:dyDescent="0.2">
      <c r="B69" s="135">
        <f t="shared" si="4"/>
        <v>2020</v>
      </c>
      <c r="C69" s="429">
        <v>44105</v>
      </c>
      <c r="D69" s="430">
        <v>2.1579999999999999</v>
      </c>
      <c r="E69" s="129" t="e">
        <v>#N/A</v>
      </c>
      <c r="F69" s="433">
        <f t="shared" si="13"/>
        <v>2.1688333333333336</v>
      </c>
      <c r="G69" s="431">
        <v>2.1579999999999999</v>
      </c>
      <c r="H69" s="432"/>
      <c r="I69" s="430">
        <v>0.95690476190476181</v>
      </c>
      <c r="J69" s="129" t="e">
        <v>#N/A</v>
      </c>
      <c r="K69" s="431">
        <f t="shared" si="14"/>
        <v>0.99426587301587299</v>
      </c>
      <c r="L69" s="431">
        <v>0.95690476190476181</v>
      </c>
      <c r="M69" s="432"/>
      <c r="O69" s="178"/>
      <c r="P69" s="178"/>
      <c r="AB69" s="178"/>
      <c r="AC69" s="178"/>
    </row>
    <row r="70" spans="2:29" s="135" customFormat="1" ht="12.75" x14ac:dyDescent="0.2">
      <c r="B70" s="135">
        <f t="shared" si="4"/>
        <v>2020</v>
      </c>
      <c r="C70" s="429">
        <v>44136</v>
      </c>
      <c r="D70" s="430">
        <v>2.1082000000000001</v>
      </c>
      <c r="E70" s="129" t="e">
        <v>#N/A</v>
      </c>
      <c r="F70" s="431">
        <f t="shared" si="13"/>
        <v>2.1688333333333336</v>
      </c>
      <c r="G70" s="431">
        <v>2.1082000000000001</v>
      </c>
      <c r="H70" s="432"/>
      <c r="I70" s="430">
        <v>1.0164285714285715</v>
      </c>
      <c r="J70" s="129" t="e">
        <v>#N/A</v>
      </c>
      <c r="K70" s="431">
        <f t="shared" si="14"/>
        <v>0.99426587301587299</v>
      </c>
      <c r="L70" s="431">
        <v>1.0164285714285715</v>
      </c>
      <c r="M70" s="432"/>
      <c r="O70" s="178"/>
      <c r="P70" s="178"/>
      <c r="AB70" s="178"/>
      <c r="AC70" s="178"/>
    </row>
    <row r="71" spans="2:29" s="135" customFormat="1" ht="12.75" x14ac:dyDescent="0.2">
      <c r="B71" s="135">
        <f t="shared" si="4"/>
        <v>2020</v>
      </c>
      <c r="C71" s="429">
        <v>44166</v>
      </c>
      <c r="D71" s="430">
        <v>2.1952500000000001</v>
      </c>
      <c r="E71" s="129" t="e">
        <v>#N/A</v>
      </c>
      <c r="F71" s="431"/>
      <c r="G71" s="431">
        <v>2.1952500000000001</v>
      </c>
      <c r="H71" s="432"/>
      <c r="I71" s="430">
        <v>1.1902380952380953</v>
      </c>
      <c r="J71" s="129" t="e">
        <v>#N/A</v>
      </c>
      <c r="K71" s="431"/>
      <c r="L71" s="431">
        <v>1.1902380952380953</v>
      </c>
      <c r="M71" s="432"/>
      <c r="O71" s="178"/>
      <c r="P71" s="178"/>
      <c r="AB71" s="178"/>
      <c r="AC71" s="178"/>
    </row>
    <row r="72" spans="2:29" s="135" customFormat="1" ht="12.75" x14ac:dyDescent="0.2">
      <c r="B72" s="135">
        <f t="shared" si="4"/>
        <v>2021</v>
      </c>
      <c r="C72" s="429">
        <v>44197</v>
      </c>
      <c r="D72" s="430">
        <v>2.3342499999999999</v>
      </c>
      <c r="E72" s="129" t="e">
        <v>#N/A</v>
      </c>
      <c r="F72" s="431"/>
      <c r="G72" s="431">
        <v>2.3342499999999999</v>
      </c>
      <c r="H72" s="432"/>
      <c r="I72" s="430">
        <v>1.3040476190476191</v>
      </c>
      <c r="J72" s="129" t="e">
        <v>#N/A</v>
      </c>
      <c r="K72" s="431"/>
      <c r="L72" s="431">
        <v>1.3040476190476191</v>
      </c>
      <c r="M72" s="432"/>
      <c r="O72" s="178"/>
      <c r="P72" s="178"/>
      <c r="AB72" s="178"/>
      <c r="AC72" s="178"/>
    </row>
    <row r="73" spans="2:29" s="135" customFormat="1" ht="12.75" x14ac:dyDescent="0.2">
      <c r="B73" s="135">
        <f t="shared" si="4"/>
        <v>2021</v>
      </c>
      <c r="C73" s="429">
        <v>44228</v>
      </c>
      <c r="D73" s="430">
        <v>2.5009999999999999</v>
      </c>
      <c r="E73" s="129">
        <v>2.5009999999999999</v>
      </c>
      <c r="F73" s="431">
        <f t="shared" ref="F73" si="15">AVERAGEIF($B$36:$B$95,B73,$G$36:$G$95)</f>
        <v>2.6051112500000002</v>
      </c>
      <c r="G73" s="431">
        <v>2.5009999999999999</v>
      </c>
      <c r="H73" s="432"/>
      <c r="I73" s="430">
        <v>1.4828571428571429</v>
      </c>
      <c r="J73" s="129">
        <v>1.4828571428571429</v>
      </c>
      <c r="K73" s="431">
        <f t="shared" ref="K73" si="16">AVERAGEIF($B$36:$B$95,B73,$L$36:$L$95)</f>
        <v>1.4435515873015874</v>
      </c>
      <c r="L73" s="431">
        <v>1.4828571428571429</v>
      </c>
      <c r="M73" s="432"/>
      <c r="O73" s="178"/>
      <c r="P73" s="178"/>
      <c r="AB73" s="178"/>
      <c r="AC73" s="178"/>
    </row>
    <row r="74" spans="2:29" s="135" customFormat="1" ht="12.75" x14ac:dyDescent="0.2">
      <c r="B74" s="135">
        <f t="shared" si="4"/>
        <v>2021</v>
      </c>
      <c r="C74" s="429">
        <v>44256</v>
      </c>
      <c r="D74" s="430" t="e">
        <v>#N/A</v>
      </c>
      <c r="E74" s="129">
        <v>2.7508890000000004</v>
      </c>
      <c r="F74" s="431">
        <f t="shared" ref="F74:F82" si="17">AVERAGEIF($B$36:$B$95,B74,$G$36:$G$95)</f>
        <v>2.6051112500000002</v>
      </c>
      <c r="G74" s="431">
        <v>2.7508890000000004</v>
      </c>
      <c r="H74" s="432"/>
      <c r="I74" s="430" t="e">
        <v>#N/A</v>
      </c>
      <c r="J74" s="129">
        <v>1.5952380952380953</v>
      </c>
      <c r="K74" s="431">
        <f t="shared" ref="K74:K82" si="18">AVERAGEIF($B$36:$B$95,B74,$L$36:$L$95)</f>
        <v>1.4435515873015874</v>
      </c>
      <c r="L74" s="431">
        <v>1.5952380952380953</v>
      </c>
      <c r="M74" s="432"/>
      <c r="O74" s="178"/>
      <c r="P74" s="178"/>
      <c r="AB74" s="178"/>
      <c r="AC74" s="178"/>
    </row>
    <row r="75" spans="2:29" s="135" customFormat="1" ht="12.75" x14ac:dyDescent="0.2">
      <c r="B75" s="135">
        <f t="shared" si="4"/>
        <v>2021</v>
      </c>
      <c r="C75" s="429">
        <v>44287</v>
      </c>
      <c r="D75" s="430" t="e">
        <v>#N/A</v>
      </c>
      <c r="E75" s="129">
        <v>2.8252809999999999</v>
      </c>
      <c r="F75" s="431">
        <f t="shared" si="17"/>
        <v>2.6051112500000002</v>
      </c>
      <c r="G75" s="431">
        <v>2.8252809999999999</v>
      </c>
      <c r="H75" s="432"/>
      <c r="I75" s="430" t="e">
        <v>#N/A</v>
      </c>
      <c r="J75" s="129">
        <v>1.5952380952380953</v>
      </c>
      <c r="K75" s="431">
        <f t="shared" si="18"/>
        <v>1.4435515873015874</v>
      </c>
      <c r="L75" s="431">
        <v>1.5952380952380953</v>
      </c>
      <c r="M75" s="432"/>
      <c r="O75" s="178"/>
      <c r="P75" s="178"/>
      <c r="AB75" s="178"/>
      <c r="AC75" s="178"/>
    </row>
    <row r="76" spans="2:29" s="135" customFormat="1" ht="12.75" x14ac:dyDescent="0.2">
      <c r="B76" s="135">
        <f t="shared" si="4"/>
        <v>2021</v>
      </c>
      <c r="C76" s="429">
        <v>44317</v>
      </c>
      <c r="D76" s="430" t="e">
        <v>#N/A</v>
      </c>
      <c r="E76" s="129">
        <v>2.8045200000000001</v>
      </c>
      <c r="F76" s="431">
        <f t="shared" si="17"/>
        <v>2.6051112500000002</v>
      </c>
      <c r="G76" s="431">
        <v>2.8045200000000001</v>
      </c>
      <c r="H76" s="432"/>
      <c r="I76" s="430" t="e">
        <v>#N/A</v>
      </c>
      <c r="J76" s="129">
        <v>1.5357142857142858</v>
      </c>
      <c r="K76" s="431">
        <f t="shared" si="18"/>
        <v>1.4435515873015874</v>
      </c>
      <c r="L76" s="431">
        <v>1.5357142857142858</v>
      </c>
      <c r="M76" s="432"/>
      <c r="O76" s="178"/>
      <c r="P76" s="178"/>
      <c r="AB76" s="178"/>
      <c r="AC76" s="178"/>
    </row>
    <row r="77" spans="2:29" s="135" customFormat="1" ht="12.75" x14ac:dyDescent="0.2">
      <c r="B77" s="135">
        <f t="shared" si="4"/>
        <v>2021</v>
      </c>
      <c r="C77" s="429">
        <v>44348</v>
      </c>
      <c r="D77" s="430" t="e">
        <v>#N/A</v>
      </c>
      <c r="E77" s="129">
        <v>2.7652939999999999</v>
      </c>
      <c r="F77" s="431">
        <f t="shared" si="17"/>
        <v>2.6051112500000002</v>
      </c>
      <c r="G77" s="431">
        <v>2.7652939999999999</v>
      </c>
      <c r="H77" s="432"/>
      <c r="I77" s="430" t="e">
        <v>#N/A</v>
      </c>
      <c r="J77" s="129">
        <v>1.4761904761904763</v>
      </c>
      <c r="K77" s="431">
        <f t="shared" si="18"/>
        <v>1.4435515873015874</v>
      </c>
      <c r="L77" s="431">
        <v>1.4761904761904763</v>
      </c>
      <c r="M77" s="432"/>
      <c r="O77" s="178"/>
      <c r="P77" s="178"/>
      <c r="AB77" s="178"/>
      <c r="AC77" s="178"/>
    </row>
    <row r="78" spans="2:29" s="135" customFormat="1" ht="12.75" x14ac:dyDescent="0.2">
      <c r="B78" s="135">
        <f t="shared" si="4"/>
        <v>2021</v>
      </c>
      <c r="C78" s="429">
        <v>44378</v>
      </c>
      <c r="D78" s="430" t="e">
        <v>#N/A</v>
      </c>
      <c r="E78" s="129">
        <v>2.6947590000000003</v>
      </c>
      <c r="F78" s="431">
        <f t="shared" si="17"/>
        <v>2.6051112500000002</v>
      </c>
      <c r="G78" s="431">
        <v>2.6947590000000003</v>
      </c>
      <c r="H78" s="432"/>
      <c r="I78" s="430" t="e">
        <v>#N/A</v>
      </c>
      <c r="J78" s="129">
        <v>1.4285714285714286</v>
      </c>
      <c r="K78" s="431">
        <f t="shared" si="18"/>
        <v>1.4435515873015874</v>
      </c>
      <c r="L78" s="431">
        <v>1.4285714285714286</v>
      </c>
      <c r="M78" s="432"/>
      <c r="O78" s="178"/>
      <c r="P78" s="178"/>
      <c r="AB78" s="178"/>
      <c r="AC78" s="178"/>
    </row>
    <row r="79" spans="2:29" s="135" customFormat="1" ht="12.75" x14ac:dyDescent="0.2">
      <c r="B79" s="135">
        <f t="shared" si="4"/>
        <v>2021</v>
      </c>
      <c r="C79" s="429">
        <v>44409</v>
      </c>
      <c r="D79" s="430" t="e">
        <v>#N/A</v>
      </c>
      <c r="E79" s="129">
        <v>2.6342079999999997</v>
      </c>
      <c r="F79" s="431">
        <f t="shared" si="17"/>
        <v>2.6051112500000002</v>
      </c>
      <c r="G79" s="431">
        <v>2.6342079999999997</v>
      </c>
      <c r="H79" s="432"/>
      <c r="I79" s="430" t="e">
        <v>#N/A</v>
      </c>
      <c r="J79" s="129">
        <v>1.3809523809523809</v>
      </c>
      <c r="K79" s="431">
        <f t="shared" si="18"/>
        <v>1.4435515873015874</v>
      </c>
      <c r="L79" s="431">
        <v>1.3809523809523809</v>
      </c>
      <c r="M79" s="432"/>
      <c r="O79" s="178"/>
      <c r="P79" s="178"/>
      <c r="AB79" s="178"/>
      <c r="AC79" s="178"/>
    </row>
    <row r="80" spans="2:29" s="135" customFormat="1" ht="12.75" x14ac:dyDescent="0.2">
      <c r="B80" s="135">
        <f t="shared" si="4"/>
        <v>2021</v>
      </c>
      <c r="C80" s="429">
        <v>44440</v>
      </c>
      <c r="D80" s="430" t="e">
        <v>#N/A</v>
      </c>
      <c r="E80" s="129">
        <v>2.542586</v>
      </c>
      <c r="F80" s="431">
        <f t="shared" si="17"/>
        <v>2.6051112500000002</v>
      </c>
      <c r="G80" s="431">
        <v>2.542586</v>
      </c>
      <c r="H80" s="432"/>
      <c r="I80" s="430" t="e">
        <v>#N/A</v>
      </c>
      <c r="J80" s="129">
        <v>1.3809523809523809</v>
      </c>
      <c r="K80" s="431">
        <f t="shared" si="18"/>
        <v>1.4435515873015874</v>
      </c>
      <c r="L80" s="431">
        <v>1.3809523809523809</v>
      </c>
      <c r="M80" s="432"/>
      <c r="O80" s="178"/>
      <c r="P80" s="178"/>
      <c r="AB80" s="178"/>
      <c r="AC80" s="178"/>
    </row>
    <row r="81" spans="2:29" s="135" customFormat="1" ht="12.75" x14ac:dyDescent="0.2">
      <c r="B81" s="135">
        <f t="shared" si="4"/>
        <v>2021</v>
      </c>
      <c r="C81" s="429">
        <v>44470</v>
      </c>
      <c r="D81" s="430" t="e">
        <v>#N/A</v>
      </c>
      <c r="E81" s="129">
        <v>2.489754</v>
      </c>
      <c r="F81" s="431">
        <f t="shared" si="17"/>
        <v>2.6051112500000002</v>
      </c>
      <c r="G81" s="431">
        <v>2.489754</v>
      </c>
      <c r="H81" s="432"/>
      <c r="I81" s="430" t="e">
        <v>#N/A</v>
      </c>
      <c r="J81" s="129">
        <v>1.3809523809523809</v>
      </c>
      <c r="K81" s="431">
        <f t="shared" si="18"/>
        <v>1.4435515873015874</v>
      </c>
      <c r="L81" s="431">
        <v>1.3809523809523809</v>
      </c>
      <c r="M81" s="432"/>
      <c r="O81" s="178"/>
      <c r="P81" s="178"/>
      <c r="AB81" s="178"/>
      <c r="AC81" s="178"/>
    </row>
    <row r="82" spans="2:29" s="135" customFormat="1" ht="12.75" x14ac:dyDescent="0.2">
      <c r="B82" s="135">
        <f t="shared" si="4"/>
        <v>2021</v>
      </c>
      <c r="C82" s="429">
        <v>44501</v>
      </c>
      <c r="D82" s="430" t="e">
        <v>#N/A</v>
      </c>
      <c r="E82" s="129">
        <v>2.4761839999999999</v>
      </c>
      <c r="F82" s="431">
        <f t="shared" si="17"/>
        <v>2.6051112500000002</v>
      </c>
      <c r="G82" s="431">
        <v>2.4761839999999999</v>
      </c>
      <c r="H82" s="432"/>
      <c r="I82" s="430" t="e">
        <v>#N/A</v>
      </c>
      <c r="J82" s="129">
        <v>1.3809523809523809</v>
      </c>
      <c r="K82" s="431">
        <f t="shared" si="18"/>
        <v>1.4435515873015874</v>
      </c>
      <c r="L82" s="431">
        <v>1.3809523809523809</v>
      </c>
      <c r="M82" s="432"/>
      <c r="O82" s="178"/>
      <c r="P82" s="178"/>
      <c r="AB82" s="178"/>
      <c r="AC82" s="178"/>
    </row>
    <row r="83" spans="2:29" s="135" customFormat="1" ht="12.75" x14ac:dyDescent="0.2">
      <c r="B83" s="135">
        <f t="shared" si="4"/>
        <v>2021</v>
      </c>
      <c r="C83" s="429">
        <v>44531</v>
      </c>
      <c r="D83" s="430" t="e">
        <v>#N/A</v>
      </c>
      <c r="E83" s="129">
        <v>2.4426100000000002</v>
      </c>
      <c r="F83" s="431"/>
      <c r="G83" s="431">
        <v>2.4426100000000002</v>
      </c>
      <c r="H83" s="432"/>
      <c r="I83" s="430" t="e">
        <v>#N/A</v>
      </c>
      <c r="J83" s="129">
        <v>1.3809523809523809</v>
      </c>
      <c r="K83" s="431"/>
      <c r="L83" s="431">
        <v>1.3809523809523809</v>
      </c>
      <c r="M83" s="432"/>
      <c r="O83" s="178"/>
      <c r="P83" s="178"/>
      <c r="AB83" s="178"/>
      <c r="AC83" s="178"/>
    </row>
    <row r="84" spans="2:29" s="135" customFormat="1" ht="12.75" x14ac:dyDescent="0.2">
      <c r="B84" s="135">
        <f t="shared" si="4"/>
        <v>2022</v>
      </c>
      <c r="C84" s="429">
        <v>44562</v>
      </c>
      <c r="D84" s="430" t="e">
        <v>#N/A</v>
      </c>
      <c r="E84" s="129">
        <v>2.3648739999999999</v>
      </c>
      <c r="F84" s="431"/>
      <c r="G84" s="431">
        <v>2.3648739999999999</v>
      </c>
      <c r="H84" s="432"/>
      <c r="I84" s="430" t="e">
        <v>#N/A</v>
      </c>
      <c r="J84" s="129">
        <v>1.3809523809523809</v>
      </c>
      <c r="K84" s="431"/>
      <c r="L84" s="431">
        <v>1.3809523809523809</v>
      </c>
      <c r="M84" s="432"/>
      <c r="O84" s="178"/>
      <c r="P84" s="178"/>
      <c r="AB84" s="178"/>
      <c r="AC84" s="178"/>
    </row>
    <row r="85" spans="2:29" s="135" customFormat="1" ht="12.75" x14ac:dyDescent="0.2">
      <c r="B85" s="135">
        <f t="shared" si="4"/>
        <v>2022</v>
      </c>
      <c r="C85" s="429">
        <v>44593</v>
      </c>
      <c r="D85" s="430" t="e">
        <v>#N/A</v>
      </c>
      <c r="E85" s="129">
        <v>2.3927890000000001</v>
      </c>
      <c r="F85" s="431">
        <f t="shared" ref="F85" si="19">AVERAGEIF($B$36:$B$95,B85,$G$36:$G$95)</f>
        <v>2.5358533333333337</v>
      </c>
      <c r="G85" s="431">
        <v>2.3927890000000001</v>
      </c>
      <c r="H85" s="432"/>
      <c r="I85" s="430" t="e">
        <v>#N/A</v>
      </c>
      <c r="J85" s="129">
        <v>1.3809523809523809</v>
      </c>
      <c r="K85" s="431">
        <f t="shared" ref="K85" si="20">AVERAGEIF($B$36:$B$95,B85,$L$36:$L$95)</f>
        <v>1.392857142857143</v>
      </c>
      <c r="L85" s="431">
        <v>1.3809523809523809</v>
      </c>
      <c r="M85" s="432"/>
      <c r="O85" s="178"/>
      <c r="P85" s="178"/>
      <c r="AB85" s="178"/>
      <c r="AC85" s="178"/>
    </row>
    <row r="86" spans="2:29" s="135" customFormat="1" ht="12.75" x14ac:dyDescent="0.2">
      <c r="B86" s="135">
        <f t="shared" si="4"/>
        <v>2022</v>
      </c>
      <c r="C86" s="429">
        <v>44621</v>
      </c>
      <c r="D86" s="430" t="e">
        <v>#N/A</v>
      </c>
      <c r="E86" s="129">
        <v>2.4434780000000003</v>
      </c>
      <c r="F86" s="431">
        <f t="shared" ref="F86:F94" si="21">AVERAGEIF($B$36:$B$95,B86,$G$36:$G$95)</f>
        <v>2.5358533333333337</v>
      </c>
      <c r="G86" s="431">
        <v>2.4434780000000003</v>
      </c>
      <c r="H86" s="432"/>
      <c r="I86" s="430" t="e">
        <v>#N/A</v>
      </c>
      <c r="J86" s="129">
        <v>1.3809523809523809</v>
      </c>
      <c r="K86" s="431">
        <f t="shared" ref="K86:K94" si="22">AVERAGEIF($B$36:$B$95,B86,$L$36:$L$95)</f>
        <v>1.392857142857143</v>
      </c>
      <c r="L86" s="431">
        <v>1.3809523809523809</v>
      </c>
      <c r="M86" s="432"/>
      <c r="O86" s="178"/>
      <c r="P86" s="178"/>
      <c r="AB86" s="178"/>
      <c r="AC86" s="178"/>
    </row>
    <row r="87" spans="2:29" s="135" customFormat="1" ht="12.75" x14ac:dyDescent="0.2">
      <c r="B87" s="135">
        <f t="shared" si="4"/>
        <v>2022</v>
      </c>
      <c r="C87" s="429">
        <v>44652</v>
      </c>
      <c r="D87" s="430" t="e">
        <v>#N/A</v>
      </c>
      <c r="E87" s="129">
        <v>2.5407679999999999</v>
      </c>
      <c r="F87" s="431">
        <f t="shared" si="21"/>
        <v>2.5358533333333337</v>
      </c>
      <c r="G87" s="431">
        <v>2.5407679999999999</v>
      </c>
      <c r="H87" s="432"/>
      <c r="I87" s="430" t="e">
        <v>#N/A</v>
      </c>
      <c r="J87" s="129">
        <v>1.3809523809523809</v>
      </c>
      <c r="K87" s="431">
        <f t="shared" si="22"/>
        <v>1.392857142857143</v>
      </c>
      <c r="L87" s="431">
        <v>1.3809523809523809</v>
      </c>
      <c r="M87" s="432"/>
      <c r="O87" s="178"/>
      <c r="P87" s="178"/>
      <c r="AB87" s="178"/>
      <c r="AC87" s="178"/>
    </row>
    <row r="88" spans="2:29" s="135" customFormat="1" ht="12.75" x14ac:dyDescent="0.2">
      <c r="B88" s="135">
        <f t="shared" ref="B88:B95" si="23">YEAR(C88)</f>
        <v>2022</v>
      </c>
      <c r="C88" s="429">
        <v>44682</v>
      </c>
      <c r="D88" s="430" t="e">
        <v>#N/A</v>
      </c>
      <c r="E88" s="129">
        <v>2.6048480000000001</v>
      </c>
      <c r="F88" s="431">
        <f t="shared" si="21"/>
        <v>2.5358533333333337</v>
      </c>
      <c r="G88" s="431">
        <v>2.6048480000000001</v>
      </c>
      <c r="H88" s="432"/>
      <c r="I88" s="430" t="e">
        <v>#N/A</v>
      </c>
      <c r="J88" s="129">
        <v>1.3809523809523809</v>
      </c>
      <c r="K88" s="431">
        <f t="shared" si="22"/>
        <v>1.392857142857143</v>
      </c>
      <c r="L88" s="431">
        <v>1.3809523809523809</v>
      </c>
      <c r="M88" s="432"/>
      <c r="O88" s="178"/>
      <c r="P88" s="178"/>
      <c r="AB88" s="178"/>
      <c r="AC88" s="178"/>
    </row>
    <row r="89" spans="2:29" s="135" customFormat="1" ht="12.75" x14ac:dyDescent="0.2">
      <c r="B89" s="135">
        <f t="shared" si="23"/>
        <v>2022</v>
      </c>
      <c r="C89" s="429">
        <v>44713</v>
      </c>
      <c r="D89" s="430" t="e">
        <v>#N/A</v>
      </c>
      <c r="E89" s="129">
        <v>2.6283999999999996</v>
      </c>
      <c r="F89" s="431">
        <f t="shared" si="21"/>
        <v>2.5358533333333337</v>
      </c>
      <c r="G89" s="431">
        <v>2.6283999999999996</v>
      </c>
      <c r="H89" s="432"/>
      <c r="I89" s="430" t="e">
        <v>#N/A</v>
      </c>
      <c r="J89" s="129">
        <v>1.3809523809523809</v>
      </c>
      <c r="K89" s="431">
        <f t="shared" si="22"/>
        <v>1.392857142857143</v>
      </c>
      <c r="L89" s="431">
        <v>1.3809523809523809</v>
      </c>
      <c r="M89" s="432"/>
      <c r="O89" s="178"/>
      <c r="P89" s="178"/>
      <c r="AB89" s="178"/>
      <c r="AC89" s="178"/>
    </row>
    <row r="90" spans="2:29" s="135" customFormat="1" ht="12.75" x14ac:dyDescent="0.2">
      <c r="B90" s="135">
        <f t="shared" si="23"/>
        <v>2022</v>
      </c>
      <c r="C90" s="429">
        <v>44743</v>
      </c>
      <c r="D90" s="430" t="e">
        <v>#N/A</v>
      </c>
      <c r="E90" s="129">
        <v>2.6222690000000002</v>
      </c>
      <c r="F90" s="431">
        <f t="shared" si="21"/>
        <v>2.5358533333333337</v>
      </c>
      <c r="G90" s="431">
        <v>2.6222690000000002</v>
      </c>
      <c r="H90" s="432"/>
      <c r="I90" s="430" t="e">
        <v>#N/A</v>
      </c>
      <c r="J90" s="129">
        <v>1.4047619047619047</v>
      </c>
      <c r="K90" s="431">
        <f t="shared" si="22"/>
        <v>1.392857142857143</v>
      </c>
      <c r="L90" s="431">
        <v>1.4047619047619047</v>
      </c>
      <c r="M90" s="432"/>
      <c r="O90" s="178"/>
      <c r="P90" s="178"/>
      <c r="AB90" s="178"/>
      <c r="AC90" s="178"/>
    </row>
    <row r="91" spans="2:29" s="135" customFormat="1" ht="12.75" x14ac:dyDescent="0.2">
      <c r="B91" s="135">
        <f t="shared" si="23"/>
        <v>2022</v>
      </c>
      <c r="C91" s="429">
        <v>44774</v>
      </c>
      <c r="D91" s="430" t="e">
        <v>#N/A</v>
      </c>
      <c r="E91" s="129">
        <v>2.6514010000000003</v>
      </c>
      <c r="F91" s="431">
        <f t="shared" si="21"/>
        <v>2.5358533333333337</v>
      </c>
      <c r="G91" s="431">
        <v>2.6514010000000003</v>
      </c>
      <c r="H91" s="432"/>
      <c r="I91" s="430" t="e">
        <v>#N/A</v>
      </c>
      <c r="J91" s="129">
        <v>1.4047619047619047</v>
      </c>
      <c r="K91" s="431">
        <f t="shared" si="22"/>
        <v>1.392857142857143</v>
      </c>
      <c r="L91" s="431">
        <v>1.4047619047619047</v>
      </c>
      <c r="M91" s="432"/>
      <c r="O91" s="178"/>
      <c r="P91" s="178"/>
      <c r="AB91" s="178"/>
      <c r="AC91" s="178"/>
    </row>
    <row r="92" spans="2:29" s="135" customFormat="1" ht="12.75" x14ac:dyDescent="0.2">
      <c r="B92" s="135">
        <f t="shared" si="23"/>
        <v>2022</v>
      </c>
      <c r="C92" s="429">
        <v>44805</v>
      </c>
      <c r="D92" s="430" t="e">
        <v>#N/A</v>
      </c>
      <c r="E92" s="129">
        <v>2.5819150000000004</v>
      </c>
      <c r="F92" s="431">
        <f t="shared" si="21"/>
        <v>2.5358533333333337</v>
      </c>
      <c r="G92" s="431">
        <v>2.5819150000000004</v>
      </c>
      <c r="H92" s="432"/>
      <c r="I92" s="430" t="e">
        <v>#N/A</v>
      </c>
      <c r="J92" s="129">
        <v>1.4047619047619047</v>
      </c>
      <c r="K92" s="431">
        <f t="shared" si="22"/>
        <v>1.392857142857143</v>
      </c>
      <c r="L92" s="431">
        <v>1.4047619047619047</v>
      </c>
      <c r="M92" s="432"/>
      <c r="O92" s="178"/>
      <c r="P92" s="178"/>
      <c r="AB92" s="178"/>
      <c r="AC92" s="178"/>
    </row>
    <row r="93" spans="2:29" s="135" customFormat="1" ht="12.75" x14ac:dyDescent="0.2">
      <c r="B93" s="135">
        <f t="shared" si="23"/>
        <v>2022</v>
      </c>
      <c r="C93" s="429">
        <v>44835</v>
      </c>
      <c r="D93" s="430" t="e">
        <v>#N/A</v>
      </c>
      <c r="E93" s="129">
        <v>2.5576449999999999</v>
      </c>
      <c r="F93" s="431">
        <f t="shared" si="21"/>
        <v>2.5358533333333337</v>
      </c>
      <c r="G93" s="431">
        <v>2.5576449999999999</v>
      </c>
      <c r="H93" s="432"/>
      <c r="I93" s="430" t="e">
        <v>#N/A</v>
      </c>
      <c r="J93" s="129">
        <v>1.4047619047619047</v>
      </c>
      <c r="K93" s="431">
        <f t="shared" si="22"/>
        <v>1.392857142857143</v>
      </c>
      <c r="L93" s="431">
        <v>1.4047619047619047</v>
      </c>
      <c r="M93" s="432"/>
      <c r="O93" s="178"/>
      <c r="P93" s="178"/>
      <c r="AB93" s="178"/>
      <c r="AC93" s="178"/>
    </row>
    <row r="94" spans="2:29" s="135" customFormat="1" ht="12.75" x14ac:dyDescent="0.2">
      <c r="B94" s="135">
        <f t="shared" si="23"/>
        <v>2022</v>
      </c>
      <c r="C94" s="429">
        <v>44866</v>
      </c>
      <c r="D94" s="430" t="e">
        <v>#N/A</v>
      </c>
      <c r="E94" s="129">
        <v>2.565626</v>
      </c>
      <c r="F94" s="431">
        <f t="shared" si="21"/>
        <v>2.5358533333333337</v>
      </c>
      <c r="G94" s="431">
        <v>2.565626</v>
      </c>
      <c r="H94" s="432"/>
      <c r="I94" s="430" t="e">
        <v>#N/A</v>
      </c>
      <c r="J94" s="129">
        <v>1.4047619047619047</v>
      </c>
      <c r="K94" s="431">
        <f t="shared" si="22"/>
        <v>1.392857142857143</v>
      </c>
      <c r="L94" s="431">
        <v>1.4047619047619047</v>
      </c>
      <c r="M94" s="432"/>
      <c r="O94" s="178"/>
      <c r="P94" s="178"/>
      <c r="AB94" s="178"/>
      <c r="AC94" s="178"/>
    </row>
    <row r="95" spans="2:29" s="135" customFormat="1" ht="12.75" x14ac:dyDescent="0.2">
      <c r="B95" s="135">
        <f t="shared" si="23"/>
        <v>2022</v>
      </c>
      <c r="C95" s="429">
        <v>44896</v>
      </c>
      <c r="D95" s="430" t="e">
        <v>#N/A</v>
      </c>
      <c r="E95" s="129">
        <v>2.4762270000000002</v>
      </c>
      <c r="F95" s="431"/>
      <c r="G95" s="431">
        <v>2.4762270000000002</v>
      </c>
      <c r="H95" s="432"/>
      <c r="I95" s="430" t="e">
        <v>#N/A</v>
      </c>
      <c r="J95" s="129">
        <v>1.4047619047619047</v>
      </c>
      <c r="K95" s="431"/>
      <c r="L95" s="431">
        <v>1.4047619047619047</v>
      </c>
      <c r="M95" s="432"/>
      <c r="O95" s="178"/>
      <c r="P95" s="178"/>
      <c r="AB95" s="178"/>
      <c r="AC95" s="178"/>
    </row>
    <row r="96" spans="2:29" s="135" customFormat="1" ht="12.75" x14ac:dyDescent="0.2">
      <c r="G96" s="431"/>
      <c r="O96" s="178"/>
      <c r="P96" s="178"/>
      <c r="AB96" s="178"/>
      <c r="AC96" s="178"/>
    </row>
    <row r="97" spans="2:29" s="135" customFormat="1" ht="12.75" x14ac:dyDescent="0.2">
      <c r="G97" s="431"/>
      <c r="O97" s="178"/>
      <c r="P97" s="178"/>
      <c r="AB97" s="178"/>
      <c r="AC97" s="178"/>
    </row>
    <row r="98" spans="2:29" s="135" customFormat="1" ht="12.75" x14ac:dyDescent="0.2">
      <c r="G98" s="431"/>
      <c r="O98" s="178"/>
      <c r="P98" s="178"/>
      <c r="AB98" s="178"/>
      <c r="AC98" s="178"/>
    </row>
    <row r="99" spans="2:29" s="135" customFormat="1" ht="12.75" x14ac:dyDescent="0.2">
      <c r="B99" s="69"/>
      <c r="C99" s="69" t="s">
        <v>0</v>
      </c>
      <c r="G99" s="431"/>
      <c r="O99" s="178"/>
      <c r="P99" s="178"/>
      <c r="AB99" s="178"/>
      <c r="AC99" s="178"/>
    </row>
    <row r="100" spans="2:29" s="135" customFormat="1" ht="12.75" x14ac:dyDescent="0.2">
      <c r="B100" s="30">
        <v>2.5</v>
      </c>
      <c r="C100" s="29">
        <v>-0.5</v>
      </c>
      <c r="G100" s="431"/>
      <c r="O100" s="178"/>
      <c r="P100" s="178"/>
      <c r="AB100" s="178"/>
      <c r="AC100" s="178"/>
    </row>
    <row r="101" spans="2:29" s="135" customFormat="1" ht="12.75" x14ac:dyDescent="0.2">
      <c r="B101" s="30">
        <v>2.5</v>
      </c>
      <c r="C101" s="29">
        <v>0.5</v>
      </c>
      <c r="G101" s="431"/>
      <c r="O101" s="178"/>
      <c r="P101" s="178"/>
      <c r="AB101" s="178"/>
      <c r="AC101" s="178"/>
    </row>
    <row r="102" spans="2:29" s="135" customFormat="1" ht="12.75" x14ac:dyDescent="0.2">
      <c r="G102" s="431"/>
      <c r="O102" s="178"/>
      <c r="P102" s="178"/>
      <c r="AB102" s="178"/>
      <c r="AC102" s="178"/>
    </row>
    <row r="103" spans="2:29" s="135" customFormat="1" ht="12.75" x14ac:dyDescent="0.2">
      <c r="G103" s="431"/>
      <c r="O103" s="178"/>
      <c r="P103" s="178"/>
      <c r="AB103" s="178"/>
      <c r="AC103" s="178"/>
    </row>
    <row r="104" spans="2:29" s="135" customFormat="1" ht="12.75" x14ac:dyDescent="0.2">
      <c r="G104" s="431"/>
      <c r="O104" s="178"/>
      <c r="P104" s="178"/>
      <c r="AB104" s="178"/>
      <c r="AC104" s="178"/>
    </row>
    <row r="105" spans="2:29" s="135" customFormat="1" ht="12.75" x14ac:dyDescent="0.2">
      <c r="G105" s="431"/>
      <c r="O105" s="178"/>
      <c r="P105" s="178"/>
      <c r="AB105" s="178"/>
      <c r="AC105" s="178"/>
    </row>
    <row r="106" spans="2:29" s="135" customFormat="1" ht="12.75" x14ac:dyDescent="0.2">
      <c r="G106" s="431"/>
      <c r="O106" s="178"/>
      <c r="P106" s="178"/>
      <c r="AB106" s="178"/>
      <c r="AC106" s="178"/>
    </row>
    <row r="107" spans="2:29" s="135" customFormat="1" ht="12.75" x14ac:dyDescent="0.2">
      <c r="G107" s="431"/>
      <c r="O107" s="178"/>
      <c r="P107" s="178"/>
      <c r="AB107" s="178"/>
      <c r="AC107" s="178"/>
    </row>
    <row r="108" spans="2:29" s="135" customFormat="1" ht="12.75" x14ac:dyDescent="0.2">
      <c r="G108" s="431"/>
      <c r="O108" s="178"/>
      <c r="P108" s="178"/>
      <c r="AB108" s="178"/>
      <c r="AC108" s="178"/>
    </row>
    <row r="109" spans="2:29" s="135" customFormat="1" ht="12.75" x14ac:dyDescent="0.2">
      <c r="G109" s="431"/>
      <c r="O109" s="178"/>
      <c r="P109" s="178"/>
      <c r="AB109" s="178"/>
      <c r="AC109" s="178"/>
    </row>
    <row r="110" spans="2:29" s="135" customFormat="1" ht="12.75" x14ac:dyDescent="0.2">
      <c r="G110" s="431"/>
      <c r="O110" s="178"/>
      <c r="P110" s="178"/>
      <c r="AB110" s="178"/>
      <c r="AC110" s="178"/>
    </row>
    <row r="111" spans="2:29" s="135" customFormat="1" ht="12.75" x14ac:dyDescent="0.2">
      <c r="G111" s="431"/>
      <c r="O111" s="178"/>
      <c r="P111" s="178"/>
      <c r="AB111" s="178"/>
      <c r="AC111" s="178"/>
    </row>
    <row r="112" spans="2:29" s="135" customFormat="1" ht="12.75" x14ac:dyDescent="0.2">
      <c r="G112" s="431"/>
      <c r="O112" s="178"/>
      <c r="P112" s="178"/>
      <c r="AB112" s="178"/>
      <c r="AC112" s="178"/>
    </row>
    <row r="113" spans="7:29" s="135" customFormat="1" ht="12.75" x14ac:dyDescent="0.2">
      <c r="G113" s="431"/>
      <c r="O113" s="178"/>
      <c r="P113" s="178"/>
      <c r="AB113" s="178"/>
      <c r="AC113" s="178"/>
    </row>
    <row r="114" spans="7:29" s="135" customFormat="1" ht="12.75" x14ac:dyDescent="0.2">
      <c r="G114" s="431"/>
      <c r="O114" s="178"/>
      <c r="P114" s="178"/>
      <c r="AB114" s="178"/>
      <c r="AC114" s="178"/>
    </row>
    <row r="115" spans="7:29" s="135" customFormat="1" ht="12.75" x14ac:dyDescent="0.2">
      <c r="G115" s="431"/>
      <c r="O115" s="178"/>
      <c r="P115" s="178"/>
      <c r="AB115" s="178"/>
      <c r="AC115" s="178"/>
    </row>
    <row r="116" spans="7:29" s="135" customFormat="1" ht="12.75" x14ac:dyDescent="0.2">
      <c r="G116" s="431"/>
      <c r="O116" s="178"/>
      <c r="P116" s="178"/>
      <c r="AB116" s="178"/>
      <c r="AC116" s="178"/>
    </row>
    <row r="117" spans="7:29" s="135" customFormat="1" ht="12.75" x14ac:dyDescent="0.2">
      <c r="G117" s="431"/>
      <c r="O117" s="178"/>
      <c r="P117" s="178"/>
      <c r="AB117" s="178"/>
      <c r="AC117" s="178"/>
    </row>
    <row r="118" spans="7:29" s="135" customFormat="1" ht="12.75" x14ac:dyDescent="0.2">
      <c r="G118" s="431"/>
      <c r="O118" s="178"/>
      <c r="P118" s="178"/>
      <c r="AB118" s="178"/>
      <c r="AC118" s="178"/>
    </row>
    <row r="119" spans="7:29" s="135" customFormat="1" ht="12.75" x14ac:dyDescent="0.2">
      <c r="G119" s="431"/>
      <c r="O119" s="178"/>
      <c r="P119" s="178"/>
      <c r="AB119" s="178"/>
      <c r="AC119" s="178"/>
    </row>
    <row r="120" spans="7:29" s="135" customFormat="1" ht="12.75" x14ac:dyDescent="0.2">
      <c r="O120" s="178"/>
      <c r="P120" s="178"/>
      <c r="AB120" s="178"/>
      <c r="AC120" s="178"/>
    </row>
    <row r="121" spans="7:29" s="135" customFormat="1" ht="12.75" x14ac:dyDescent="0.2">
      <c r="O121" s="178"/>
      <c r="P121" s="178"/>
      <c r="AB121" s="178"/>
      <c r="AC121" s="178"/>
    </row>
    <row r="122" spans="7:29" s="135" customFormat="1" ht="12.75" x14ac:dyDescent="0.2">
      <c r="O122" s="178"/>
      <c r="P122" s="178"/>
      <c r="AB122" s="178"/>
      <c r="AC122" s="178"/>
    </row>
    <row r="123" spans="7:29" s="135" customFormat="1" ht="12.75" x14ac:dyDescent="0.2">
      <c r="O123" s="178"/>
      <c r="P123" s="178"/>
      <c r="AB123" s="178"/>
      <c r="AC123" s="178"/>
    </row>
    <row r="124" spans="7:29" s="135" customFormat="1" ht="12.75" x14ac:dyDescent="0.2">
      <c r="O124" s="178"/>
      <c r="P124" s="178"/>
      <c r="AB124" s="178"/>
      <c r="AC124" s="178"/>
    </row>
    <row r="125" spans="7:29" s="135" customFormat="1" ht="12.75" x14ac:dyDescent="0.2">
      <c r="O125" s="178"/>
      <c r="P125" s="178"/>
      <c r="AB125" s="178"/>
      <c r="AC125" s="178"/>
    </row>
    <row r="126" spans="7:29" s="135" customFormat="1" ht="12.75" x14ac:dyDescent="0.2">
      <c r="O126" s="178"/>
      <c r="P126" s="178"/>
      <c r="AB126" s="178"/>
      <c r="AC126" s="178"/>
    </row>
    <row r="127" spans="7:29" s="135" customFormat="1" ht="12.75" x14ac:dyDescent="0.2">
      <c r="O127" s="178"/>
      <c r="P127" s="178"/>
      <c r="AB127" s="178"/>
      <c r="AC127" s="178"/>
    </row>
    <row r="128" spans="7:29" s="135" customFormat="1" ht="12.75" x14ac:dyDescent="0.2">
      <c r="O128" s="178"/>
      <c r="P128" s="178"/>
      <c r="AB128" s="178"/>
      <c r="AC128" s="178"/>
    </row>
    <row r="129" spans="15:29" s="135" customFormat="1" ht="12.75" x14ac:dyDescent="0.2">
      <c r="O129" s="178"/>
      <c r="P129" s="178"/>
      <c r="AB129" s="178"/>
      <c r="AC129" s="178"/>
    </row>
    <row r="130" spans="15:29" s="135" customFormat="1" ht="12.75" x14ac:dyDescent="0.2">
      <c r="O130" s="178"/>
      <c r="P130" s="178"/>
      <c r="AB130" s="178"/>
      <c r="AC130" s="178"/>
    </row>
    <row r="131" spans="15:29" s="135" customFormat="1" ht="12.75" x14ac:dyDescent="0.2">
      <c r="O131" s="178"/>
      <c r="P131" s="178"/>
      <c r="AB131" s="178"/>
      <c r="AC131" s="178"/>
    </row>
    <row r="132" spans="15:29" s="135" customFormat="1" ht="12.75" x14ac:dyDescent="0.2">
      <c r="O132" s="178"/>
      <c r="P132" s="178"/>
      <c r="AB132" s="178"/>
      <c r="AC132" s="178"/>
    </row>
    <row r="133" spans="15:29" s="135" customFormat="1" ht="12.75" x14ac:dyDescent="0.2">
      <c r="O133" s="178"/>
      <c r="P133" s="178"/>
      <c r="AB133" s="178"/>
      <c r="AC133" s="178"/>
    </row>
    <row r="134" spans="15:29" s="135" customFormat="1" ht="12.75" x14ac:dyDescent="0.2">
      <c r="O134" s="178"/>
      <c r="P134" s="178"/>
      <c r="AB134" s="178"/>
      <c r="AC134" s="178"/>
    </row>
    <row r="135" spans="15:29" s="135" customFormat="1" ht="12.75" x14ac:dyDescent="0.2">
      <c r="O135" s="178"/>
      <c r="P135" s="178"/>
      <c r="AB135" s="178"/>
      <c r="AC135" s="178"/>
    </row>
  </sheetData>
  <mergeCells count="2">
    <mergeCell ref="D24:H24"/>
    <mergeCell ref="J24:M24"/>
  </mergeCells>
  <conditionalFormatting sqref="D36:E95 I36:J95">
    <cfRule type="expression" dxfId="115" priority="18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C122"/>
  <sheetViews>
    <sheetView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19.5703125" style="119" customWidth="1"/>
    <col min="18" max="18" width="12" style="119" customWidth="1"/>
    <col min="19" max="27" width="9.140625" style="119"/>
    <col min="28" max="29" width="9.140625" style="121"/>
    <col min="30" max="16384" width="9.140625" style="119"/>
  </cols>
  <sheetData>
    <row r="1" spans="1:18" x14ac:dyDescent="0.25">
      <c r="L1" s="136"/>
    </row>
    <row r="2" spans="1:18" ht="15.75" x14ac:dyDescent="0.25">
      <c r="A2" s="44" t="s">
        <v>551</v>
      </c>
      <c r="L2" s="136"/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324" t="s">
        <v>287</v>
      </c>
      <c r="R6" s="281" t="s">
        <v>286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325" t="s">
        <v>288</v>
      </c>
      <c r="R7" s="221" t="s">
        <v>294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  <c r="Q8" s="326" t="s">
        <v>431</v>
      </c>
      <c r="R8" s="282" t="s">
        <v>293</v>
      </c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4" spans="1:29" s="426" customFormat="1" ht="14.25" x14ac:dyDescent="0.2">
      <c r="B24" s="30"/>
      <c r="C24" s="30"/>
      <c r="D24" s="567" t="s">
        <v>48</v>
      </c>
      <c r="E24" s="567"/>
      <c r="F24" s="567"/>
      <c r="G24" s="567"/>
      <c r="H24" s="567"/>
      <c r="I24" s="32"/>
      <c r="J24" s="567" t="s">
        <v>292</v>
      </c>
      <c r="K24" s="567"/>
      <c r="L24" s="567"/>
      <c r="M24" s="567"/>
      <c r="O24" s="178"/>
      <c r="P24" s="178"/>
      <c r="AB24" s="178"/>
      <c r="AC24" s="178"/>
    </row>
    <row r="25" spans="1:29" s="426" customFormat="1" ht="14.25" x14ac:dyDescent="0.2">
      <c r="B25" s="71"/>
      <c r="C25" s="71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  <c r="O25" s="178"/>
      <c r="P25" s="178"/>
      <c r="AB25" s="178"/>
      <c r="AC25" s="178"/>
    </row>
    <row r="26" spans="1:29" s="426" customFormat="1" ht="14.25" x14ac:dyDescent="0.2">
      <c r="C26" s="130" t="s">
        <v>287</v>
      </c>
      <c r="D26" s="416">
        <v>1.6955109599285716</v>
      </c>
      <c r="E26" s="416">
        <v>1.5319281935</v>
      </c>
      <c r="F26" s="416">
        <v>0.99258155230952383</v>
      </c>
      <c r="G26" s="416">
        <v>1.4445022497142856</v>
      </c>
      <c r="H26" s="416">
        <v>1.392998306047619</v>
      </c>
      <c r="I26" s="417"/>
      <c r="J26" s="29">
        <f t="shared" ref="J26:M30" si="0">E26-D26</f>
        <v>-0.16358276642857161</v>
      </c>
      <c r="K26" s="29">
        <f t="shared" si="0"/>
        <v>-0.53934664119047615</v>
      </c>
      <c r="L26" s="29">
        <f t="shared" si="0"/>
        <v>0.45192069740476182</v>
      </c>
      <c r="M26" s="29">
        <f t="shared" si="0"/>
        <v>-5.1503943666666663E-2</v>
      </c>
      <c r="O26" s="178"/>
      <c r="P26" s="178"/>
      <c r="AB26" s="178"/>
      <c r="AC26" s="178"/>
    </row>
    <row r="27" spans="1:29" s="426" customFormat="1" ht="14.25" x14ac:dyDescent="0.2">
      <c r="C27" s="130" t="s">
        <v>290</v>
      </c>
      <c r="D27" s="416">
        <f>+D29-D26</f>
        <v>0.4376778118714284</v>
      </c>
      <c r="E27" s="416">
        <f>+E29-E26</f>
        <v>0.42706785669999991</v>
      </c>
      <c r="F27" s="416">
        <f>+F29-F26</f>
        <v>0.29812258949047621</v>
      </c>
      <c r="G27" s="416">
        <f>+G29-G26</f>
        <v>0.38095066048571447</v>
      </c>
      <c r="H27" s="416">
        <f>+H29-H26</f>
        <v>0.42337187835238099</v>
      </c>
      <c r="I27" s="417"/>
      <c r="J27" s="29">
        <f t="shared" si="0"/>
        <v>-1.0609955171428487E-2</v>
      </c>
      <c r="K27" s="29">
        <f t="shared" si="0"/>
        <v>-0.12894526720952371</v>
      </c>
      <c r="L27" s="29">
        <f t="shared" si="0"/>
        <v>8.2828070995238257E-2</v>
      </c>
      <c r="M27" s="29">
        <f t="shared" si="0"/>
        <v>4.2421217866666527E-2</v>
      </c>
      <c r="O27" s="178"/>
      <c r="P27" s="178"/>
      <c r="AB27" s="178"/>
      <c r="AC27" s="178"/>
    </row>
    <row r="28" spans="1:29" s="426" customFormat="1" ht="14.25" x14ac:dyDescent="0.2">
      <c r="C28" s="139" t="s">
        <v>291</v>
      </c>
      <c r="D28" s="418">
        <f>+D30-D29</f>
        <v>1.0500824519999998</v>
      </c>
      <c r="E28" s="418">
        <f>+E30-E29</f>
        <v>1.0974883548000001</v>
      </c>
      <c r="F28" s="418">
        <f>+F30-F29</f>
        <v>1.2632736640999997</v>
      </c>
      <c r="G28" s="418">
        <f>+G30-G29</f>
        <v>1.0549571803000002</v>
      </c>
      <c r="H28" s="418">
        <f>+H30-H29</f>
        <v>1.0538777461000002</v>
      </c>
      <c r="I28" s="419"/>
      <c r="J28" s="420">
        <f t="shared" si="0"/>
        <v>4.7405902800000232E-2</v>
      </c>
      <c r="K28" s="420">
        <f t="shared" si="0"/>
        <v>0.16578530929999968</v>
      </c>
      <c r="L28" s="420">
        <f t="shared" si="0"/>
        <v>-0.20831648379999956</v>
      </c>
      <c r="M28" s="420">
        <f t="shared" si="0"/>
        <v>-1.0794342000000068E-3</v>
      </c>
      <c r="O28" s="178"/>
      <c r="P28" s="178"/>
      <c r="AB28" s="178"/>
      <c r="AC28" s="178"/>
    </row>
    <row r="29" spans="1:29" s="426" customFormat="1" ht="14.25" x14ac:dyDescent="0.2">
      <c r="C29" s="130" t="s">
        <v>445</v>
      </c>
      <c r="D29" s="416">
        <v>2.1331887718</v>
      </c>
      <c r="E29" s="416">
        <v>1.9589960501999999</v>
      </c>
      <c r="F29" s="416">
        <v>1.2907041418</v>
      </c>
      <c r="G29" s="416">
        <v>1.8254529102000001</v>
      </c>
      <c r="H29" s="416">
        <v>1.8163701844</v>
      </c>
      <c r="I29" s="417"/>
      <c r="J29" s="29">
        <f t="shared" si="0"/>
        <v>-0.1741927216000001</v>
      </c>
      <c r="K29" s="29">
        <f t="shared" si="0"/>
        <v>-0.66829190839999986</v>
      </c>
      <c r="L29" s="29">
        <f t="shared" si="0"/>
        <v>0.53474876840000007</v>
      </c>
      <c r="M29" s="29">
        <f t="shared" si="0"/>
        <v>-9.0827258000001354E-3</v>
      </c>
      <c r="O29" s="178"/>
      <c r="P29" s="178"/>
      <c r="AB29" s="178"/>
      <c r="AC29" s="178"/>
    </row>
    <row r="30" spans="1:29" s="426" customFormat="1" ht="14.25" x14ac:dyDescent="0.2">
      <c r="B30" s="538"/>
      <c r="C30" s="139" t="s">
        <v>431</v>
      </c>
      <c r="D30" s="537">
        <v>3.1832712237999998</v>
      </c>
      <c r="E30" s="537">
        <v>3.056484405</v>
      </c>
      <c r="F30" s="537">
        <v>2.5539778058999998</v>
      </c>
      <c r="G30" s="537">
        <v>2.8804100905000003</v>
      </c>
      <c r="H30" s="537">
        <v>2.8702479305000002</v>
      </c>
      <c r="I30" s="422"/>
      <c r="J30" s="61">
        <f t="shared" si="0"/>
        <v>-0.12678681879999987</v>
      </c>
      <c r="K30" s="61">
        <f t="shared" si="0"/>
        <v>-0.50250659910000017</v>
      </c>
      <c r="L30" s="61">
        <f t="shared" si="0"/>
        <v>0.32643228460000051</v>
      </c>
      <c r="M30" s="61">
        <f t="shared" si="0"/>
        <v>-1.0162160000000142E-2</v>
      </c>
      <c r="O30" s="178"/>
      <c r="P30" s="178"/>
      <c r="AB30" s="178"/>
      <c r="AC30" s="178"/>
    </row>
    <row r="31" spans="1:29" s="426" customFormat="1" ht="14.25" x14ac:dyDescent="0.2">
      <c r="B31" s="30"/>
      <c r="C31" s="143"/>
      <c r="D31" s="416"/>
      <c r="E31" s="416"/>
      <c r="F31" s="416"/>
      <c r="G31" s="416"/>
      <c r="H31" s="416"/>
      <c r="I31" s="30"/>
      <c r="J31" s="29">
        <f>+SUM(J26:J28)</f>
        <v>-0.12678681879999987</v>
      </c>
      <c r="K31" s="29">
        <f t="shared" ref="K31:M31" si="1">+SUM(K26:K28)</f>
        <v>-0.50250659910000017</v>
      </c>
      <c r="L31" s="29">
        <f t="shared" si="1"/>
        <v>0.32643228460000051</v>
      </c>
      <c r="M31" s="29">
        <f t="shared" si="1"/>
        <v>-1.0162160000000142E-2</v>
      </c>
      <c r="O31" s="178"/>
      <c r="P31" s="178"/>
      <c r="AB31" s="178"/>
      <c r="AC31" s="178"/>
    </row>
    <row r="32" spans="1:29" s="426" customFormat="1" ht="14.25" x14ac:dyDescent="0.2">
      <c r="B32" s="353" t="s">
        <v>553</v>
      </c>
      <c r="C32" s="30"/>
      <c r="D32" s="30"/>
      <c r="E32" s="440"/>
      <c r="F32" s="30"/>
      <c r="G32" s="30"/>
      <c r="H32" s="30"/>
      <c r="I32" s="30"/>
      <c r="J32" s="440"/>
      <c r="K32" s="441"/>
      <c r="L32" s="441"/>
      <c r="M32" s="441"/>
      <c r="O32" s="178"/>
      <c r="P32" s="178"/>
      <c r="AB32" s="178"/>
      <c r="AC32" s="178"/>
    </row>
    <row r="33" spans="2:29" s="426" customFormat="1" ht="14.25" x14ac:dyDescent="0.2">
      <c r="O33" s="178"/>
      <c r="P33" s="178"/>
      <c r="AB33" s="178"/>
      <c r="AC33" s="178"/>
    </row>
    <row r="34" spans="2:29" s="426" customFormat="1" ht="14.25" x14ac:dyDescent="0.2">
      <c r="O34" s="178"/>
      <c r="P34" s="178"/>
      <c r="AB34" s="178"/>
      <c r="AC34" s="178"/>
    </row>
    <row r="35" spans="2:29" s="426" customFormat="1" ht="14.25" x14ac:dyDescent="0.2">
      <c r="D35" s="424" t="s">
        <v>507</v>
      </c>
      <c r="E35" s="423" t="s">
        <v>457</v>
      </c>
      <c r="F35" s="423" t="s">
        <v>508</v>
      </c>
      <c r="G35" s="423" t="s">
        <v>469</v>
      </c>
      <c r="H35" s="423"/>
      <c r="I35" s="424" t="s">
        <v>503</v>
      </c>
      <c r="J35" s="423" t="s">
        <v>458</v>
      </c>
      <c r="K35" s="423" t="s">
        <v>504</v>
      </c>
      <c r="L35" s="423" t="s">
        <v>469</v>
      </c>
      <c r="O35" s="178"/>
      <c r="P35" s="178"/>
      <c r="AB35" s="178"/>
      <c r="AC35" s="178"/>
    </row>
    <row r="36" spans="2:29" s="426" customFormat="1" x14ac:dyDescent="0.25">
      <c r="B36" s="540">
        <f t="shared" ref="B36:B87" si="2">YEAR(C36)</f>
        <v>2018</v>
      </c>
      <c r="C36" s="541">
        <v>43101</v>
      </c>
      <c r="D36" s="542">
        <v>3.0183999999999997</v>
      </c>
      <c r="E36" s="543" t="e">
        <v>#N/A</v>
      </c>
      <c r="F36" s="544"/>
      <c r="G36" s="544">
        <v>3.0183999999999997</v>
      </c>
      <c r="H36" s="545"/>
      <c r="I36" s="542">
        <v>1.6446904761904761</v>
      </c>
      <c r="J36" s="543" t="e">
        <v>#N/A</v>
      </c>
      <c r="K36" s="544"/>
      <c r="L36" s="544">
        <v>1.6446904761904761</v>
      </c>
      <c r="M36" s="428"/>
      <c r="O36" s="178"/>
      <c r="P36" s="178"/>
      <c r="AB36" s="178"/>
      <c r="AC36" s="178"/>
    </row>
    <row r="37" spans="2:29" s="426" customFormat="1" x14ac:dyDescent="0.25">
      <c r="B37" s="540">
        <f t="shared" si="2"/>
        <v>2018</v>
      </c>
      <c r="C37" s="541">
        <v>43132</v>
      </c>
      <c r="D37" s="542">
        <v>3.04575</v>
      </c>
      <c r="E37" s="543" t="e">
        <v>#N/A</v>
      </c>
      <c r="F37" s="544">
        <f t="shared" ref="F37:F46" si="3">AVERAGEIF($B$36:$B$95,B37,$G$36:$G$95)</f>
        <v>3.1787458333333336</v>
      </c>
      <c r="G37" s="544">
        <v>3.04575</v>
      </c>
      <c r="H37" s="545"/>
      <c r="I37" s="542">
        <v>1.5551904761904762</v>
      </c>
      <c r="J37" s="543" t="e">
        <v>#N/A</v>
      </c>
      <c r="K37" s="544">
        <f t="shared" ref="K37" si="4">AVERAGEIF($B$36:$B$95,B37,$L$36:$L$95)</f>
        <v>1.6918908730158728</v>
      </c>
      <c r="L37" s="544">
        <v>1.5551904761904762</v>
      </c>
      <c r="M37" s="428"/>
      <c r="O37" s="178"/>
      <c r="P37" s="178"/>
      <c r="AB37" s="178"/>
      <c r="AC37" s="178"/>
    </row>
    <row r="38" spans="2:29" s="426" customFormat="1" x14ac:dyDescent="0.25">
      <c r="B38" s="540">
        <f t="shared" si="2"/>
        <v>2018</v>
      </c>
      <c r="C38" s="541">
        <v>43160</v>
      </c>
      <c r="D38" s="542">
        <v>2.9874999999999998</v>
      </c>
      <c r="E38" s="543" t="e">
        <v>#N/A</v>
      </c>
      <c r="F38" s="544">
        <f t="shared" si="3"/>
        <v>3.1787458333333336</v>
      </c>
      <c r="G38" s="544">
        <v>2.9874999999999998</v>
      </c>
      <c r="H38" s="545"/>
      <c r="I38" s="542">
        <v>1.5718333333333332</v>
      </c>
      <c r="J38" s="543" t="e">
        <v>#N/A</v>
      </c>
      <c r="K38" s="544">
        <f t="shared" ref="K38:K46" si="5">AVERAGEIF($B$36:$B$95,B38,$L$36:$L$95)</f>
        <v>1.6918908730158728</v>
      </c>
      <c r="L38" s="544">
        <v>1.5718333333333332</v>
      </c>
      <c r="M38" s="428"/>
      <c r="O38" s="178"/>
      <c r="P38" s="178"/>
      <c r="AB38" s="178"/>
      <c r="AC38" s="178"/>
    </row>
    <row r="39" spans="2:29" s="426" customFormat="1" x14ac:dyDescent="0.25">
      <c r="B39" s="540">
        <f t="shared" si="2"/>
        <v>2018</v>
      </c>
      <c r="C39" s="541">
        <v>43191</v>
      </c>
      <c r="D39" s="542">
        <v>3.0957999999999997</v>
      </c>
      <c r="E39" s="543" t="e">
        <v>#N/A</v>
      </c>
      <c r="F39" s="544">
        <f t="shared" si="3"/>
        <v>3.1787458333333336</v>
      </c>
      <c r="G39" s="544">
        <v>3.0957999999999997</v>
      </c>
      <c r="H39" s="545"/>
      <c r="I39" s="542">
        <v>1.7168095238095238</v>
      </c>
      <c r="J39" s="543" t="e">
        <v>#N/A</v>
      </c>
      <c r="K39" s="544">
        <f t="shared" si="5"/>
        <v>1.6918908730158728</v>
      </c>
      <c r="L39" s="544">
        <v>1.7168095238095238</v>
      </c>
      <c r="M39" s="428"/>
      <c r="O39" s="178"/>
      <c r="P39" s="178"/>
      <c r="AB39" s="178"/>
      <c r="AC39" s="178"/>
    </row>
    <row r="40" spans="2:29" s="426" customFormat="1" x14ac:dyDescent="0.25">
      <c r="B40" s="540">
        <f t="shared" si="2"/>
        <v>2018</v>
      </c>
      <c r="C40" s="541">
        <v>43221</v>
      </c>
      <c r="D40" s="542">
        <v>3.2437499999999999</v>
      </c>
      <c r="E40" s="543" t="e">
        <v>#N/A</v>
      </c>
      <c r="F40" s="544">
        <f t="shared" si="3"/>
        <v>3.1787458333333336</v>
      </c>
      <c r="G40" s="544">
        <v>3.2437499999999999</v>
      </c>
      <c r="H40" s="545"/>
      <c r="I40" s="542">
        <v>1.8327380952380952</v>
      </c>
      <c r="J40" s="543" t="e">
        <v>#N/A</v>
      </c>
      <c r="K40" s="544">
        <f t="shared" si="5"/>
        <v>1.6918908730158728</v>
      </c>
      <c r="L40" s="544">
        <v>1.8327380952380952</v>
      </c>
      <c r="M40" s="428"/>
      <c r="O40" s="178"/>
      <c r="P40" s="178"/>
      <c r="AB40" s="178"/>
      <c r="AC40" s="178"/>
    </row>
    <row r="41" spans="2:29" s="426" customFormat="1" x14ac:dyDescent="0.25">
      <c r="B41" s="540">
        <f t="shared" si="2"/>
        <v>2018</v>
      </c>
      <c r="C41" s="541">
        <v>43252</v>
      </c>
      <c r="D41" s="542">
        <v>3.2527499999999998</v>
      </c>
      <c r="E41" s="543" t="e">
        <v>#N/A</v>
      </c>
      <c r="F41" s="544">
        <f t="shared" si="3"/>
        <v>3.1787458333333336</v>
      </c>
      <c r="G41" s="544">
        <v>3.2527499999999998</v>
      </c>
      <c r="H41" s="545"/>
      <c r="I41" s="542">
        <v>1.7715476190476191</v>
      </c>
      <c r="J41" s="543" t="e">
        <v>#N/A</v>
      </c>
      <c r="K41" s="544">
        <f t="shared" si="5"/>
        <v>1.6918908730158728</v>
      </c>
      <c r="L41" s="544">
        <v>1.7715476190476191</v>
      </c>
      <c r="M41" s="428"/>
      <c r="O41" s="178"/>
      <c r="P41" s="178"/>
      <c r="AB41" s="178"/>
      <c r="AC41" s="178"/>
    </row>
    <row r="42" spans="2:29" s="426" customFormat="1" x14ac:dyDescent="0.25">
      <c r="B42" s="540">
        <f t="shared" si="2"/>
        <v>2018</v>
      </c>
      <c r="C42" s="541">
        <v>43282</v>
      </c>
      <c r="D42" s="542">
        <v>3.2327999999999997</v>
      </c>
      <c r="E42" s="543" t="e">
        <v>#N/A</v>
      </c>
      <c r="F42" s="544">
        <f t="shared" si="3"/>
        <v>3.1787458333333336</v>
      </c>
      <c r="G42" s="544">
        <v>3.2327999999999997</v>
      </c>
      <c r="H42" s="545"/>
      <c r="I42" s="542">
        <v>1.7679523809523812</v>
      </c>
      <c r="J42" s="543" t="e">
        <v>#N/A</v>
      </c>
      <c r="K42" s="544">
        <f t="shared" si="5"/>
        <v>1.6918908730158728</v>
      </c>
      <c r="L42" s="544">
        <v>1.7679523809523812</v>
      </c>
      <c r="M42" s="428"/>
      <c r="O42" s="178"/>
      <c r="P42" s="178"/>
      <c r="AB42" s="178"/>
      <c r="AC42" s="178"/>
    </row>
    <row r="43" spans="2:29" s="426" customFormat="1" x14ac:dyDescent="0.25">
      <c r="B43" s="540">
        <f t="shared" si="2"/>
        <v>2018</v>
      </c>
      <c r="C43" s="541">
        <v>43313</v>
      </c>
      <c r="D43" s="542">
        <v>3.2182499999999998</v>
      </c>
      <c r="E43" s="543" t="e">
        <v>#N/A</v>
      </c>
      <c r="F43" s="544">
        <f t="shared" si="3"/>
        <v>3.1787458333333336</v>
      </c>
      <c r="G43" s="544">
        <v>3.2182499999999998</v>
      </c>
      <c r="H43" s="545"/>
      <c r="I43" s="542">
        <v>1.7268571428571431</v>
      </c>
      <c r="J43" s="543" t="e">
        <v>#N/A</v>
      </c>
      <c r="K43" s="544">
        <f t="shared" si="5"/>
        <v>1.6918908730158728</v>
      </c>
      <c r="L43" s="544">
        <v>1.7268571428571431</v>
      </c>
      <c r="M43" s="428"/>
      <c r="O43" s="178"/>
      <c r="P43" s="178"/>
      <c r="AB43" s="178"/>
      <c r="AC43" s="178"/>
    </row>
    <row r="44" spans="2:29" s="426" customFormat="1" x14ac:dyDescent="0.25">
      <c r="B44" s="540">
        <f t="shared" si="2"/>
        <v>2018</v>
      </c>
      <c r="C44" s="541">
        <v>43344</v>
      </c>
      <c r="D44" s="542">
        <v>3.2622500000000003</v>
      </c>
      <c r="E44" s="543" t="e">
        <v>#N/A</v>
      </c>
      <c r="F44" s="544">
        <f t="shared" si="3"/>
        <v>3.1787458333333336</v>
      </c>
      <c r="G44" s="544">
        <v>3.2622500000000003</v>
      </c>
      <c r="H44" s="545"/>
      <c r="I44" s="542">
        <v>1.8783571428571431</v>
      </c>
      <c r="J44" s="543" t="e">
        <v>#N/A</v>
      </c>
      <c r="K44" s="544">
        <f t="shared" si="5"/>
        <v>1.6918908730158728</v>
      </c>
      <c r="L44" s="544">
        <v>1.8783571428571431</v>
      </c>
      <c r="M44" s="428"/>
      <c r="O44" s="178"/>
      <c r="P44" s="178"/>
      <c r="AB44" s="178"/>
      <c r="AC44" s="178"/>
    </row>
    <row r="45" spans="2:29" s="426" customFormat="1" x14ac:dyDescent="0.25">
      <c r="B45" s="540">
        <f t="shared" si="2"/>
        <v>2018</v>
      </c>
      <c r="C45" s="541">
        <v>43374</v>
      </c>
      <c r="D45" s="542">
        <v>3.3654000000000002</v>
      </c>
      <c r="E45" s="543" t="e">
        <v>#N/A</v>
      </c>
      <c r="F45" s="544">
        <f t="shared" si="3"/>
        <v>3.1787458333333336</v>
      </c>
      <c r="G45" s="544">
        <v>3.3654000000000002</v>
      </c>
      <c r="H45" s="545"/>
      <c r="I45" s="542">
        <v>1.9293333333333333</v>
      </c>
      <c r="J45" s="543" t="e">
        <v>#N/A</v>
      </c>
      <c r="K45" s="544">
        <f t="shared" si="5"/>
        <v>1.6918908730158728</v>
      </c>
      <c r="L45" s="544">
        <v>1.9293333333333333</v>
      </c>
      <c r="M45" s="428"/>
      <c r="O45" s="178"/>
      <c r="P45" s="178"/>
      <c r="AB45" s="178"/>
      <c r="AC45" s="178"/>
    </row>
    <row r="46" spans="2:29" s="426" customFormat="1" x14ac:dyDescent="0.25">
      <c r="B46" s="540">
        <f t="shared" si="2"/>
        <v>2018</v>
      </c>
      <c r="C46" s="541">
        <v>43405</v>
      </c>
      <c r="D46" s="542">
        <v>3.2995000000000001</v>
      </c>
      <c r="E46" s="543" t="e">
        <v>#N/A</v>
      </c>
      <c r="F46" s="544">
        <f t="shared" si="3"/>
        <v>3.1787458333333336</v>
      </c>
      <c r="G46" s="544">
        <v>3.2995000000000001</v>
      </c>
      <c r="H46" s="545"/>
      <c r="I46" s="542">
        <v>1.5416190476190477</v>
      </c>
      <c r="J46" s="543" t="e">
        <v>#N/A</v>
      </c>
      <c r="K46" s="544">
        <f t="shared" si="5"/>
        <v>1.6918908730158728</v>
      </c>
      <c r="L46" s="544">
        <v>1.5416190476190477</v>
      </c>
      <c r="M46" s="428"/>
      <c r="O46" s="178"/>
      <c r="P46" s="178"/>
      <c r="AB46" s="178"/>
      <c r="AC46" s="178"/>
    </row>
    <row r="47" spans="2:29" s="426" customFormat="1" x14ac:dyDescent="0.25">
      <c r="B47" s="540">
        <f t="shared" si="2"/>
        <v>2018</v>
      </c>
      <c r="C47" s="541">
        <v>43435</v>
      </c>
      <c r="D47" s="542">
        <v>3.1227999999999998</v>
      </c>
      <c r="E47" s="543" t="e">
        <v>#N/A</v>
      </c>
      <c r="F47" s="544"/>
      <c r="G47" s="544">
        <v>3.1227999999999998</v>
      </c>
      <c r="H47" s="545"/>
      <c r="I47" s="542">
        <v>1.3657619047619047</v>
      </c>
      <c r="J47" s="543" t="e">
        <v>#N/A</v>
      </c>
      <c r="K47" s="544"/>
      <c r="L47" s="544">
        <v>1.3657619047619047</v>
      </c>
      <c r="M47" s="428"/>
      <c r="O47" s="178"/>
      <c r="P47" s="178"/>
      <c r="AB47" s="178"/>
      <c r="AC47" s="178"/>
    </row>
    <row r="48" spans="2:29" s="426" customFormat="1" x14ac:dyDescent="0.25">
      <c r="B48" s="540">
        <f t="shared" si="2"/>
        <v>2019</v>
      </c>
      <c r="C48" s="541">
        <v>43466</v>
      </c>
      <c r="D48" s="542">
        <v>2.9797500000000001</v>
      </c>
      <c r="E48" s="543" t="e">
        <v>#N/A</v>
      </c>
      <c r="F48" s="544"/>
      <c r="G48" s="544">
        <v>2.9797500000000001</v>
      </c>
      <c r="H48" s="545"/>
      <c r="I48" s="542">
        <v>1.4145238095238095</v>
      </c>
      <c r="J48" s="543" t="e">
        <v>#N/A</v>
      </c>
      <c r="K48" s="544"/>
      <c r="L48" s="544">
        <v>1.4145238095238095</v>
      </c>
      <c r="M48" s="428"/>
      <c r="O48" s="178"/>
      <c r="P48" s="178"/>
      <c r="AB48" s="178"/>
      <c r="AC48" s="178"/>
    </row>
    <row r="49" spans="2:29" s="426" customFormat="1" x14ac:dyDescent="0.25">
      <c r="B49" s="540">
        <f t="shared" si="2"/>
        <v>2019</v>
      </c>
      <c r="C49" s="541">
        <v>43497</v>
      </c>
      <c r="D49" s="542">
        <v>2.9964999999999997</v>
      </c>
      <c r="E49" s="543" t="e">
        <v>#N/A</v>
      </c>
      <c r="F49" s="544">
        <f t="shared" ref="F49:F58" si="6">AVERAGEIF($B$36:$B$95,B49,$G$36:$G$95)</f>
        <v>3.0555333333333334</v>
      </c>
      <c r="G49" s="544">
        <v>2.9964999999999997</v>
      </c>
      <c r="H49" s="545"/>
      <c r="I49" s="542">
        <v>1.5228809523809523</v>
      </c>
      <c r="J49" s="543" t="e">
        <v>#N/A</v>
      </c>
      <c r="K49" s="544">
        <f t="shared" ref="K49" si="7">AVERAGEIF($B$36:$B$95,B49,$L$36:$L$95)</f>
        <v>1.5323511904761906</v>
      </c>
      <c r="L49" s="544">
        <v>1.5228809523809523</v>
      </c>
      <c r="M49" s="428"/>
      <c r="O49" s="178"/>
      <c r="P49" s="178"/>
      <c r="AB49" s="178"/>
      <c r="AC49" s="178"/>
    </row>
    <row r="50" spans="2:29" s="426" customFormat="1" x14ac:dyDescent="0.25">
      <c r="B50" s="540">
        <f t="shared" si="2"/>
        <v>2019</v>
      </c>
      <c r="C50" s="541">
        <v>43525</v>
      </c>
      <c r="D50" s="542">
        <v>3.0762499999999999</v>
      </c>
      <c r="E50" s="543" t="e">
        <v>#N/A</v>
      </c>
      <c r="F50" s="544">
        <f t="shared" si="6"/>
        <v>3.0555333333333334</v>
      </c>
      <c r="G50" s="544">
        <v>3.0762499999999999</v>
      </c>
      <c r="H50" s="545"/>
      <c r="I50" s="542">
        <v>1.5747380952380952</v>
      </c>
      <c r="J50" s="543" t="e">
        <v>#N/A</v>
      </c>
      <c r="K50" s="544">
        <f t="shared" ref="K50:K58" si="8">AVERAGEIF($B$36:$B$95,B50,$L$36:$L$95)</f>
        <v>1.5323511904761906</v>
      </c>
      <c r="L50" s="544">
        <v>1.5747380952380952</v>
      </c>
      <c r="M50" s="428"/>
      <c r="O50" s="178"/>
      <c r="P50" s="178"/>
      <c r="AB50" s="178"/>
      <c r="AC50" s="178"/>
    </row>
    <row r="51" spans="2:29" s="426" customFormat="1" x14ac:dyDescent="0.25">
      <c r="B51" s="540">
        <f t="shared" si="2"/>
        <v>2019</v>
      </c>
      <c r="C51" s="541">
        <v>43556</v>
      </c>
      <c r="D51" s="542">
        <v>3.1210000000000004</v>
      </c>
      <c r="E51" s="543" t="e">
        <v>#N/A</v>
      </c>
      <c r="F51" s="544">
        <f t="shared" si="6"/>
        <v>3.0555333333333334</v>
      </c>
      <c r="G51" s="544">
        <v>3.1210000000000004</v>
      </c>
      <c r="H51" s="545"/>
      <c r="I51" s="542">
        <v>1.6960238095238096</v>
      </c>
      <c r="J51" s="543" t="e">
        <v>#N/A</v>
      </c>
      <c r="K51" s="544">
        <f t="shared" si="8"/>
        <v>1.5323511904761906</v>
      </c>
      <c r="L51" s="544">
        <v>1.6960238095238096</v>
      </c>
      <c r="M51" s="428"/>
      <c r="O51" s="178"/>
      <c r="P51" s="178"/>
      <c r="AB51" s="178"/>
      <c r="AC51" s="178"/>
    </row>
    <row r="52" spans="2:29" s="426" customFormat="1" x14ac:dyDescent="0.25">
      <c r="B52" s="540">
        <f t="shared" si="2"/>
        <v>2019</v>
      </c>
      <c r="C52" s="541">
        <v>43586</v>
      </c>
      <c r="D52" s="542">
        <v>3.1612499999999999</v>
      </c>
      <c r="E52" s="543" t="e">
        <v>#N/A</v>
      </c>
      <c r="F52" s="544">
        <f t="shared" si="6"/>
        <v>3.0555333333333334</v>
      </c>
      <c r="G52" s="544">
        <v>3.1612499999999999</v>
      </c>
      <c r="H52" s="545"/>
      <c r="I52" s="542">
        <v>1.698047619047619</v>
      </c>
      <c r="J52" s="543" t="e">
        <v>#N/A</v>
      </c>
      <c r="K52" s="544">
        <f t="shared" si="8"/>
        <v>1.5323511904761906</v>
      </c>
      <c r="L52" s="544">
        <v>1.698047619047619</v>
      </c>
      <c r="M52" s="428"/>
      <c r="O52" s="178"/>
      <c r="P52" s="178"/>
      <c r="AB52" s="178"/>
      <c r="AC52" s="178"/>
    </row>
    <row r="53" spans="2:29" s="426" customFormat="1" x14ac:dyDescent="0.25">
      <c r="B53" s="540">
        <f t="shared" si="2"/>
        <v>2019</v>
      </c>
      <c r="C53" s="541">
        <v>43617</v>
      </c>
      <c r="D53" s="542">
        <v>3.0885000000000002</v>
      </c>
      <c r="E53" s="543" t="e">
        <v>#N/A</v>
      </c>
      <c r="F53" s="544">
        <f t="shared" si="6"/>
        <v>3.0555333333333334</v>
      </c>
      <c r="G53" s="544">
        <v>3.0885000000000002</v>
      </c>
      <c r="H53" s="545"/>
      <c r="I53" s="542">
        <v>1.5290714285714286</v>
      </c>
      <c r="J53" s="543" t="e">
        <v>#N/A</v>
      </c>
      <c r="K53" s="544">
        <f t="shared" si="8"/>
        <v>1.5323511904761906</v>
      </c>
      <c r="L53" s="544">
        <v>1.5290714285714286</v>
      </c>
      <c r="M53" s="428"/>
      <c r="O53" s="178"/>
      <c r="P53" s="178"/>
      <c r="AB53" s="178"/>
      <c r="AC53" s="178"/>
    </row>
    <row r="54" spans="2:29" s="426" customFormat="1" x14ac:dyDescent="0.25">
      <c r="B54" s="540">
        <f t="shared" si="2"/>
        <v>2019</v>
      </c>
      <c r="C54" s="541">
        <v>43647</v>
      </c>
      <c r="D54" s="542">
        <v>3.0451999999999999</v>
      </c>
      <c r="E54" s="543" t="e">
        <v>#N/A</v>
      </c>
      <c r="F54" s="544">
        <f t="shared" si="6"/>
        <v>3.0555333333333334</v>
      </c>
      <c r="G54" s="544">
        <v>3.0451999999999999</v>
      </c>
      <c r="H54" s="545"/>
      <c r="I54" s="542">
        <v>1.5218809523809522</v>
      </c>
      <c r="J54" s="543" t="e">
        <v>#N/A</v>
      </c>
      <c r="K54" s="544">
        <f t="shared" si="8"/>
        <v>1.5323511904761906</v>
      </c>
      <c r="L54" s="544">
        <v>1.5218809523809522</v>
      </c>
      <c r="M54" s="428"/>
      <c r="O54" s="178"/>
      <c r="P54" s="178"/>
      <c r="AB54" s="178"/>
      <c r="AC54" s="178"/>
    </row>
    <row r="55" spans="2:29" s="426" customFormat="1" x14ac:dyDescent="0.25">
      <c r="B55" s="540">
        <f t="shared" si="2"/>
        <v>2019</v>
      </c>
      <c r="C55" s="541">
        <v>43678</v>
      </c>
      <c r="D55" s="542">
        <v>3.0049999999999999</v>
      </c>
      <c r="E55" s="543" t="e">
        <v>#N/A</v>
      </c>
      <c r="F55" s="544">
        <f t="shared" si="6"/>
        <v>3.0555333333333334</v>
      </c>
      <c r="G55" s="544">
        <v>3.0049999999999999</v>
      </c>
      <c r="H55" s="545"/>
      <c r="I55" s="542">
        <v>1.4057619047619048</v>
      </c>
      <c r="J55" s="543" t="e">
        <v>#N/A</v>
      </c>
      <c r="K55" s="544">
        <f t="shared" si="8"/>
        <v>1.5323511904761906</v>
      </c>
      <c r="L55" s="544">
        <v>1.4057619047619048</v>
      </c>
      <c r="M55" s="428"/>
      <c r="O55" s="178"/>
      <c r="P55" s="178"/>
      <c r="AB55" s="178"/>
      <c r="AC55" s="178"/>
    </row>
    <row r="56" spans="2:29" s="426" customFormat="1" x14ac:dyDescent="0.25">
      <c r="B56" s="540">
        <f t="shared" si="2"/>
        <v>2019</v>
      </c>
      <c r="C56" s="541">
        <v>43709</v>
      </c>
      <c r="D56" s="542">
        <v>3.0162</v>
      </c>
      <c r="E56" s="543" t="e">
        <v>#N/A</v>
      </c>
      <c r="F56" s="544">
        <f t="shared" si="6"/>
        <v>3.0555333333333334</v>
      </c>
      <c r="G56" s="544">
        <v>3.0162</v>
      </c>
      <c r="H56" s="545"/>
      <c r="I56" s="542">
        <v>1.4958809523809524</v>
      </c>
      <c r="J56" s="543" t="e">
        <v>#N/A</v>
      </c>
      <c r="K56" s="544">
        <f t="shared" si="8"/>
        <v>1.5323511904761906</v>
      </c>
      <c r="L56" s="544">
        <v>1.4958809523809524</v>
      </c>
      <c r="M56" s="428"/>
      <c r="O56" s="178"/>
      <c r="P56" s="178"/>
      <c r="AB56" s="178"/>
      <c r="AC56" s="178"/>
    </row>
    <row r="57" spans="2:29" s="426" customFormat="1" x14ac:dyDescent="0.25">
      <c r="B57" s="540">
        <f t="shared" si="2"/>
        <v>2019</v>
      </c>
      <c r="C57" s="541">
        <v>43739</v>
      </c>
      <c r="D57" s="542">
        <v>3.0529999999999999</v>
      </c>
      <c r="E57" s="543" t="e">
        <v>#N/A</v>
      </c>
      <c r="F57" s="544">
        <f t="shared" si="6"/>
        <v>3.0555333333333334</v>
      </c>
      <c r="G57" s="544">
        <v>3.0529999999999999</v>
      </c>
      <c r="H57" s="545"/>
      <c r="I57" s="542">
        <v>1.4217380952380954</v>
      </c>
      <c r="J57" s="543" t="e">
        <v>#N/A</v>
      </c>
      <c r="K57" s="544">
        <f t="shared" si="8"/>
        <v>1.5323511904761906</v>
      </c>
      <c r="L57" s="544">
        <v>1.4217380952380954</v>
      </c>
      <c r="M57" s="428"/>
      <c r="O57" s="178"/>
      <c r="P57" s="178"/>
      <c r="AB57" s="178"/>
      <c r="AC57" s="178"/>
    </row>
    <row r="58" spans="2:29" s="426" customFormat="1" x14ac:dyDescent="0.25">
      <c r="B58" s="540">
        <f t="shared" si="2"/>
        <v>2019</v>
      </c>
      <c r="C58" s="541">
        <v>43770</v>
      </c>
      <c r="D58" s="542">
        <v>3.0687500000000001</v>
      </c>
      <c r="E58" s="543" t="e">
        <v>#N/A</v>
      </c>
      <c r="F58" s="544">
        <f t="shared" si="6"/>
        <v>3.0555333333333334</v>
      </c>
      <c r="G58" s="544">
        <v>3.0687500000000001</v>
      </c>
      <c r="H58" s="545"/>
      <c r="I58" s="542">
        <v>1.5050476190476192</v>
      </c>
      <c r="J58" s="543" t="e">
        <v>#N/A</v>
      </c>
      <c r="K58" s="544">
        <f t="shared" si="8"/>
        <v>1.5323511904761906</v>
      </c>
      <c r="L58" s="544">
        <v>1.5050476190476192</v>
      </c>
      <c r="M58" s="428"/>
      <c r="O58" s="178"/>
      <c r="P58" s="178"/>
      <c r="AB58" s="178"/>
      <c r="AC58" s="178"/>
    </row>
    <row r="59" spans="2:29" s="426" customFormat="1" x14ac:dyDescent="0.25">
      <c r="B59" s="540">
        <f t="shared" si="2"/>
        <v>2019</v>
      </c>
      <c r="C59" s="541">
        <v>43800</v>
      </c>
      <c r="D59" s="542">
        <v>3.0550000000000002</v>
      </c>
      <c r="E59" s="543" t="e">
        <v>#N/A</v>
      </c>
      <c r="F59" s="544"/>
      <c r="G59" s="544">
        <v>3.0550000000000002</v>
      </c>
      <c r="H59" s="545"/>
      <c r="I59" s="542">
        <v>1.6026190476190476</v>
      </c>
      <c r="J59" s="543" t="e">
        <v>#N/A</v>
      </c>
      <c r="K59" s="544"/>
      <c r="L59" s="544">
        <v>1.6026190476190476</v>
      </c>
      <c r="M59" s="428"/>
      <c r="O59" s="178"/>
      <c r="P59" s="178"/>
      <c r="AB59" s="178"/>
      <c r="AC59" s="178"/>
    </row>
    <row r="60" spans="2:29" s="426" customFormat="1" x14ac:dyDescent="0.25">
      <c r="B60" s="540">
        <f t="shared" si="2"/>
        <v>2020</v>
      </c>
      <c r="C60" s="541">
        <v>43831</v>
      </c>
      <c r="D60" s="542">
        <v>3.0474999999999999</v>
      </c>
      <c r="E60" s="543" t="e">
        <v>#N/A</v>
      </c>
      <c r="F60" s="544"/>
      <c r="G60" s="544">
        <v>3.0474999999999999</v>
      </c>
      <c r="H60" s="545"/>
      <c r="I60" s="542">
        <v>1.5154761904761904</v>
      </c>
      <c r="J60" s="543" t="e">
        <v>#N/A</v>
      </c>
      <c r="K60" s="544"/>
      <c r="L60" s="544">
        <v>1.5154761904761904</v>
      </c>
      <c r="M60" s="428"/>
      <c r="O60" s="178"/>
      <c r="P60" s="178"/>
      <c r="AB60" s="178"/>
      <c r="AC60" s="178"/>
    </row>
    <row r="61" spans="2:29" s="426" customFormat="1" x14ac:dyDescent="0.25">
      <c r="B61" s="540">
        <f t="shared" si="2"/>
        <v>2020</v>
      </c>
      <c r="C61" s="541">
        <v>43862</v>
      </c>
      <c r="D61" s="542">
        <v>2.9095</v>
      </c>
      <c r="E61" s="543" t="e">
        <v>#N/A</v>
      </c>
      <c r="F61" s="544">
        <f t="shared" ref="F61:F70" si="9">AVERAGEIF($B$36:$B$95,B61,$G$36:$G$95)</f>
        <v>2.5550875</v>
      </c>
      <c r="G61" s="544">
        <v>2.9095</v>
      </c>
      <c r="H61" s="545"/>
      <c r="I61" s="542">
        <v>1.3252380952380951</v>
      </c>
      <c r="J61" s="543" t="e">
        <v>#N/A</v>
      </c>
      <c r="K61" s="544">
        <f t="shared" ref="K61" si="10">AVERAGEIF($B$36:$B$95,B61,$L$36:$L$95)</f>
        <v>0.99426587301587299</v>
      </c>
      <c r="L61" s="544">
        <v>1.3252380952380951</v>
      </c>
      <c r="M61" s="428"/>
      <c r="O61" s="178"/>
      <c r="P61" s="178"/>
      <c r="AB61" s="178"/>
      <c r="AC61" s="178"/>
    </row>
    <row r="62" spans="2:29" s="426" customFormat="1" x14ac:dyDescent="0.25">
      <c r="B62" s="540">
        <f t="shared" si="2"/>
        <v>2020</v>
      </c>
      <c r="C62" s="541">
        <v>43891</v>
      </c>
      <c r="D62" s="542">
        <v>2.7286000000000001</v>
      </c>
      <c r="E62" s="543" t="e">
        <v>#N/A</v>
      </c>
      <c r="F62" s="544">
        <f t="shared" si="9"/>
        <v>2.5550875</v>
      </c>
      <c r="G62" s="544">
        <v>2.7286000000000001</v>
      </c>
      <c r="H62" s="545"/>
      <c r="I62" s="542">
        <v>0.76214285714285712</v>
      </c>
      <c r="J62" s="543" t="e">
        <v>#N/A</v>
      </c>
      <c r="K62" s="544">
        <f t="shared" ref="K62:K70" si="11">AVERAGEIF($B$36:$B$95,B62,$L$36:$L$95)</f>
        <v>0.99426587301587299</v>
      </c>
      <c r="L62" s="544">
        <v>0.76214285714285712</v>
      </c>
      <c r="M62" s="428"/>
      <c r="O62" s="178"/>
      <c r="P62" s="178"/>
      <c r="AB62" s="178"/>
      <c r="AC62" s="178"/>
    </row>
    <row r="63" spans="2:29" s="426" customFormat="1" x14ac:dyDescent="0.25">
      <c r="B63" s="540">
        <f t="shared" si="2"/>
        <v>2020</v>
      </c>
      <c r="C63" s="541">
        <v>43922</v>
      </c>
      <c r="D63" s="542">
        <v>2.4930000000000003</v>
      </c>
      <c r="E63" s="543" t="e">
        <v>#N/A</v>
      </c>
      <c r="F63" s="546">
        <f t="shared" si="9"/>
        <v>2.5550875</v>
      </c>
      <c r="G63" s="544">
        <v>2.4930000000000003</v>
      </c>
      <c r="H63" s="545"/>
      <c r="I63" s="542">
        <v>0.43761904761904757</v>
      </c>
      <c r="J63" s="543" t="e">
        <v>#N/A</v>
      </c>
      <c r="K63" s="544">
        <f t="shared" si="11"/>
        <v>0.99426587301587299</v>
      </c>
      <c r="L63" s="544">
        <v>0.43761904761904757</v>
      </c>
      <c r="M63" s="428"/>
      <c r="O63" s="178"/>
      <c r="P63" s="178"/>
      <c r="AB63" s="178"/>
      <c r="AC63" s="178"/>
    </row>
    <row r="64" spans="2:29" s="426" customFormat="1" x14ac:dyDescent="0.25">
      <c r="B64" s="540">
        <f t="shared" si="2"/>
        <v>2020</v>
      </c>
      <c r="C64" s="541">
        <v>43952</v>
      </c>
      <c r="D64" s="542">
        <v>2.3922499999999998</v>
      </c>
      <c r="E64" s="543" t="e">
        <v>#N/A</v>
      </c>
      <c r="F64" s="546">
        <f t="shared" si="9"/>
        <v>2.5550875</v>
      </c>
      <c r="G64" s="544">
        <v>2.3922499999999998</v>
      </c>
      <c r="H64" s="545"/>
      <c r="I64" s="542">
        <v>0.69952380952380955</v>
      </c>
      <c r="J64" s="543" t="e">
        <v>#N/A</v>
      </c>
      <c r="K64" s="544">
        <f t="shared" si="11"/>
        <v>0.99426587301587299</v>
      </c>
      <c r="L64" s="544">
        <v>0.69952380952380955</v>
      </c>
      <c r="M64" s="428"/>
      <c r="O64" s="178"/>
      <c r="P64" s="178"/>
      <c r="AB64" s="178"/>
      <c r="AC64" s="178"/>
    </row>
    <row r="65" spans="2:29" s="426" customFormat="1" x14ac:dyDescent="0.25">
      <c r="B65" s="540">
        <f t="shared" si="2"/>
        <v>2020</v>
      </c>
      <c r="C65" s="541">
        <v>43983</v>
      </c>
      <c r="D65" s="542">
        <v>2.4079999999999999</v>
      </c>
      <c r="E65" s="543" t="e">
        <v>#N/A</v>
      </c>
      <c r="F65" s="546">
        <f t="shared" si="9"/>
        <v>2.5550875</v>
      </c>
      <c r="G65" s="544">
        <v>2.4079999999999999</v>
      </c>
      <c r="H65" s="545"/>
      <c r="I65" s="542">
        <v>0.95880952380952389</v>
      </c>
      <c r="J65" s="543" t="e">
        <v>#N/A</v>
      </c>
      <c r="K65" s="544">
        <f t="shared" si="11"/>
        <v>0.99426587301587299</v>
      </c>
      <c r="L65" s="544">
        <v>0.95880952380952389</v>
      </c>
      <c r="M65" s="428"/>
      <c r="O65" s="178"/>
      <c r="P65" s="178"/>
      <c r="AB65" s="178"/>
      <c r="AC65" s="178"/>
    </row>
    <row r="66" spans="2:29" s="426" customFormat="1" x14ac:dyDescent="0.25">
      <c r="B66" s="540">
        <f t="shared" si="2"/>
        <v>2020</v>
      </c>
      <c r="C66" s="541">
        <v>44013</v>
      </c>
      <c r="D66" s="542">
        <v>2.4337499999999999</v>
      </c>
      <c r="E66" s="543" t="e">
        <v>#N/A</v>
      </c>
      <c r="F66" s="546">
        <f t="shared" si="9"/>
        <v>2.5550875</v>
      </c>
      <c r="G66" s="544">
        <v>2.4337499999999999</v>
      </c>
      <c r="H66" s="545"/>
      <c r="I66" s="542">
        <v>1.0295238095238095</v>
      </c>
      <c r="J66" s="543" t="e">
        <v>#N/A</v>
      </c>
      <c r="K66" s="544">
        <f t="shared" si="11"/>
        <v>0.99426587301587299</v>
      </c>
      <c r="L66" s="544">
        <v>1.0295238095238095</v>
      </c>
      <c r="M66" s="428"/>
      <c r="O66" s="178"/>
      <c r="P66" s="178"/>
      <c r="AB66" s="178"/>
      <c r="AC66" s="178"/>
    </row>
    <row r="67" spans="2:29" s="426" customFormat="1" x14ac:dyDescent="0.25">
      <c r="B67" s="540">
        <f t="shared" si="2"/>
        <v>2020</v>
      </c>
      <c r="C67" s="541">
        <v>44044</v>
      </c>
      <c r="D67" s="542">
        <v>2.4291999999999998</v>
      </c>
      <c r="E67" s="543" t="e">
        <v>#N/A</v>
      </c>
      <c r="F67" s="546">
        <f t="shared" si="9"/>
        <v>2.5550875</v>
      </c>
      <c r="G67" s="544">
        <v>2.4291999999999998</v>
      </c>
      <c r="H67" s="545"/>
      <c r="I67" s="542">
        <v>1.0652380952380953</v>
      </c>
      <c r="J67" s="543" t="e">
        <v>#N/A</v>
      </c>
      <c r="K67" s="544">
        <f t="shared" si="11"/>
        <v>0.99426587301587299</v>
      </c>
      <c r="L67" s="544">
        <v>1.0652380952380953</v>
      </c>
      <c r="M67" s="428"/>
      <c r="O67" s="178"/>
      <c r="P67" s="178"/>
      <c r="AB67" s="178"/>
      <c r="AC67" s="178"/>
    </row>
    <row r="68" spans="2:29" s="426" customFormat="1" x14ac:dyDescent="0.25">
      <c r="B68" s="540">
        <f t="shared" si="2"/>
        <v>2020</v>
      </c>
      <c r="C68" s="541">
        <v>44075</v>
      </c>
      <c r="D68" s="542">
        <v>2.4137499999999998</v>
      </c>
      <c r="E68" s="543" t="e">
        <v>#N/A</v>
      </c>
      <c r="F68" s="546">
        <f t="shared" si="9"/>
        <v>2.5550875</v>
      </c>
      <c r="G68" s="544">
        <v>2.4137499999999998</v>
      </c>
      <c r="H68" s="545"/>
      <c r="I68" s="542">
        <v>0.97404761904761894</v>
      </c>
      <c r="J68" s="543" t="e">
        <v>#N/A</v>
      </c>
      <c r="K68" s="544">
        <f t="shared" si="11"/>
        <v>0.99426587301587299</v>
      </c>
      <c r="L68" s="544">
        <v>0.97404761904761894</v>
      </c>
      <c r="M68" s="428"/>
      <c r="O68" s="178"/>
      <c r="P68" s="178"/>
      <c r="AB68" s="178"/>
      <c r="AC68" s="178"/>
    </row>
    <row r="69" spans="2:29" s="426" customFormat="1" x14ac:dyDescent="0.25">
      <c r="B69" s="540">
        <f t="shared" si="2"/>
        <v>2020</v>
      </c>
      <c r="C69" s="541">
        <v>44105</v>
      </c>
      <c r="D69" s="542">
        <v>2.3887499999999999</v>
      </c>
      <c r="E69" s="543" t="e">
        <v>#N/A</v>
      </c>
      <c r="F69" s="546">
        <f t="shared" si="9"/>
        <v>2.5550875</v>
      </c>
      <c r="G69" s="544">
        <v>2.3887499999999999</v>
      </c>
      <c r="H69" s="545"/>
      <c r="I69" s="542">
        <v>0.95690476190476181</v>
      </c>
      <c r="J69" s="543" t="e">
        <v>#N/A</v>
      </c>
      <c r="K69" s="544">
        <f t="shared" si="11"/>
        <v>0.99426587301587299</v>
      </c>
      <c r="L69" s="544">
        <v>0.95690476190476181</v>
      </c>
      <c r="M69" s="428"/>
      <c r="O69" s="178"/>
      <c r="P69" s="178"/>
      <c r="AB69" s="178"/>
      <c r="AC69" s="178"/>
    </row>
    <row r="70" spans="2:29" s="426" customFormat="1" x14ac:dyDescent="0.25">
      <c r="B70" s="540">
        <f t="shared" si="2"/>
        <v>2020</v>
      </c>
      <c r="C70" s="541">
        <v>44136</v>
      </c>
      <c r="D70" s="542">
        <v>2.4319999999999999</v>
      </c>
      <c r="E70" s="543" t="e">
        <v>#N/A</v>
      </c>
      <c r="F70" s="544">
        <f t="shared" si="9"/>
        <v>2.5550875</v>
      </c>
      <c r="G70" s="544">
        <v>2.4319999999999999</v>
      </c>
      <c r="H70" s="545"/>
      <c r="I70" s="542">
        <v>1.0164285714285715</v>
      </c>
      <c r="J70" s="543" t="e">
        <v>#N/A</v>
      </c>
      <c r="K70" s="544">
        <f t="shared" si="11"/>
        <v>0.99426587301587299</v>
      </c>
      <c r="L70" s="544">
        <v>1.0164285714285715</v>
      </c>
      <c r="M70" s="428"/>
      <c r="O70" s="178"/>
      <c r="P70" s="178"/>
      <c r="AB70" s="178"/>
      <c r="AC70" s="178"/>
    </row>
    <row r="71" spans="2:29" s="426" customFormat="1" x14ac:dyDescent="0.25">
      <c r="B71" s="540">
        <f t="shared" si="2"/>
        <v>2020</v>
      </c>
      <c r="C71" s="541">
        <v>44166</v>
      </c>
      <c r="D71" s="542">
        <v>2.5847500000000001</v>
      </c>
      <c r="E71" s="543" t="e">
        <v>#N/A</v>
      </c>
      <c r="F71" s="544"/>
      <c r="G71" s="544">
        <v>2.5847500000000001</v>
      </c>
      <c r="H71" s="545"/>
      <c r="I71" s="542">
        <v>1.1902380952380953</v>
      </c>
      <c r="J71" s="543" t="e">
        <v>#N/A</v>
      </c>
      <c r="K71" s="544"/>
      <c r="L71" s="544">
        <v>1.1902380952380953</v>
      </c>
      <c r="M71" s="428"/>
      <c r="O71" s="178"/>
      <c r="P71" s="178"/>
      <c r="AB71" s="178"/>
      <c r="AC71" s="178"/>
    </row>
    <row r="72" spans="2:29" s="426" customFormat="1" x14ac:dyDescent="0.25">
      <c r="B72" s="540">
        <f t="shared" si="2"/>
        <v>2021</v>
      </c>
      <c r="C72" s="541">
        <v>44197</v>
      </c>
      <c r="D72" s="542">
        <v>2.6805000000000003</v>
      </c>
      <c r="E72" s="543" t="e">
        <v>#N/A</v>
      </c>
      <c r="F72" s="544"/>
      <c r="G72" s="544">
        <v>2.6805000000000003</v>
      </c>
      <c r="H72" s="545"/>
      <c r="I72" s="542">
        <v>1.3040476190476191</v>
      </c>
      <c r="J72" s="543" t="e">
        <v>#N/A</v>
      </c>
      <c r="K72" s="544"/>
      <c r="L72" s="544">
        <v>1.3040476190476191</v>
      </c>
      <c r="M72" s="428"/>
      <c r="O72" s="178"/>
      <c r="P72" s="178"/>
      <c r="AB72" s="178"/>
      <c r="AC72" s="178"/>
    </row>
    <row r="73" spans="2:29" s="426" customFormat="1" x14ac:dyDescent="0.25">
      <c r="B73" s="540">
        <f t="shared" si="2"/>
        <v>2021</v>
      </c>
      <c r="C73" s="541">
        <v>44228</v>
      </c>
      <c r="D73" s="542">
        <v>2.847</v>
      </c>
      <c r="E73" s="543">
        <v>2.847</v>
      </c>
      <c r="F73" s="544">
        <f t="shared" ref="F73:F82" si="12">AVERAGEIF($B$36:$B$95,B73,$G$36:$G$95)</f>
        <v>2.8790317499999993</v>
      </c>
      <c r="G73" s="544">
        <v>2.847</v>
      </c>
      <c r="H73" s="545"/>
      <c r="I73" s="542">
        <v>1.4828571428571429</v>
      </c>
      <c r="J73" s="543">
        <v>1.4828571428571429</v>
      </c>
      <c r="K73" s="544">
        <f t="shared" ref="K73" si="13">AVERAGEIF($B$36:$B$95,B73,$L$36:$L$95)</f>
        <v>1.4435515873015874</v>
      </c>
      <c r="L73" s="544">
        <v>1.4828571428571429</v>
      </c>
      <c r="M73" s="428"/>
      <c r="O73" s="178"/>
      <c r="P73" s="178"/>
      <c r="AB73" s="178"/>
      <c r="AC73" s="178"/>
    </row>
    <row r="74" spans="2:29" s="426" customFormat="1" x14ac:dyDescent="0.25">
      <c r="B74" s="540">
        <f t="shared" si="2"/>
        <v>2021</v>
      </c>
      <c r="C74" s="541">
        <v>44256</v>
      </c>
      <c r="D74" s="542" t="e">
        <v>#N/A</v>
      </c>
      <c r="E74" s="543">
        <v>2.906882</v>
      </c>
      <c r="F74" s="544">
        <f t="shared" si="12"/>
        <v>2.8790317499999993</v>
      </c>
      <c r="G74" s="544">
        <v>2.906882</v>
      </c>
      <c r="H74" s="545"/>
      <c r="I74" s="542" t="e">
        <v>#N/A</v>
      </c>
      <c r="J74" s="543">
        <v>1.5952380952380953</v>
      </c>
      <c r="K74" s="544">
        <f t="shared" ref="K74:K82" si="14">AVERAGEIF($B$36:$B$95,B74,$L$36:$L$95)</f>
        <v>1.4435515873015874</v>
      </c>
      <c r="L74" s="544">
        <v>1.5952380952380953</v>
      </c>
      <c r="M74" s="428"/>
      <c r="O74" s="178"/>
      <c r="P74" s="178"/>
      <c r="AB74" s="178"/>
      <c r="AC74" s="178"/>
    </row>
    <row r="75" spans="2:29" s="426" customFormat="1" x14ac:dyDescent="0.25">
      <c r="B75" s="540">
        <f t="shared" si="2"/>
        <v>2021</v>
      </c>
      <c r="C75" s="541">
        <v>44287</v>
      </c>
      <c r="D75" s="542" t="e">
        <v>#N/A</v>
      </c>
      <c r="E75" s="543">
        <v>2.9205890000000001</v>
      </c>
      <c r="F75" s="544">
        <f t="shared" si="12"/>
        <v>2.8790317499999993</v>
      </c>
      <c r="G75" s="544">
        <v>2.9205890000000001</v>
      </c>
      <c r="H75" s="545"/>
      <c r="I75" s="542" t="e">
        <v>#N/A</v>
      </c>
      <c r="J75" s="543">
        <v>1.5952380952380953</v>
      </c>
      <c r="K75" s="544">
        <f t="shared" si="14"/>
        <v>1.4435515873015874</v>
      </c>
      <c r="L75" s="544">
        <v>1.5952380952380953</v>
      </c>
      <c r="M75" s="428"/>
      <c r="O75" s="178"/>
      <c r="P75" s="178"/>
      <c r="AB75" s="178"/>
      <c r="AC75" s="178"/>
    </row>
    <row r="76" spans="2:29" s="426" customFormat="1" x14ac:dyDescent="0.25">
      <c r="B76" s="540">
        <f t="shared" si="2"/>
        <v>2021</v>
      </c>
      <c r="C76" s="541">
        <v>44317</v>
      </c>
      <c r="D76" s="542" t="e">
        <v>#N/A</v>
      </c>
      <c r="E76" s="543">
        <v>2.9376830000000003</v>
      </c>
      <c r="F76" s="544">
        <f t="shared" si="12"/>
        <v>2.8790317499999993</v>
      </c>
      <c r="G76" s="544">
        <v>2.9376830000000003</v>
      </c>
      <c r="H76" s="545"/>
      <c r="I76" s="542" t="e">
        <v>#N/A</v>
      </c>
      <c r="J76" s="543">
        <v>1.5357142857142858</v>
      </c>
      <c r="K76" s="544">
        <f t="shared" si="14"/>
        <v>1.4435515873015874</v>
      </c>
      <c r="L76" s="544">
        <v>1.5357142857142858</v>
      </c>
      <c r="M76" s="428"/>
      <c r="O76" s="178"/>
      <c r="P76" s="178"/>
      <c r="AB76" s="178"/>
      <c r="AC76" s="178"/>
    </row>
    <row r="77" spans="2:29" s="426" customFormat="1" x14ac:dyDescent="0.25">
      <c r="B77" s="540">
        <f t="shared" si="2"/>
        <v>2021</v>
      </c>
      <c r="C77" s="541">
        <v>44348</v>
      </c>
      <c r="D77" s="542" t="e">
        <v>#N/A</v>
      </c>
      <c r="E77" s="543">
        <v>2.9259149999999998</v>
      </c>
      <c r="F77" s="544">
        <f t="shared" si="12"/>
        <v>2.8790317499999993</v>
      </c>
      <c r="G77" s="544">
        <v>2.9259149999999998</v>
      </c>
      <c r="H77" s="545"/>
      <c r="I77" s="542" t="e">
        <v>#N/A</v>
      </c>
      <c r="J77" s="543">
        <v>1.4761904761904763</v>
      </c>
      <c r="K77" s="544">
        <f t="shared" si="14"/>
        <v>1.4435515873015874</v>
      </c>
      <c r="L77" s="544">
        <v>1.4761904761904763</v>
      </c>
      <c r="M77" s="428"/>
      <c r="O77" s="178"/>
      <c r="P77" s="178"/>
      <c r="AB77" s="178"/>
      <c r="AC77" s="178"/>
    </row>
    <row r="78" spans="2:29" s="426" customFormat="1" x14ac:dyDescent="0.25">
      <c r="B78" s="540">
        <f t="shared" si="2"/>
        <v>2021</v>
      </c>
      <c r="C78" s="541">
        <v>44378</v>
      </c>
      <c r="D78" s="542" t="e">
        <v>#N/A</v>
      </c>
      <c r="E78" s="543">
        <v>2.8929460000000002</v>
      </c>
      <c r="F78" s="544">
        <f t="shared" si="12"/>
        <v>2.8790317499999993</v>
      </c>
      <c r="G78" s="544">
        <v>2.8929460000000002</v>
      </c>
      <c r="H78" s="545"/>
      <c r="I78" s="542" t="e">
        <v>#N/A</v>
      </c>
      <c r="J78" s="543">
        <v>1.4285714285714286</v>
      </c>
      <c r="K78" s="544">
        <f t="shared" si="14"/>
        <v>1.4435515873015874</v>
      </c>
      <c r="L78" s="544">
        <v>1.4285714285714286</v>
      </c>
      <c r="M78" s="428"/>
      <c r="O78" s="178"/>
      <c r="P78" s="178"/>
      <c r="AB78" s="178"/>
      <c r="AC78" s="178"/>
    </row>
    <row r="79" spans="2:29" s="426" customFormat="1" x14ac:dyDescent="0.25">
      <c r="B79" s="540">
        <f t="shared" si="2"/>
        <v>2021</v>
      </c>
      <c r="C79" s="541">
        <v>44409</v>
      </c>
      <c r="D79" s="542" t="e">
        <v>#N/A</v>
      </c>
      <c r="E79" s="543">
        <v>2.880595</v>
      </c>
      <c r="F79" s="544">
        <f t="shared" si="12"/>
        <v>2.8790317499999993</v>
      </c>
      <c r="G79" s="544">
        <v>2.880595</v>
      </c>
      <c r="H79" s="545"/>
      <c r="I79" s="542" t="e">
        <v>#N/A</v>
      </c>
      <c r="J79" s="543">
        <v>1.3809523809523809</v>
      </c>
      <c r="K79" s="544">
        <f t="shared" si="14"/>
        <v>1.4435515873015874</v>
      </c>
      <c r="L79" s="544">
        <v>1.3809523809523809</v>
      </c>
      <c r="M79" s="428"/>
      <c r="O79" s="178"/>
      <c r="P79" s="178"/>
      <c r="AB79" s="178"/>
      <c r="AC79" s="178"/>
    </row>
    <row r="80" spans="2:29" s="426" customFormat="1" x14ac:dyDescent="0.25">
      <c r="B80" s="540">
        <f t="shared" si="2"/>
        <v>2021</v>
      </c>
      <c r="C80" s="541">
        <v>44440</v>
      </c>
      <c r="D80" s="542" t="e">
        <v>#N/A</v>
      </c>
      <c r="E80" s="543">
        <v>2.8702529999999999</v>
      </c>
      <c r="F80" s="544">
        <f t="shared" si="12"/>
        <v>2.8790317499999993</v>
      </c>
      <c r="G80" s="544">
        <v>2.8702529999999999</v>
      </c>
      <c r="H80" s="545"/>
      <c r="I80" s="542" t="e">
        <v>#N/A</v>
      </c>
      <c r="J80" s="543">
        <v>1.3809523809523809</v>
      </c>
      <c r="K80" s="544">
        <f t="shared" si="14"/>
        <v>1.4435515873015874</v>
      </c>
      <c r="L80" s="544">
        <v>1.3809523809523809</v>
      </c>
      <c r="M80" s="428"/>
      <c r="O80" s="178"/>
      <c r="P80" s="178"/>
      <c r="AB80" s="178"/>
      <c r="AC80" s="178"/>
    </row>
    <row r="81" spans="2:29" s="426" customFormat="1" x14ac:dyDescent="0.25">
      <c r="B81" s="540">
        <f t="shared" si="2"/>
        <v>2021</v>
      </c>
      <c r="C81" s="541">
        <v>44470</v>
      </c>
      <c r="D81" s="542" t="e">
        <v>#N/A</v>
      </c>
      <c r="E81" s="543">
        <v>2.8774149999999996</v>
      </c>
      <c r="F81" s="544">
        <f t="shared" si="12"/>
        <v>2.8790317499999993</v>
      </c>
      <c r="G81" s="544">
        <v>2.8774149999999996</v>
      </c>
      <c r="H81" s="545"/>
      <c r="I81" s="542" t="e">
        <v>#N/A</v>
      </c>
      <c r="J81" s="543">
        <v>1.3809523809523809</v>
      </c>
      <c r="K81" s="544">
        <f t="shared" si="14"/>
        <v>1.4435515873015874</v>
      </c>
      <c r="L81" s="544">
        <v>1.3809523809523809</v>
      </c>
      <c r="M81" s="428"/>
      <c r="O81" s="178"/>
      <c r="P81" s="178"/>
      <c r="AB81" s="178"/>
      <c r="AC81" s="178"/>
    </row>
    <row r="82" spans="2:29" s="426" customFormat="1" x14ac:dyDescent="0.25">
      <c r="B82" s="540">
        <f t="shared" si="2"/>
        <v>2021</v>
      </c>
      <c r="C82" s="541">
        <v>44501</v>
      </c>
      <c r="D82" s="542" t="e">
        <v>#N/A</v>
      </c>
      <c r="E82" s="543">
        <v>2.9099310000000003</v>
      </c>
      <c r="F82" s="544">
        <f t="shared" si="12"/>
        <v>2.8790317499999993</v>
      </c>
      <c r="G82" s="544">
        <v>2.9099310000000003</v>
      </c>
      <c r="H82" s="545"/>
      <c r="I82" s="542" t="e">
        <v>#N/A</v>
      </c>
      <c r="J82" s="543">
        <v>1.3809523809523809</v>
      </c>
      <c r="K82" s="544">
        <f t="shared" si="14"/>
        <v>1.4435515873015874</v>
      </c>
      <c r="L82" s="544">
        <v>1.3809523809523809</v>
      </c>
      <c r="M82" s="428"/>
      <c r="O82" s="178"/>
      <c r="P82" s="178"/>
      <c r="AB82" s="178"/>
      <c r="AC82" s="178"/>
    </row>
    <row r="83" spans="2:29" s="426" customFormat="1" x14ac:dyDescent="0.25">
      <c r="B83" s="540">
        <f t="shared" si="2"/>
        <v>2021</v>
      </c>
      <c r="C83" s="541">
        <v>44531</v>
      </c>
      <c r="D83" s="542" t="e">
        <v>#N/A</v>
      </c>
      <c r="E83" s="543">
        <v>2.8986720000000004</v>
      </c>
      <c r="F83" s="544"/>
      <c r="G83" s="544">
        <v>2.8986720000000004</v>
      </c>
      <c r="H83" s="545"/>
      <c r="I83" s="542" t="e">
        <v>#N/A</v>
      </c>
      <c r="J83" s="543">
        <v>1.3809523809523809</v>
      </c>
      <c r="K83" s="544"/>
      <c r="L83" s="544">
        <v>1.3809523809523809</v>
      </c>
      <c r="M83" s="428"/>
      <c r="O83" s="178"/>
      <c r="P83" s="178"/>
      <c r="AB83" s="178"/>
      <c r="AC83" s="178"/>
    </row>
    <row r="84" spans="2:29" s="426" customFormat="1" x14ac:dyDescent="0.25">
      <c r="B84" s="540">
        <f t="shared" si="2"/>
        <v>2022</v>
      </c>
      <c r="C84" s="541">
        <v>44562</v>
      </c>
      <c r="D84" s="542" t="e">
        <v>#N/A</v>
      </c>
      <c r="E84" s="543">
        <v>2.9100580000000003</v>
      </c>
      <c r="F84" s="544"/>
      <c r="G84" s="544">
        <v>2.9100580000000003</v>
      </c>
      <c r="H84" s="545"/>
      <c r="I84" s="542" t="e">
        <v>#N/A</v>
      </c>
      <c r="J84" s="543">
        <v>1.3809523809523809</v>
      </c>
      <c r="K84" s="544"/>
      <c r="L84" s="544">
        <v>1.3809523809523809</v>
      </c>
      <c r="M84" s="428"/>
      <c r="O84" s="178"/>
      <c r="P84" s="178"/>
      <c r="AB84" s="178"/>
      <c r="AC84" s="178"/>
    </row>
    <row r="85" spans="2:29" s="426" customFormat="1" x14ac:dyDescent="0.25">
      <c r="B85" s="540">
        <f t="shared" si="2"/>
        <v>2022</v>
      </c>
      <c r="C85" s="541">
        <v>44593</v>
      </c>
      <c r="D85" s="542" t="e">
        <v>#N/A</v>
      </c>
      <c r="E85" s="543">
        <v>2.8269519999999999</v>
      </c>
      <c r="F85" s="544">
        <f t="shared" ref="F85:F94" si="15">AVERAGEIF($B$36:$B$95,B85,$G$36:$G$95)</f>
        <v>2.8700536666666672</v>
      </c>
      <c r="G85" s="544">
        <v>2.8269519999999999</v>
      </c>
      <c r="H85" s="545"/>
      <c r="I85" s="542" t="e">
        <v>#N/A</v>
      </c>
      <c r="J85" s="543">
        <v>1.3809523809523809</v>
      </c>
      <c r="K85" s="544">
        <f t="shared" ref="K85:K94" si="16">AVERAGEIF($B$36:$B$95,B85,$L$36:$L$95)</f>
        <v>1.392857142857143</v>
      </c>
      <c r="L85" s="544">
        <v>1.3809523809523809</v>
      </c>
      <c r="M85" s="428"/>
      <c r="O85" s="178"/>
      <c r="P85" s="178"/>
      <c r="AB85" s="178"/>
      <c r="AC85" s="178"/>
    </row>
    <row r="86" spans="2:29" s="426" customFormat="1" x14ac:dyDescent="0.25">
      <c r="B86" s="540">
        <f t="shared" si="2"/>
        <v>2022</v>
      </c>
      <c r="C86" s="541">
        <v>44621</v>
      </c>
      <c r="D86" s="542" t="e">
        <v>#N/A</v>
      </c>
      <c r="E86" s="543">
        <v>2.838374</v>
      </c>
      <c r="F86" s="544">
        <f t="shared" si="15"/>
        <v>2.8700536666666672</v>
      </c>
      <c r="G86" s="544">
        <v>2.838374</v>
      </c>
      <c r="H86" s="545"/>
      <c r="I86" s="542" t="e">
        <v>#N/A</v>
      </c>
      <c r="J86" s="543">
        <v>1.3809523809523809</v>
      </c>
      <c r="K86" s="544">
        <f t="shared" si="16"/>
        <v>1.392857142857143</v>
      </c>
      <c r="L86" s="544">
        <v>1.3809523809523809</v>
      </c>
      <c r="M86" s="428"/>
      <c r="O86" s="178"/>
      <c r="P86" s="178"/>
      <c r="AB86" s="178"/>
      <c r="AC86" s="178"/>
    </row>
    <row r="87" spans="2:29" s="426" customFormat="1" x14ac:dyDescent="0.25">
      <c r="B87" s="540">
        <f t="shared" si="2"/>
        <v>2022</v>
      </c>
      <c r="C87" s="541">
        <v>44652</v>
      </c>
      <c r="D87" s="542" t="e">
        <v>#N/A</v>
      </c>
      <c r="E87" s="543">
        <v>2.789984</v>
      </c>
      <c r="F87" s="544">
        <f t="shared" si="15"/>
        <v>2.8700536666666672</v>
      </c>
      <c r="G87" s="544">
        <v>2.789984</v>
      </c>
      <c r="H87" s="545"/>
      <c r="I87" s="542" t="e">
        <v>#N/A</v>
      </c>
      <c r="J87" s="543">
        <v>1.3809523809523809</v>
      </c>
      <c r="K87" s="544">
        <f t="shared" si="16"/>
        <v>1.392857142857143</v>
      </c>
      <c r="L87" s="544">
        <v>1.3809523809523809</v>
      </c>
      <c r="M87" s="428"/>
      <c r="O87" s="178"/>
      <c r="P87" s="178"/>
      <c r="AB87" s="178"/>
      <c r="AC87" s="178"/>
    </row>
    <row r="88" spans="2:29" s="426" customFormat="1" x14ac:dyDescent="0.25">
      <c r="B88" s="540">
        <f t="shared" ref="B88:B95" si="17">YEAR(C88)</f>
        <v>2022</v>
      </c>
      <c r="C88" s="541">
        <v>44682</v>
      </c>
      <c r="D88" s="542" t="e">
        <v>#N/A</v>
      </c>
      <c r="E88" s="543">
        <v>2.834184</v>
      </c>
      <c r="F88" s="544">
        <f t="shared" si="15"/>
        <v>2.8700536666666672</v>
      </c>
      <c r="G88" s="544">
        <v>2.834184</v>
      </c>
      <c r="H88" s="545"/>
      <c r="I88" s="542" t="e">
        <v>#N/A</v>
      </c>
      <c r="J88" s="543">
        <v>1.3809523809523809</v>
      </c>
      <c r="K88" s="544">
        <f t="shared" si="16"/>
        <v>1.392857142857143</v>
      </c>
      <c r="L88" s="544">
        <v>1.3809523809523809</v>
      </c>
      <c r="M88" s="428"/>
      <c r="O88" s="178"/>
      <c r="P88" s="178"/>
      <c r="AB88" s="178"/>
      <c r="AC88" s="178"/>
    </row>
    <row r="89" spans="2:29" s="426" customFormat="1" x14ac:dyDescent="0.25">
      <c r="B89" s="540">
        <f t="shared" si="17"/>
        <v>2022</v>
      </c>
      <c r="C89" s="541">
        <v>44713</v>
      </c>
      <c r="D89" s="542" t="e">
        <v>#N/A</v>
      </c>
      <c r="E89" s="543">
        <v>2.8464929999999997</v>
      </c>
      <c r="F89" s="544">
        <f t="shared" si="15"/>
        <v>2.8700536666666672</v>
      </c>
      <c r="G89" s="544">
        <v>2.8464929999999997</v>
      </c>
      <c r="H89" s="545"/>
      <c r="I89" s="542" t="e">
        <v>#N/A</v>
      </c>
      <c r="J89" s="543">
        <v>1.3809523809523809</v>
      </c>
      <c r="K89" s="544">
        <f t="shared" si="16"/>
        <v>1.392857142857143</v>
      </c>
      <c r="L89" s="544">
        <v>1.3809523809523809</v>
      </c>
      <c r="M89" s="428"/>
      <c r="O89" s="178"/>
      <c r="P89" s="178"/>
      <c r="AB89" s="178"/>
      <c r="AC89" s="178"/>
    </row>
    <row r="90" spans="2:29" s="426" customFormat="1" x14ac:dyDescent="0.25">
      <c r="B90" s="540">
        <f t="shared" si="17"/>
        <v>2022</v>
      </c>
      <c r="C90" s="541">
        <v>44743</v>
      </c>
      <c r="D90" s="542" t="e">
        <v>#N/A</v>
      </c>
      <c r="E90" s="543">
        <v>2.875292</v>
      </c>
      <c r="F90" s="544">
        <f t="shared" si="15"/>
        <v>2.8700536666666672</v>
      </c>
      <c r="G90" s="544">
        <v>2.875292</v>
      </c>
      <c r="H90" s="545"/>
      <c r="I90" s="542" t="e">
        <v>#N/A</v>
      </c>
      <c r="J90" s="543">
        <v>1.4047619047619047</v>
      </c>
      <c r="K90" s="544">
        <f t="shared" si="16"/>
        <v>1.392857142857143</v>
      </c>
      <c r="L90" s="544">
        <v>1.4047619047619047</v>
      </c>
      <c r="M90" s="428"/>
      <c r="O90" s="178"/>
      <c r="P90" s="178"/>
      <c r="AB90" s="178"/>
      <c r="AC90" s="178"/>
    </row>
    <row r="91" spans="2:29" s="426" customFormat="1" x14ac:dyDescent="0.25">
      <c r="B91" s="540">
        <f t="shared" si="17"/>
        <v>2022</v>
      </c>
      <c r="C91" s="541">
        <v>44774</v>
      </c>
      <c r="D91" s="542" t="e">
        <v>#N/A</v>
      </c>
      <c r="E91" s="543">
        <v>2.8891469999999999</v>
      </c>
      <c r="F91" s="544">
        <f t="shared" si="15"/>
        <v>2.8700536666666672</v>
      </c>
      <c r="G91" s="544">
        <v>2.8891469999999999</v>
      </c>
      <c r="H91" s="545"/>
      <c r="I91" s="542" t="e">
        <v>#N/A</v>
      </c>
      <c r="J91" s="543">
        <v>1.4047619047619047</v>
      </c>
      <c r="K91" s="544">
        <f t="shared" si="16"/>
        <v>1.392857142857143</v>
      </c>
      <c r="L91" s="544">
        <v>1.4047619047619047</v>
      </c>
      <c r="M91" s="428"/>
      <c r="O91" s="178"/>
      <c r="P91" s="178"/>
      <c r="AB91" s="178"/>
      <c r="AC91" s="178"/>
    </row>
    <row r="92" spans="2:29" s="426" customFormat="1" x14ac:dyDescent="0.25">
      <c r="B92" s="540">
        <f t="shared" si="17"/>
        <v>2022</v>
      </c>
      <c r="C92" s="541">
        <v>44805</v>
      </c>
      <c r="D92" s="542" t="e">
        <v>#N/A</v>
      </c>
      <c r="E92" s="543">
        <v>2.8997850000000001</v>
      </c>
      <c r="F92" s="544">
        <f t="shared" si="15"/>
        <v>2.8700536666666672</v>
      </c>
      <c r="G92" s="544">
        <v>2.8997850000000001</v>
      </c>
      <c r="H92" s="545"/>
      <c r="I92" s="542" t="e">
        <v>#N/A</v>
      </c>
      <c r="J92" s="543">
        <v>1.4047619047619047</v>
      </c>
      <c r="K92" s="544">
        <f t="shared" si="16"/>
        <v>1.392857142857143</v>
      </c>
      <c r="L92" s="544">
        <v>1.4047619047619047</v>
      </c>
      <c r="M92" s="428"/>
      <c r="O92" s="178"/>
      <c r="P92" s="178"/>
      <c r="AB92" s="178"/>
      <c r="AC92" s="178"/>
    </row>
    <row r="93" spans="2:29" s="426" customFormat="1" x14ac:dyDescent="0.25">
      <c r="B93" s="540">
        <f t="shared" si="17"/>
        <v>2022</v>
      </c>
      <c r="C93" s="541">
        <v>44835</v>
      </c>
      <c r="D93" s="542" t="e">
        <v>#N/A</v>
      </c>
      <c r="E93" s="543">
        <v>2.9108080000000003</v>
      </c>
      <c r="F93" s="544">
        <f t="shared" si="15"/>
        <v>2.8700536666666672</v>
      </c>
      <c r="G93" s="544">
        <v>2.9108080000000003</v>
      </c>
      <c r="H93" s="545"/>
      <c r="I93" s="542" t="e">
        <v>#N/A</v>
      </c>
      <c r="J93" s="543">
        <v>1.4047619047619047</v>
      </c>
      <c r="K93" s="544">
        <f t="shared" si="16"/>
        <v>1.392857142857143</v>
      </c>
      <c r="L93" s="544">
        <v>1.4047619047619047</v>
      </c>
      <c r="M93" s="428"/>
      <c r="O93" s="178"/>
      <c r="P93" s="178"/>
      <c r="AB93" s="178"/>
      <c r="AC93" s="178"/>
    </row>
    <row r="94" spans="2:29" s="426" customFormat="1" x14ac:dyDescent="0.25">
      <c r="B94" s="540">
        <f t="shared" si="17"/>
        <v>2022</v>
      </c>
      <c r="C94" s="541">
        <v>44866</v>
      </c>
      <c r="D94" s="542" t="e">
        <v>#N/A</v>
      </c>
      <c r="E94" s="543">
        <v>2.940436</v>
      </c>
      <c r="F94" s="544">
        <f t="shared" si="15"/>
        <v>2.8700536666666672</v>
      </c>
      <c r="G94" s="544">
        <v>2.940436</v>
      </c>
      <c r="H94" s="545"/>
      <c r="I94" s="542" t="e">
        <v>#N/A</v>
      </c>
      <c r="J94" s="543">
        <v>1.4047619047619047</v>
      </c>
      <c r="K94" s="544">
        <f t="shared" si="16"/>
        <v>1.392857142857143</v>
      </c>
      <c r="L94" s="544">
        <v>1.4047619047619047</v>
      </c>
      <c r="M94" s="428"/>
      <c r="O94" s="178"/>
      <c r="P94" s="178"/>
      <c r="AB94" s="178"/>
      <c r="AC94" s="178"/>
    </row>
    <row r="95" spans="2:29" s="426" customFormat="1" x14ac:dyDescent="0.25">
      <c r="B95" s="540">
        <f t="shared" si="17"/>
        <v>2022</v>
      </c>
      <c r="C95" s="541">
        <v>44896</v>
      </c>
      <c r="D95" s="542" t="e">
        <v>#N/A</v>
      </c>
      <c r="E95" s="543">
        <v>2.8791309999999997</v>
      </c>
      <c r="F95" s="544"/>
      <c r="G95" s="544">
        <v>2.8791309999999997</v>
      </c>
      <c r="H95" s="545"/>
      <c r="I95" s="542" t="e">
        <v>#N/A</v>
      </c>
      <c r="J95" s="543">
        <v>1.4047619047619047</v>
      </c>
      <c r="K95" s="544"/>
      <c r="L95" s="544">
        <v>1.4047619047619047</v>
      </c>
      <c r="M95" s="428"/>
      <c r="O95" s="178"/>
      <c r="P95" s="178"/>
      <c r="AB95" s="178"/>
      <c r="AC95" s="178"/>
    </row>
    <row r="96" spans="2:29" s="426" customFormat="1" ht="14.25" x14ac:dyDescent="0.2">
      <c r="G96" s="427"/>
      <c r="O96" s="178"/>
      <c r="P96" s="178"/>
      <c r="AB96" s="178"/>
      <c r="AC96" s="178"/>
    </row>
    <row r="97" spans="2:29" s="426" customFormat="1" ht="14.25" x14ac:dyDescent="0.2">
      <c r="G97" s="427"/>
      <c r="O97" s="178"/>
      <c r="P97" s="178"/>
      <c r="AB97" s="178"/>
      <c r="AC97" s="178"/>
    </row>
    <row r="98" spans="2:29" s="426" customFormat="1" ht="14.25" x14ac:dyDescent="0.2">
      <c r="G98" s="427"/>
      <c r="O98" s="178"/>
      <c r="P98" s="178"/>
      <c r="AB98" s="178"/>
      <c r="AC98" s="178"/>
    </row>
    <row r="99" spans="2:29" s="426" customFormat="1" ht="14.25" x14ac:dyDescent="0.2">
      <c r="B99" s="69"/>
      <c r="C99" s="69" t="s">
        <v>0</v>
      </c>
      <c r="G99" s="427"/>
      <c r="O99" s="178"/>
      <c r="P99" s="178"/>
      <c r="AB99" s="178"/>
      <c r="AC99" s="178"/>
    </row>
    <row r="100" spans="2:29" s="426" customFormat="1" ht="14.25" x14ac:dyDescent="0.2">
      <c r="B100" s="30">
        <v>2.5</v>
      </c>
      <c r="C100" s="29">
        <v>-0.5</v>
      </c>
      <c r="G100" s="427"/>
      <c r="O100" s="178"/>
      <c r="P100" s="178"/>
      <c r="AB100" s="178"/>
      <c r="AC100" s="178"/>
    </row>
    <row r="101" spans="2:29" s="426" customFormat="1" ht="14.25" x14ac:dyDescent="0.2">
      <c r="B101" s="30">
        <v>2.5</v>
      </c>
      <c r="C101" s="29">
        <v>0.5</v>
      </c>
      <c r="G101" s="427"/>
      <c r="O101" s="178"/>
      <c r="P101" s="178"/>
      <c r="AB101" s="178"/>
      <c r="AC101" s="178"/>
    </row>
    <row r="102" spans="2:29" s="426" customFormat="1" ht="14.25" x14ac:dyDescent="0.2">
      <c r="G102" s="427"/>
      <c r="O102" s="178"/>
      <c r="P102" s="178"/>
      <c r="AB102" s="178"/>
      <c r="AC102" s="178"/>
    </row>
    <row r="103" spans="2:29" s="426" customFormat="1" ht="14.25" x14ac:dyDescent="0.2">
      <c r="G103" s="427"/>
      <c r="O103" s="178"/>
      <c r="P103" s="178"/>
      <c r="AB103" s="178"/>
      <c r="AC103" s="178"/>
    </row>
    <row r="104" spans="2:29" s="426" customFormat="1" ht="14.25" x14ac:dyDescent="0.2">
      <c r="G104" s="427"/>
      <c r="O104" s="178"/>
      <c r="P104" s="178"/>
      <c r="AB104" s="178"/>
      <c r="AC104" s="178"/>
    </row>
    <row r="105" spans="2:29" s="426" customFormat="1" ht="14.25" x14ac:dyDescent="0.2">
      <c r="G105" s="427"/>
      <c r="O105" s="178"/>
      <c r="P105" s="178"/>
      <c r="AB105" s="178"/>
      <c r="AC105" s="178"/>
    </row>
    <row r="106" spans="2:29" s="426" customFormat="1" ht="14.25" x14ac:dyDescent="0.2">
      <c r="G106" s="427"/>
      <c r="O106" s="178"/>
      <c r="P106" s="178"/>
      <c r="AB106" s="178"/>
      <c r="AC106" s="178"/>
    </row>
    <row r="107" spans="2:29" s="426" customFormat="1" ht="14.25" x14ac:dyDescent="0.2">
      <c r="G107" s="427"/>
      <c r="O107" s="178"/>
      <c r="P107" s="178"/>
      <c r="AB107" s="178"/>
      <c r="AC107" s="178"/>
    </row>
    <row r="108" spans="2:29" s="426" customFormat="1" ht="14.25" x14ac:dyDescent="0.2">
      <c r="G108" s="427"/>
      <c r="O108" s="178"/>
      <c r="P108" s="178"/>
      <c r="AB108" s="178"/>
      <c r="AC108" s="178"/>
    </row>
    <row r="109" spans="2:29" s="426" customFormat="1" ht="14.25" x14ac:dyDescent="0.2">
      <c r="G109" s="427"/>
      <c r="O109" s="178"/>
      <c r="P109" s="178"/>
      <c r="AB109" s="178"/>
      <c r="AC109" s="178"/>
    </row>
    <row r="110" spans="2:29" s="426" customFormat="1" ht="14.25" x14ac:dyDescent="0.2">
      <c r="G110" s="427"/>
      <c r="O110" s="178"/>
      <c r="P110" s="178"/>
      <c r="AB110" s="178"/>
      <c r="AC110" s="178"/>
    </row>
    <row r="111" spans="2:29" s="426" customFormat="1" ht="14.25" x14ac:dyDescent="0.2">
      <c r="G111" s="427"/>
      <c r="O111" s="178"/>
      <c r="P111" s="178"/>
      <c r="AB111" s="178"/>
      <c r="AC111" s="178"/>
    </row>
    <row r="112" spans="2:29" s="426" customFormat="1" ht="14.25" x14ac:dyDescent="0.2">
      <c r="G112" s="427"/>
      <c r="O112" s="178"/>
      <c r="P112" s="178"/>
      <c r="AB112" s="178"/>
      <c r="AC112" s="178"/>
    </row>
    <row r="113" spans="7:29" s="426" customFormat="1" ht="14.25" x14ac:dyDescent="0.2">
      <c r="G113" s="427"/>
      <c r="O113" s="178"/>
      <c r="P113" s="178"/>
      <c r="AB113" s="178"/>
      <c r="AC113" s="178"/>
    </row>
    <row r="114" spans="7:29" s="426" customFormat="1" ht="14.25" x14ac:dyDescent="0.2">
      <c r="G114" s="427"/>
      <c r="O114" s="178"/>
      <c r="P114" s="178"/>
      <c r="AB114" s="178"/>
      <c r="AC114" s="178"/>
    </row>
    <row r="115" spans="7:29" s="426" customFormat="1" ht="14.25" x14ac:dyDescent="0.2">
      <c r="G115" s="427"/>
      <c r="O115" s="178"/>
      <c r="P115" s="178"/>
      <c r="AB115" s="178"/>
      <c r="AC115" s="178"/>
    </row>
    <row r="116" spans="7:29" s="426" customFormat="1" ht="14.25" x14ac:dyDescent="0.2">
      <c r="G116" s="427"/>
      <c r="O116" s="178"/>
      <c r="P116" s="178"/>
      <c r="AB116" s="178"/>
      <c r="AC116" s="178"/>
    </row>
    <row r="117" spans="7:29" s="426" customFormat="1" ht="14.25" x14ac:dyDescent="0.2">
      <c r="G117" s="427"/>
      <c r="O117" s="178"/>
      <c r="P117" s="178"/>
      <c r="AB117" s="178"/>
      <c r="AC117" s="178"/>
    </row>
    <row r="118" spans="7:29" s="426" customFormat="1" ht="14.25" x14ac:dyDescent="0.2">
      <c r="G118" s="427"/>
      <c r="O118" s="178"/>
      <c r="P118" s="178"/>
      <c r="AB118" s="178"/>
      <c r="AC118" s="178"/>
    </row>
    <row r="119" spans="7:29" s="426" customFormat="1" ht="14.25" x14ac:dyDescent="0.2">
      <c r="G119" s="427"/>
      <c r="O119" s="178"/>
      <c r="P119" s="178"/>
      <c r="AB119" s="178"/>
      <c r="AC119" s="178"/>
    </row>
    <row r="120" spans="7:29" s="426" customFormat="1" ht="14.25" x14ac:dyDescent="0.2">
      <c r="O120" s="178"/>
      <c r="P120" s="178"/>
      <c r="AB120" s="178"/>
      <c r="AC120" s="178"/>
    </row>
    <row r="121" spans="7:29" s="426" customFormat="1" ht="14.25" x14ac:dyDescent="0.2">
      <c r="O121" s="178"/>
      <c r="P121" s="178"/>
      <c r="AB121" s="178"/>
      <c r="AC121" s="178"/>
    </row>
    <row r="122" spans="7:29" s="426" customFormat="1" ht="14.25" x14ac:dyDescent="0.2">
      <c r="O122" s="178"/>
      <c r="P122" s="178"/>
      <c r="AB122" s="178"/>
      <c r="AC122" s="178"/>
    </row>
  </sheetData>
  <mergeCells count="2">
    <mergeCell ref="D24:H24"/>
    <mergeCell ref="J24:M24"/>
  </mergeCells>
  <conditionalFormatting sqref="D36:E95 I36:J95">
    <cfRule type="expression" dxfId="114" priority="12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2:R132"/>
  <sheetViews>
    <sheetView workbookViewId="0"/>
  </sheetViews>
  <sheetFormatPr defaultRowHeight="12.75" x14ac:dyDescent="0.2"/>
  <cols>
    <col min="10" max="11" width="9.140625" hidden="1" customWidth="1"/>
    <col min="17" max="17" width="15.42578125" customWidth="1"/>
    <col min="18" max="18" width="10.855468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5" spans="1:18" x14ac:dyDescent="0.2">
      <c r="Q5" s="166" t="s">
        <v>351</v>
      </c>
      <c r="R5" s="167"/>
    </row>
    <row r="6" spans="1:18" x14ac:dyDescent="0.2">
      <c r="Q6" s="327" t="s">
        <v>396</v>
      </c>
      <c r="R6" s="202" t="s">
        <v>280</v>
      </c>
    </row>
    <row r="25" spans="2:11" x14ac:dyDescent="0.2">
      <c r="B25" s="45"/>
      <c r="C25" s="45" t="s">
        <v>49</v>
      </c>
      <c r="D25" s="45" t="s">
        <v>50</v>
      </c>
      <c r="E25" s="45" t="s">
        <v>51</v>
      </c>
      <c r="F25" s="563" t="s">
        <v>52</v>
      </c>
      <c r="G25" s="563"/>
    </row>
    <row r="26" spans="2:11" x14ac:dyDescent="0.2">
      <c r="B26" s="46" t="s">
        <v>1</v>
      </c>
      <c r="C26" s="46" t="s">
        <v>3</v>
      </c>
      <c r="D26" s="46" t="s">
        <v>0</v>
      </c>
      <c r="E26" s="46" t="s">
        <v>3</v>
      </c>
      <c r="F26" s="48" t="s">
        <v>53</v>
      </c>
      <c r="G26" s="48" t="s">
        <v>37</v>
      </c>
      <c r="J26" s="568"/>
      <c r="K26" s="568"/>
    </row>
    <row r="27" spans="2:11" x14ac:dyDescent="0.2">
      <c r="B27" s="117">
        <v>42370</v>
      </c>
      <c r="C27" s="118">
        <v>2.2829999999999999</v>
      </c>
      <c r="D27" s="57" t="e">
        <v>#N/A</v>
      </c>
      <c r="E27" s="57" t="e">
        <v>#N/A</v>
      </c>
      <c r="F27" s="57" t="e">
        <v>#N/A</v>
      </c>
      <c r="G27" s="57" t="e">
        <v>#N/A</v>
      </c>
    </row>
    <row r="28" spans="2:11" x14ac:dyDescent="0.2">
      <c r="B28" s="53">
        <v>42401</v>
      </c>
      <c r="C28" s="118">
        <v>1.9890000000000001</v>
      </c>
      <c r="D28" s="57" t="e">
        <v>#N/A</v>
      </c>
      <c r="E28" s="49" t="e">
        <v>#N/A</v>
      </c>
      <c r="F28" s="49" t="e">
        <v>#N/A</v>
      </c>
      <c r="G28" s="49" t="e">
        <v>#N/A</v>
      </c>
    </row>
    <row r="29" spans="2:11" x14ac:dyDescent="0.2">
      <c r="B29" s="53">
        <v>42430</v>
      </c>
      <c r="C29" s="118">
        <v>1.7290000000000001</v>
      </c>
      <c r="D29" s="57" t="e">
        <v>#N/A</v>
      </c>
      <c r="E29" s="49" t="e">
        <v>#N/A</v>
      </c>
      <c r="F29" s="49" t="e">
        <v>#N/A</v>
      </c>
      <c r="G29" s="49" t="e">
        <v>#N/A</v>
      </c>
    </row>
    <row r="30" spans="2:11" x14ac:dyDescent="0.2">
      <c r="B30" s="53">
        <v>42461</v>
      </c>
      <c r="C30" s="118">
        <v>1.917</v>
      </c>
      <c r="D30" s="57" t="e">
        <v>#N/A</v>
      </c>
      <c r="E30" s="49" t="e">
        <v>#N/A</v>
      </c>
      <c r="F30" s="49" t="e">
        <v>#N/A</v>
      </c>
      <c r="G30" s="49" t="e">
        <v>#N/A</v>
      </c>
    </row>
    <row r="31" spans="2:11" x14ac:dyDescent="0.2">
      <c r="B31" s="53">
        <v>42491</v>
      </c>
      <c r="C31" s="118">
        <v>1.9219999999999999</v>
      </c>
      <c r="D31" s="57" t="e">
        <v>#N/A</v>
      </c>
      <c r="E31" s="49" t="e">
        <v>#N/A</v>
      </c>
      <c r="F31" s="49" t="e">
        <v>#N/A</v>
      </c>
      <c r="G31" s="49" t="e">
        <v>#N/A</v>
      </c>
    </row>
    <row r="32" spans="2:11" x14ac:dyDescent="0.2">
      <c r="B32" s="53">
        <v>42522</v>
      </c>
      <c r="C32" s="118">
        <v>2.5870000000000002</v>
      </c>
      <c r="D32" s="57" t="e">
        <v>#N/A</v>
      </c>
      <c r="E32" s="49" t="e">
        <v>#N/A</v>
      </c>
      <c r="F32" s="49" t="e">
        <v>#N/A</v>
      </c>
      <c r="G32" s="49" t="e">
        <v>#N/A</v>
      </c>
    </row>
    <row r="33" spans="2:7" x14ac:dyDescent="0.2">
      <c r="B33" s="53">
        <v>42552</v>
      </c>
      <c r="C33" s="118">
        <v>2.8220000000000001</v>
      </c>
      <c r="D33" s="57" t="e">
        <v>#N/A</v>
      </c>
      <c r="E33" s="49" t="e">
        <v>#N/A</v>
      </c>
      <c r="F33" s="49" t="e">
        <v>#N/A</v>
      </c>
      <c r="G33" s="49" t="e">
        <v>#N/A</v>
      </c>
    </row>
    <row r="34" spans="2:7" x14ac:dyDescent="0.2">
      <c r="B34" s="53">
        <v>42583</v>
      </c>
      <c r="C34" s="118">
        <v>2.8220000000000001</v>
      </c>
      <c r="D34" s="57" t="e">
        <v>#N/A</v>
      </c>
      <c r="E34" s="49" t="e">
        <v>#N/A</v>
      </c>
      <c r="F34" s="49" t="e">
        <v>#N/A</v>
      </c>
      <c r="G34" s="49" t="e">
        <v>#N/A</v>
      </c>
    </row>
    <row r="35" spans="2:7" x14ac:dyDescent="0.2">
      <c r="B35" s="53">
        <v>42614</v>
      </c>
      <c r="C35" s="118">
        <v>2.992</v>
      </c>
      <c r="D35" s="57" t="e">
        <v>#N/A</v>
      </c>
      <c r="E35" s="49" t="e">
        <v>#N/A</v>
      </c>
      <c r="F35" s="49" t="e">
        <v>#N/A</v>
      </c>
      <c r="G35" s="49" t="e">
        <v>#N/A</v>
      </c>
    </row>
    <row r="36" spans="2:7" x14ac:dyDescent="0.2">
      <c r="B36" s="53">
        <v>42644</v>
      </c>
      <c r="C36" s="118">
        <v>2.9769999999999999</v>
      </c>
      <c r="D36" s="57" t="e">
        <v>#N/A</v>
      </c>
      <c r="E36" s="49" t="e">
        <v>#N/A</v>
      </c>
      <c r="F36" s="49" t="e">
        <v>#N/A</v>
      </c>
      <c r="G36" s="49" t="e">
        <v>#N/A</v>
      </c>
    </row>
    <row r="37" spans="2:7" x14ac:dyDescent="0.2">
      <c r="B37" s="53">
        <v>42675</v>
      </c>
      <c r="C37" s="118">
        <v>2.548</v>
      </c>
      <c r="D37" s="57" t="e">
        <v>#N/A</v>
      </c>
      <c r="E37" s="49" t="e">
        <v>#N/A</v>
      </c>
      <c r="F37" s="49" t="e">
        <v>#N/A</v>
      </c>
      <c r="G37" s="49" t="e">
        <v>#N/A</v>
      </c>
    </row>
    <row r="38" spans="2:7" x14ac:dyDescent="0.2">
      <c r="B38" s="53">
        <v>42705</v>
      </c>
      <c r="C38" s="118">
        <v>3.5910000000000002</v>
      </c>
      <c r="D38" s="57" t="e">
        <v>#N/A</v>
      </c>
      <c r="E38" s="49" t="e">
        <v>#N/A</v>
      </c>
      <c r="F38" s="49" t="e">
        <v>#N/A</v>
      </c>
      <c r="G38" s="49" t="e">
        <v>#N/A</v>
      </c>
    </row>
    <row r="39" spans="2:7" x14ac:dyDescent="0.2">
      <c r="B39" s="53">
        <v>42736</v>
      </c>
      <c r="C39" s="118">
        <v>3.3039999999999998</v>
      </c>
      <c r="D39" s="57" t="e">
        <v>#N/A</v>
      </c>
      <c r="E39" s="57" t="e">
        <v>#N/A</v>
      </c>
      <c r="F39" s="57" t="e">
        <v>#N/A</v>
      </c>
      <c r="G39" s="57" t="e">
        <v>#N/A</v>
      </c>
    </row>
    <row r="40" spans="2:7" x14ac:dyDescent="0.2">
      <c r="B40" s="53">
        <v>42767</v>
      </c>
      <c r="C40" s="118">
        <v>2.8519999999999999</v>
      </c>
      <c r="D40" s="57" t="e">
        <v>#N/A</v>
      </c>
      <c r="E40" s="49" t="e">
        <v>#N/A</v>
      </c>
      <c r="F40" s="49" t="e">
        <v>#N/A</v>
      </c>
      <c r="G40" s="49" t="e">
        <v>#N/A</v>
      </c>
    </row>
    <row r="41" spans="2:7" x14ac:dyDescent="0.2">
      <c r="B41" s="53">
        <v>42795</v>
      </c>
      <c r="C41" s="118">
        <v>2.88</v>
      </c>
      <c r="D41" s="57" t="e">
        <v>#N/A</v>
      </c>
      <c r="E41" s="49" t="e">
        <v>#N/A</v>
      </c>
      <c r="F41" s="49" t="e">
        <v>#N/A</v>
      </c>
      <c r="G41" s="49" t="e">
        <v>#N/A</v>
      </c>
    </row>
    <row r="42" spans="2:7" x14ac:dyDescent="0.2">
      <c r="B42" s="53">
        <v>42826</v>
      </c>
      <c r="C42" s="118">
        <v>3.1030000000000002</v>
      </c>
      <c r="D42" s="57" t="e">
        <v>#N/A</v>
      </c>
      <c r="E42" s="49" t="e">
        <v>#N/A</v>
      </c>
      <c r="F42" s="49" t="e">
        <v>#N/A</v>
      </c>
      <c r="G42" s="49" t="e">
        <v>#N/A</v>
      </c>
    </row>
    <row r="43" spans="2:7" x14ac:dyDescent="0.2">
      <c r="B43" s="53">
        <v>42856</v>
      </c>
      <c r="C43" s="118">
        <v>3.15</v>
      </c>
      <c r="D43" s="57" t="e">
        <v>#N/A</v>
      </c>
      <c r="E43" s="49" t="e">
        <v>#N/A</v>
      </c>
      <c r="F43" s="49" t="e">
        <v>#N/A</v>
      </c>
      <c r="G43" s="49" t="e">
        <v>#N/A</v>
      </c>
    </row>
    <row r="44" spans="2:7" x14ac:dyDescent="0.2">
      <c r="B44" s="53">
        <v>42887</v>
      </c>
      <c r="C44" s="118">
        <v>2.9750000000000001</v>
      </c>
      <c r="D44" s="57" t="e">
        <v>#N/A</v>
      </c>
      <c r="E44" s="49" t="e">
        <v>#N/A</v>
      </c>
      <c r="F44" s="49" t="e">
        <v>#N/A</v>
      </c>
      <c r="G44" s="49" t="e">
        <v>#N/A</v>
      </c>
    </row>
    <row r="45" spans="2:7" x14ac:dyDescent="0.2">
      <c r="B45" s="53">
        <v>42917</v>
      </c>
      <c r="C45" s="118">
        <v>2.984</v>
      </c>
      <c r="D45" s="57" t="e">
        <v>#N/A</v>
      </c>
      <c r="E45" s="49" t="e">
        <v>#N/A</v>
      </c>
      <c r="F45" s="49" t="e">
        <v>#N/A</v>
      </c>
      <c r="G45" s="49" t="e">
        <v>#N/A</v>
      </c>
    </row>
    <row r="46" spans="2:7" x14ac:dyDescent="0.2">
      <c r="B46" s="53">
        <v>42948</v>
      </c>
      <c r="C46" s="118">
        <v>2.9</v>
      </c>
      <c r="D46" s="57" t="e">
        <v>#N/A</v>
      </c>
      <c r="E46" s="49" t="e">
        <v>#N/A</v>
      </c>
      <c r="F46" s="49" t="e">
        <v>#N/A</v>
      </c>
      <c r="G46" s="49" t="e">
        <v>#N/A</v>
      </c>
    </row>
    <row r="47" spans="2:7" x14ac:dyDescent="0.2">
      <c r="B47" s="53">
        <v>42979</v>
      </c>
      <c r="C47" s="118">
        <v>2.976</v>
      </c>
      <c r="D47" s="57" t="e">
        <v>#N/A</v>
      </c>
      <c r="E47" s="49" t="e">
        <v>#N/A</v>
      </c>
      <c r="F47" s="49" t="e">
        <v>#N/A</v>
      </c>
      <c r="G47" s="49" t="e">
        <v>#N/A</v>
      </c>
    </row>
    <row r="48" spans="2:7" x14ac:dyDescent="0.2">
      <c r="B48" s="53">
        <v>43009</v>
      </c>
      <c r="C48" s="118">
        <v>2.879</v>
      </c>
      <c r="D48" s="57" t="e">
        <v>#N/A</v>
      </c>
      <c r="E48" s="49" t="e">
        <v>#N/A</v>
      </c>
      <c r="F48" s="49" t="e">
        <v>#N/A</v>
      </c>
      <c r="G48" s="49" t="e">
        <v>#N/A</v>
      </c>
    </row>
    <row r="49" spans="2:7" x14ac:dyDescent="0.2">
      <c r="B49" s="53">
        <v>43040</v>
      </c>
      <c r="C49" s="118">
        <v>3.0139999999999998</v>
      </c>
      <c r="D49" s="57" t="e">
        <v>#N/A</v>
      </c>
      <c r="E49" s="49" t="e">
        <v>#N/A</v>
      </c>
      <c r="F49" s="49" t="e">
        <v>#N/A</v>
      </c>
      <c r="G49" s="49" t="e">
        <v>#N/A</v>
      </c>
    </row>
    <row r="50" spans="2:7" x14ac:dyDescent="0.2">
      <c r="B50" s="53">
        <v>43070</v>
      </c>
      <c r="C50" s="118">
        <v>2.8210000000000002</v>
      </c>
      <c r="D50" s="57" t="e">
        <v>#N/A</v>
      </c>
      <c r="E50" s="49" t="e">
        <v>#N/A</v>
      </c>
      <c r="F50" s="49" t="e">
        <v>#N/A</v>
      </c>
      <c r="G50" s="49" t="e">
        <v>#N/A</v>
      </c>
    </row>
    <row r="51" spans="2:7" x14ac:dyDescent="0.2">
      <c r="B51" s="53">
        <v>43101</v>
      </c>
      <c r="C51" s="118">
        <v>3.69</v>
      </c>
      <c r="D51" s="57" t="e">
        <v>#N/A</v>
      </c>
      <c r="E51" s="57" t="e">
        <v>#N/A</v>
      </c>
      <c r="F51" s="57" t="e">
        <v>#N/A</v>
      </c>
      <c r="G51" s="57" t="e">
        <v>#N/A</v>
      </c>
    </row>
    <row r="52" spans="2:7" x14ac:dyDescent="0.2">
      <c r="B52" s="53">
        <v>43132</v>
      </c>
      <c r="C52" s="118">
        <v>2.67</v>
      </c>
      <c r="D52" s="57" t="e">
        <v>#N/A</v>
      </c>
      <c r="E52" s="49" t="e">
        <v>#N/A</v>
      </c>
      <c r="F52" s="49" t="e">
        <v>#N/A</v>
      </c>
      <c r="G52" s="49" t="e">
        <v>#N/A</v>
      </c>
    </row>
    <row r="53" spans="2:7" x14ac:dyDescent="0.2">
      <c r="B53" s="53">
        <v>43160</v>
      </c>
      <c r="C53" s="118">
        <v>2.6930000000000001</v>
      </c>
      <c r="D53" s="57" t="e">
        <v>#N/A</v>
      </c>
      <c r="E53" s="49" t="e">
        <v>#N/A</v>
      </c>
      <c r="F53" s="49" t="e">
        <v>#N/A</v>
      </c>
      <c r="G53" s="49" t="e">
        <v>#N/A</v>
      </c>
    </row>
    <row r="54" spans="2:7" x14ac:dyDescent="0.2">
      <c r="B54" s="53">
        <v>43191</v>
      </c>
      <c r="C54" s="118">
        <v>2.7959999999999998</v>
      </c>
      <c r="D54" s="57" t="e">
        <v>#N/A</v>
      </c>
      <c r="E54" s="49" t="e">
        <v>#N/A</v>
      </c>
      <c r="F54" s="49" t="e">
        <v>#N/A</v>
      </c>
      <c r="G54" s="49" t="e">
        <v>#N/A</v>
      </c>
    </row>
    <row r="55" spans="2:7" x14ac:dyDescent="0.2">
      <c r="B55" s="53">
        <v>43221</v>
      </c>
      <c r="C55" s="118">
        <v>2.8</v>
      </c>
      <c r="D55" s="57" t="e">
        <v>#N/A</v>
      </c>
      <c r="E55" s="49" t="e">
        <v>#N/A</v>
      </c>
      <c r="F55" s="49" t="e">
        <v>#N/A</v>
      </c>
      <c r="G55" s="49" t="e">
        <v>#N/A</v>
      </c>
    </row>
    <row r="56" spans="2:7" x14ac:dyDescent="0.2">
      <c r="B56" s="53">
        <v>43252</v>
      </c>
      <c r="C56" s="118">
        <v>2.9670000000000001</v>
      </c>
      <c r="D56" s="57" t="e">
        <v>#N/A</v>
      </c>
      <c r="E56" s="49" t="e">
        <v>#N/A</v>
      </c>
      <c r="F56" s="49" t="e">
        <v>#N/A</v>
      </c>
      <c r="G56" s="49" t="e">
        <v>#N/A</v>
      </c>
    </row>
    <row r="57" spans="2:7" x14ac:dyDescent="0.2">
      <c r="B57" s="53">
        <v>43282</v>
      </c>
      <c r="C57" s="118">
        <v>2.8330000000000002</v>
      </c>
      <c r="D57" s="57" t="e">
        <v>#N/A</v>
      </c>
      <c r="E57" s="49" t="e">
        <v>#N/A</v>
      </c>
      <c r="F57" s="49" t="e">
        <v>#N/A</v>
      </c>
      <c r="G57" s="49" t="e">
        <v>#N/A</v>
      </c>
    </row>
    <row r="58" spans="2:7" x14ac:dyDescent="0.2">
      <c r="B58" s="53">
        <v>43313</v>
      </c>
      <c r="C58" s="118">
        <v>2.9609999999999999</v>
      </c>
      <c r="D58" s="57" t="e">
        <v>#N/A</v>
      </c>
      <c r="E58" s="49" t="e">
        <v>#N/A</v>
      </c>
      <c r="F58" s="49" t="e">
        <v>#N/A</v>
      </c>
      <c r="G58" s="49" t="e">
        <v>#N/A</v>
      </c>
    </row>
    <row r="59" spans="2:7" x14ac:dyDescent="0.2">
      <c r="B59" s="53">
        <v>43344</v>
      </c>
      <c r="C59" s="118">
        <v>2.9950000000000001</v>
      </c>
      <c r="D59" s="57" t="e">
        <v>#N/A</v>
      </c>
      <c r="E59" s="49" t="e">
        <v>#N/A</v>
      </c>
      <c r="F59" s="49" t="e">
        <v>#N/A</v>
      </c>
      <c r="G59" s="49" t="e">
        <v>#N/A</v>
      </c>
    </row>
    <row r="60" spans="2:7" x14ac:dyDescent="0.2">
      <c r="B60" s="53">
        <v>43374</v>
      </c>
      <c r="C60" s="118">
        <v>3.2759999999999998</v>
      </c>
      <c r="D60" s="57" t="e">
        <v>#N/A</v>
      </c>
      <c r="E60" s="49" t="e">
        <v>#N/A</v>
      </c>
      <c r="F60" s="49" t="e">
        <v>#N/A</v>
      </c>
      <c r="G60" s="49" t="e">
        <v>#N/A</v>
      </c>
    </row>
    <row r="61" spans="2:7" x14ac:dyDescent="0.2">
      <c r="B61" s="53">
        <v>43405</v>
      </c>
      <c r="C61" s="118">
        <v>4.0910000000000002</v>
      </c>
      <c r="D61" s="57" t="e">
        <v>#N/A</v>
      </c>
      <c r="E61" s="49" t="e">
        <v>#N/A</v>
      </c>
      <c r="F61" s="49" t="e">
        <v>#N/A</v>
      </c>
      <c r="G61" s="49" t="e">
        <v>#N/A</v>
      </c>
    </row>
    <row r="62" spans="2:7" x14ac:dyDescent="0.2">
      <c r="B62" s="53">
        <v>43435</v>
      </c>
      <c r="C62" s="118">
        <v>4.0410000000000004</v>
      </c>
      <c r="D62" s="57" t="e">
        <v>#N/A</v>
      </c>
      <c r="E62" s="49" t="e">
        <v>#N/A</v>
      </c>
      <c r="F62" s="49" t="e">
        <v>#N/A</v>
      </c>
      <c r="G62" s="49" t="e">
        <v>#N/A</v>
      </c>
    </row>
    <row r="63" spans="2:7" x14ac:dyDescent="0.2">
      <c r="B63" s="53">
        <v>43466</v>
      </c>
      <c r="C63" s="118">
        <v>3.109</v>
      </c>
      <c r="D63" s="57" t="e">
        <v>#N/A</v>
      </c>
      <c r="E63" s="57" t="e">
        <v>#N/A</v>
      </c>
      <c r="F63" s="57" t="e">
        <v>#N/A</v>
      </c>
      <c r="G63" s="57" t="e">
        <v>#N/A</v>
      </c>
    </row>
    <row r="64" spans="2:7" x14ac:dyDescent="0.2">
      <c r="B64" s="53">
        <v>43497</v>
      </c>
      <c r="C64" s="118">
        <v>2.6909999999999998</v>
      </c>
      <c r="D64" s="57" t="e">
        <v>#N/A</v>
      </c>
      <c r="E64" s="49" t="e">
        <v>#N/A</v>
      </c>
      <c r="F64" s="49" t="e">
        <v>#N/A</v>
      </c>
      <c r="G64" s="49" t="e">
        <v>#N/A</v>
      </c>
    </row>
    <row r="65" spans="2:7" x14ac:dyDescent="0.2">
      <c r="B65" s="53">
        <v>43525</v>
      </c>
      <c r="C65" s="118">
        <v>2.948</v>
      </c>
      <c r="D65" s="57" t="e">
        <v>#N/A</v>
      </c>
      <c r="E65" s="49" t="e">
        <v>#N/A</v>
      </c>
      <c r="F65" s="49" t="e">
        <v>#N/A</v>
      </c>
      <c r="G65" s="49" t="e">
        <v>#N/A</v>
      </c>
    </row>
    <row r="66" spans="2:7" x14ac:dyDescent="0.2">
      <c r="B66" s="53">
        <v>43556</v>
      </c>
      <c r="C66" s="118">
        <v>2.6469999999999998</v>
      </c>
      <c r="D66" s="57" t="e">
        <v>#N/A</v>
      </c>
      <c r="E66" s="49" t="e">
        <v>#N/A</v>
      </c>
      <c r="F66" s="49" t="e">
        <v>#N/A</v>
      </c>
      <c r="G66" s="49" t="e">
        <v>#N/A</v>
      </c>
    </row>
    <row r="67" spans="2:7" x14ac:dyDescent="0.2">
      <c r="B67" s="53">
        <v>43586</v>
      </c>
      <c r="C67" s="118">
        <v>2.6379999999999999</v>
      </c>
      <c r="D67" s="57" t="e">
        <v>#N/A</v>
      </c>
      <c r="E67" s="49" t="e">
        <v>#N/A</v>
      </c>
      <c r="F67" s="49" t="e">
        <v>#N/A</v>
      </c>
      <c r="G67" s="49" t="e">
        <v>#N/A</v>
      </c>
    </row>
    <row r="68" spans="2:7" x14ac:dyDescent="0.2">
      <c r="B68" s="53">
        <v>43617</v>
      </c>
      <c r="C68" s="118">
        <v>2.399</v>
      </c>
      <c r="D68" s="57" t="e">
        <v>#N/A</v>
      </c>
      <c r="E68" s="49" t="e">
        <v>#N/A</v>
      </c>
      <c r="F68" s="49" t="e">
        <v>#N/A</v>
      </c>
      <c r="G68" s="49" t="e">
        <v>#N/A</v>
      </c>
    </row>
    <row r="69" spans="2:7" x14ac:dyDescent="0.2">
      <c r="B69" s="53">
        <v>43647</v>
      </c>
      <c r="C69" s="118">
        <v>2.3660000000000001</v>
      </c>
      <c r="D69" s="57" t="e">
        <v>#N/A</v>
      </c>
      <c r="E69" s="49" t="e">
        <v>#N/A</v>
      </c>
      <c r="F69" s="49" t="e">
        <v>#N/A</v>
      </c>
      <c r="G69" s="49" t="e">
        <v>#N/A</v>
      </c>
    </row>
    <row r="70" spans="2:7" x14ac:dyDescent="0.2">
      <c r="B70" s="53">
        <v>43678</v>
      </c>
      <c r="C70" s="118">
        <v>2.2210000000000001</v>
      </c>
      <c r="D70" s="57" t="e">
        <v>#N/A</v>
      </c>
      <c r="E70" s="49" t="e">
        <v>#N/A</v>
      </c>
      <c r="F70" s="49" t="e">
        <v>#N/A</v>
      </c>
      <c r="G70" s="49" t="e">
        <v>#N/A</v>
      </c>
    </row>
    <row r="71" spans="2:7" x14ac:dyDescent="0.2">
      <c r="B71" s="53">
        <v>43709</v>
      </c>
      <c r="C71" s="118">
        <v>2.5590000000000002</v>
      </c>
      <c r="D71" s="57" t="e">
        <v>#N/A</v>
      </c>
      <c r="E71" s="49" t="e">
        <v>#N/A</v>
      </c>
      <c r="F71" s="49" t="e">
        <v>#N/A</v>
      </c>
      <c r="G71" s="49" t="e">
        <v>#N/A</v>
      </c>
    </row>
    <row r="72" spans="2:7" x14ac:dyDescent="0.2">
      <c r="B72" s="53">
        <v>43739</v>
      </c>
      <c r="C72" s="118">
        <v>2.331</v>
      </c>
      <c r="D72" s="57" t="e">
        <v>#N/A</v>
      </c>
      <c r="E72" s="49" t="e">
        <v>#N/A</v>
      </c>
      <c r="F72" s="49" t="e">
        <v>#N/A</v>
      </c>
      <c r="G72" s="49" t="e">
        <v>#N/A</v>
      </c>
    </row>
    <row r="73" spans="2:7" x14ac:dyDescent="0.2">
      <c r="B73" s="53">
        <v>43770</v>
      </c>
      <c r="C73" s="118">
        <v>2.653</v>
      </c>
      <c r="D73" s="57" t="e">
        <v>#N/A</v>
      </c>
      <c r="E73" s="49" t="e">
        <v>#N/A</v>
      </c>
      <c r="F73" s="49" t="e">
        <v>#N/A</v>
      </c>
      <c r="G73" s="49" t="e">
        <v>#N/A</v>
      </c>
    </row>
    <row r="74" spans="2:7" x14ac:dyDescent="0.2">
      <c r="B74" s="53">
        <v>43800</v>
      </c>
      <c r="C74" s="118">
        <v>2.2189999999999999</v>
      </c>
      <c r="D74" s="57" t="e">
        <v>#N/A</v>
      </c>
      <c r="E74" s="49" t="e">
        <v>#N/A</v>
      </c>
      <c r="F74" s="49" t="e">
        <v>#N/A</v>
      </c>
      <c r="G74" s="49" t="e">
        <v>#N/A</v>
      </c>
    </row>
    <row r="75" spans="2:7" x14ac:dyDescent="0.2">
      <c r="B75" s="94">
        <v>43831</v>
      </c>
      <c r="C75" s="93">
        <v>2.02</v>
      </c>
      <c r="D75" s="93" t="e">
        <v>#N/A</v>
      </c>
      <c r="E75" s="93" t="e">
        <v>#N/A</v>
      </c>
      <c r="F75" s="93" t="e">
        <v>#N/A</v>
      </c>
      <c r="G75" s="93" t="e">
        <v>#N/A</v>
      </c>
    </row>
    <row r="76" spans="2:7" x14ac:dyDescent="0.2">
      <c r="B76" s="94">
        <v>43862</v>
      </c>
      <c r="C76" s="93">
        <v>1.91</v>
      </c>
      <c r="D76" s="95" t="e">
        <v>#N/A</v>
      </c>
      <c r="E76" s="95" t="e">
        <v>#N/A</v>
      </c>
      <c r="F76" s="49" t="e">
        <v>#N/A</v>
      </c>
      <c r="G76" s="49" t="e">
        <v>#N/A</v>
      </c>
    </row>
    <row r="77" spans="2:7" x14ac:dyDescent="0.2">
      <c r="B77" s="94">
        <v>43891</v>
      </c>
      <c r="C77" s="93">
        <v>1.79</v>
      </c>
      <c r="D77" s="95" t="e">
        <v>#N/A</v>
      </c>
      <c r="E77" s="95" t="e">
        <v>#N/A</v>
      </c>
      <c r="F77" s="49" t="e">
        <v>#N/A</v>
      </c>
      <c r="G77" s="49" t="e">
        <v>#N/A</v>
      </c>
    </row>
    <row r="78" spans="2:7" x14ac:dyDescent="0.2">
      <c r="B78" s="94">
        <v>43922</v>
      </c>
      <c r="C78" s="93">
        <v>1.74</v>
      </c>
      <c r="D78" s="95" t="e">
        <v>#N/A</v>
      </c>
      <c r="E78" s="95" t="e">
        <v>#N/A</v>
      </c>
      <c r="F78" s="49" t="e">
        <v>#N/A</v>
      </c>
      <c r="G78" s="49" t="e">
        <v>#N/A</v>
      </c>
    </row>
    <row r="79" spans="2:7" x14ac:dyDescent="0.2">
      <c r="B79" s="94">
        <v>43952</v>
      </c>
      <c r="C79" s="93">
        <v>1.748</v>
      </c>
      <c r="D79" s="95" t="e">
        <v>#N/A</v>
      </c>
      <c r="E79" s="95" t="e">
        <v>#N/A</v>
      </c>
      <c r="F79" s="49" t="e">
        <v>#N/A</v>
      </c>
      <c r="G79" s="49" t="e">
        <v>#N/A</v>
      </c>
    </row>
    <row r="80" spans="2:7" x14ac:dyDescent="0.2">
      <c r="B80" s="94">
        <v>43983</v>
      </c>
      <c r="C80" s="93">
        <v>1.631</v>
      </c>
      <c r="D80" s="95" t="e">
        <v>#N/A</v>
      </c>
      <c r="E80" s="95" t="e">
        <v>#N/A</v>
      </c>
      <c r="F80" s="49" t="e">
        <v>#N/A</v>
      </c>
      <c r="G80" s="49" t="e">
        <v>#N/A</v>
      </c>
    </row>
    <row r="81" spans="2:7" x14ac:dyDescent="0.2">
      <c r="B81" s="94">
        <v>44013</v>
      </c>
      <c r="C81" s="93">
        <v>1.7669999999999999</v>
      </c>
      <c r="D81" s="95" t="e">
        <v>#N/A</v>
      </c>
      <c r="E81" s="95" t="e">
        <v>#N/A</v>
      </c>
      <c r="F81" s="49" t="e">
        <v>#N/A</v>
      </c>
      <c r="G81" s="49" t="e">
        <v>#N/A</v>
      </c>
    </row>
    <row r="82" spans="2:7" x14ac:dyDescent="0.2">
      <c r="B82" s="94">
        <v>44044</v>
      </c>
      <c r="C82" s="93">
        <v>2.2999999999999998</v>
      </c>
      <c r="D82" s="95" t="e">
        <v>#N/A</v>
      </c>
      <c r="E82" s="95" t="e">
        <v>#N/A</v>
      </c>
      <c r="F82" s="49" t="e">
        <v>#N/A</v>
      </c>
      <c r="G82" s="49" t="e">
        <v>#N/A</v>
      </c>
    </row>
    <row r="83" spans="2:7" x14ac:dyDescent="0.2">
      <c r="B83" s="94">
        <v>44075</v>
      </c>
      <c r="C83" s="93">
        <v>1.9219999999999999</v>
      </c>
      <c r="D83" s="95" t="e">
        <v>#N/A</v>
      </c>
      <c r="E83" s="95" t="e">
        <v>#N/A</v>
      </c>
      <c r="F83" s="49" t="e">
        <v>#N/A</v>
      </c>
      <c r="G83" s="49" t="e">
        <v>#N/A</v>
      </c>
    </row>
    <row r="84" spans="2:7" x14ac:dyDescent="0.2">
      <c r="B84" s="94">
        <v>44105</v>
      </c>
      <c r="C84" s="93">
        <v>2.39</v>
      </c>
      <c r="D84" s="95" t="e">
        <v>#N/A</v>
      </c>
      <c r="E84" s="95" t="e">
        <v>#N/A</v>
      </c>
      <c r="F84" s="49" t="e">
        <v>#N/A</v>
      </c>
      <c r="G84" s="49" t="e">
        <v>#N/A</v>
      </c>
    </row>
    <row r="85" spans="2:7" x14ac:dyDescent="0.2">
      <c r="B85" s="94">
        <v>44136</v>
      </c>
      <c r="C85" s="93">
        <v>2.61</v>
      </c>
      <c r="D85" s="95" t="e">
        <v>#N/A</v>
      </c>
      <c r="E85" s="95" t="e">
        <v>#N/A</v>
      </c>
      <c r="F85" s="49" t="e">
        <v>#N/A</v>
      </c>
      <c r="G85" s="49" t="e">
        <v>#N/A</v>
      </c>
    </row>
    <row r="86" spans="2:7" x14ac:dyDescent="0.2">
      <c r="B86" s="94">
        <v>44166</v>
      </c>
      <c r="C86" s="93">
        <v>2.59</v>
      </c>
      <c r="D86" s="95" t="e">
        <v>#N/A</v>
      </c>
      <c r="E86" s="95" t="e">
        <v>#N/A</v>
      </c>
      <c r="F86" s="49" t="e">
        <v>#N/A</v>
      </c>
      <c r="G86" s="49" t="e">
        <v>#N/A</v>
      </c>
    </row>
    <row r="87" spans="2:7" x14ac:dyDescent="0.2">
      <c r="B87" s="94">
        <v>44197</v>
      </c>
      <c r="C87" s="93">
        <v>2.71</v>
      </c>
      <c r="D87" s="95" t="e">
        <v>#N/A</v>
      </c>
      <c r="E87" s="95" t="e">
        <v>#N/A</v>
      </c>
      <c r="F87" s="49" t="e">
        <v>#N/A</v>
      </c>
      <c r="G87" s="49" t="e">
        <v>#N/A</v>
      </c>
    </row>
    <row r="88" spans="2:7" x14ac:dyDescent="0.2">
      <c r="B88" s="94">
        <v>44228</v>
      </c>
      <c r="C88" s="93">
        <v>5.35</v>
      </c>
      <c r="D88" s="95">
        <v>5.35</v>
      </c>
      <c r="E88" s="95" t="e">
        <v>#N/A</v>
      </c>
      <c r="F88" s="49" t="e">
        <v>#N/A</v>
      </c>
      <c r="G88" s="49" t="e">
        <v>#N/A</v>
      </c>
    </row>
    <row r="89" spans="2:7" x14ac:dyDescent="0.2">
      <c r="B89" s="94">
        <v>44256</v>
      </c>
      <c r="C89" s="93" t="e">
        <v>#N/A</v>
      </c>
      <c r="D89" s="95">
        <v>2.87</v>
      </c>
      <c r="E89" s="95" t="e">
        <v>#N/A</v>
      </c>
      <c r="F89" s="49" t="e">
        <v>#N/A</v>
      </c>
      <c r="G89" s="49" t="e">
        <v>#N/A</v>
      </c>
    </row>
    <row r="90" spans="2:7" x14ac:dyDescent="0.2">
      <c r="B90" s="94">
        <v>44287</v>
      </c>
      <c r="C90" s="93" t="e">
        <v>#N/A</v>
      </c>
      <c r="D90" s="95">
        <v>2.85</v>
      </c>
      <c r="E90" s="95">
        <v>2.7898000000000001</v>
      </c>
      <c r="F90" s="49">
        <v>2.3796409749229026</v>
      </c>
      <c r="G90" s="49">
        <v>3.2706547424668377</v>
      </c>
    </row>
    <row r="91" spans="2:7" x14ac:dyDescent="0.2">
      <c r="B91" s="94">
        <v>44317</v>
      </c>
      <c r="C91" s="93" t="e">
        <v>#N/A</v>
      </c>
      <c r="D91" s="95">
        <v>2.85</v>
      </c>
      <c r="E91" s="95">
        <v>2.8264000000000005</v>
      </c>
      <c r="F91" s="49">
        <v>2.2793610762496122</v>
      </c>
      <c r="G91" s="49">
        <v>3.5047264091848431</v>
      </c>
    </row>
    <row r="92" spans="2:7" x14ac:dyDescent="0.2">
      <c r="B92" s="94">
        <v>44348</v>
      </c>
      <c r="C92" s="93" t="e">
        <v>#N/A</v>
      </c>
      <c r="D92" s="95">
        <v>2.93</v>
      </c>
      <c r="E92" s="95">
        <v>2.8763999999999998</v>
      </c>
      <c r="F92" s="49">
        <v>2.2115195617396859</v>
      </c>
      <c r="G92" s="49">
        <v>3.7411728583090325</v>
      </c>
    </row>
    <row r="93" spans="2:7" x14ac:dyDescent="0.2">
      <c r="B93" s="94">
        <v>44378</v>
      </c>
      <c r="C93" s="93" t="e">
        <v>#N/A</v>
      </c>
      <c r="D93" s="95">
        <v>2.99</v>
      </c>
      <c r="E93" s="95">
        <v>2.9295999999999998</v>
      </c>
      <c r="F93" s="49">
        <v>2.145055951055634</v>
      </c>
      <c r="G93" s="49">
        <v>4.0010873169887793</v>
      </c>
    </row>
    <row r="94" spans="2:7" x14ac:dyDescent="0.2">
      <c r="B94" s="94">
        <v>44409</v>
      </c>
      <c r="C94" s="93" t="e">
        <v>#N/A</v>
      </c>
      <c r="D94" s="95">
        <v>3</v>
      </c>
      <c r="E94" s="95">
        <v>2.9502000000000002</v>
      </c>
      <c r="F94" s="49">
        <v>2.0845138924601367</v>
      </c>
      <c r="G94" s="49">
        <v>4.1754003518431553</v>
      </c>
    </row>
    <row r="95" spans="2:7" x14ac:dyDescent="0.2">
      <c r="B95" s="94">
        <v>44440</v>
      </c>
      <c r="C95" s="93" t="e">
        <v>#N/A</v>
      </c>
      <c r="D95" s="95">
        <v>2.99</v>
      </c>
      <c r="E95" s="95">
        <v>2.9392</v>
      </c>
      <c r="F95" s="49">
        <v>2.0065933678242467</v>
      </c>
      <c r="G95" s="49">
        <v>4.3052552542656777</v>
      </c>
    </row>
    <row r="96" spans="2:7" x14ac:dyDescent="0.2">
      <c r="B96" s="94">
        <v>44470</v>
      </c>
      <c r="C96" s="93" t="e">
        <v>#N/A</v>
      </c>
      <c r="D96" s="95">
        <v>3.03</v>
      </c>
      <c r="E96" s="95">
        <v>2.9512</v>
      </c>
      <c r="F96" s="49">
        <v>1.9487014946593466</v>
      </c>
      <c r="G96" s="49">
        <v>4.4694282135410006</v>
      </c>
    </row>
    <row r="97" spans="2:9" x14ac:dyDescent="0.2">
      <c r="B97" s="94">
        <v>44501</v>
      </c>
      <c r="C97" s="93" t="e">
        <v>#N/A</v>
      </c>
      <c r="D97" s="95">
        <v>3.05</v>
      </c>
      <c r="E97" s="95">
        <v>3.0086000000000004</v>
      </c>
      <c r="F97" s="49">
        <v>1.8333610461350056</v>
      </c>
      <c r="G97" s="49">
        <v>4.9372020743444187</v>
      </c>
    </row>
    <row r="98" spans="2:9" x14ac:dyDescent="0.2">
      <c r="B98" s="94">
        <v>44531</v>
      </c>
      <c r="C98" s="93" t="e">
        <v>#N/A</v>
      </c>
      <c r="D98" s="95">
        <v>3.1</v>
      </c>
      <c r="E98" s="95">
        <v>3.1238000000000001</v>
      </c>
      <c r="F98" s="49">
        <v>1.7751773916125018</v>
      </c>
      <c r="G98" s="49">
        <v>5.4969866595338397</v>
      </c>
    </row>
    <row r="99" spans="2:9" x14ac:dyDescent="0.2">
      <c r="B99" s="94">
        <v>44562</v>
      </c>
      <c r="C99" s="93" t="e">
        <v>#N/A</v>
      </c>
      <c r="D99" s="95">
        <v>3.22</v>
      </c>
      <c r="E99" s="95">
        <v>3.2082000000000002</v>
      </c>
      <c r="F99" s="49">
        <v>1.6588021134504483</v>
      </c>
      <c r="G99" s="49">
        <v>6.2048071656905686</v>
      </c>
    </row>
    <row r="100" spans="2:9" x14ac:dyDescent="0.2">
      <c r="B100" s="94">
        <v>44593</v>
      </c>
      <c r="C100" s="93" t="e">
        <v>#N/A</v>
      </c>
      <c r="D100" s="95">
        <v>3.18</v>
      </c>
      <c r="E100" s="95">
        <v>3.1323999999999996</v>
      </c>
      <c r="F100" s="49">
        <v>1.4635295438356892</v>
      </c>
      <c r="G100" s="49">
        <v>6.7042922374388265</v>
      </c>
    </row>
    <row r="101" spans="2:9" x14ac:dyDescent="0.2">
      <c r="B101" s="94">
        <v>44621</v>
      </c>
      <c r="C101" s="93" t="e">
        <v>#N/A</v>
      </c>
      <c r="D101" s="95">
        <v>3.13</v>
      </c>
      <c r="E101" s="95">
        <v>2.9201999999999999</v>
      </c>
      <c r="F101" s="49">
        <v>1.2963135481312387</v>
      </c>
      <c r="G101" s="49">
        <v>6.5783220828736324</v>
      </c>
    </row>
    <row r="102" spans="2:9" x14ac:dyDescent="0.2">
      <c r="B102" s="94">
        <v>44652</v>
      </c>
      <c r="C102" s="93" t="e">
        <v>#N/A</v>
      </c>
      <c r="D102" s="95">
        <v>3.1</v>
      </c>
      <c r="E102" s="95">
        <v>2.5021999999999998</v>
      </c>
      <c r="F102" s="49">
        <v>1.3918466942644527</v>
      </c>
      <c r="G102" s="49">
        <v>4.4983437226243819</v>
      </c>
    </row>
    <row r="103" spans="2:9" x14ac:dyDescent="0.2">
      <c r="B103" s="94">
        <v>44682</v>
      </c>
      <c r="C103" s="93" t="e">
        <v>#N/A</v>
      </c>
      <c r="D103" s="95">
        <v>3.09</v>
      </c>
      <c r="E103" s="95">
        <v>2.4516</v>
      </c>
      <c r="F103" s="49">
        <v>1.4322842294165004</v>
      </c>
      <c r="G103" s="49">
        <v>4.1963336861207781</v>
      </c>
    </row>
    <row r="104" spans="2:9" x14ac:dyDescent="0.2">
      <c r="B104" s="94">
        <v>44713</v>
      </c>
      <c r="C104" s="93" t="e">
        <v>#N/A</v>
      </c>
      <c r="D104" s="95">
        <v>3.13</v>
      </c>
      <c r="E104" s="95">
        <v>2.4874000000000001</v>
      </c>
      <c r="F104" s="49">
        <v>1.4584178872225937</v>
      </c>
      <c r="G104" s="49">
        <v>4.2423771774925267</v>
      </c>
    </row>
    <row r="105" spans="2:9" x14ac:dyDescent="0.2">
      <c r="B105" s="94">
        <v>44743</v>
      </c>
      <c r="C105" s="93" t="e">
        <v>#N/A</v>
      </c>
      <c r="D105" s="95">
        <v>3.14</v>
      </c>
      <c r="E105" s="95">
        <v>2.5263999999999998</v>
      </c>
      <c r="F105" s="49">
        <v>1.4817204348012798</v>
      </c>
      <c r="G105" s="49">
        <v>4.3076256560206048</v>
      </c>
    </row>
    <row r="106" spans="2:9" x14ac:dyDescent="0.2">
      <c r="B106" s="94">
        <v>44774</v>
      </c>
      <c r="C106" s="93" t="e">
        <v>#N/A</v>
      </c>
      <c r="D106" s="95">
        <v>3.14</v>
      </c>
      <c r="E106" s="95">
        <v>2.5331999999999999</v>
      </c>
      <c r="F106" s="49">
        <v>1.4852847096280946</v>
      </c>
      <c r="G106" s="49">
        <v>4.3204526367249807</v>
      </c>
    </row>
    <row r="107" spans="2:9" x14ac:dyDescent="0.2">
      <c r="B107" s="94">
        <v>44805</v>
      </c>
      <c r="C107" s="93" t="e">
        <v>#N/A</v>
      </c>
      <c r="D107" s="95">
        <v>3.12</v>
      </c>
      <c r="E107" s="95">
        <v>2.5156000000000001</v>
      </c>
      <c r="F107" s="49">
        <v>1.4588206622720328</v>
      </c>
      <c r="G107" s="49">
        <v>4.3379172804860806</v>
      </c>
    </row>
    <row r="108" spans="2:9" x14ac:dyDescent="0.2">
      <c r="B108" s="94">
        <v>44835</v>
      </c>
      <c r="C108" s="93" t="e">
        <v>#N/A</v>
      </c>
      <c r="D108" s="95">
        <v>3.17</v>
      </c>
      <c r="E108" s="95">
        <v>2.5416000000000003</v>
      </c>
      <c r="F108" s="49">
        <v>1.4526958820410287</v>
      </c>
      <c r="G108" s="49">
        <v>4.4467191239808015</v>
      </c>
    </row>
    <row r="109" spans="2:9" x14ac:dyDescent="0.2">
      <c r="B109" s="94">
        <v>44866</v>
      </c>
      <c r="C109" s="93" t="e">
        <v>#N/A</v>
      </c>
      <c r="D109" s="95">
        <v>3.22</v>
      </c>
      <c r="E109" s="95">
        <v>2.6049999999999995</v>
      </c>
      <c r="F109" s="49">
        <v>1.457709748123696</v>
      </c>
      <c r="G109" s="49">
        <v>4.6552648829677441</v>
      </c>
    </row>
    <row r="110" spans="2:9" x14ac:dyDescent="0.2">
      <c r="B110" s="96">
        <v>44896</v>
      </c>
      <c r="C110" s="93" t="e">
        <v>#N/A</v>
      </c>
      <c r="D110" s="97">
        <v>3.26</v>
      </c>
      <c r="E110" s="97">
        <v>2.7708000000000004</v>
      </c>
      <c r="F110" s="51">
        <v>1.4792575600889404</v>
      </c>
      <c r="G110" s="51">
        <v>5.1899904703129609</v>
      </c>
    </row>
    <row r="111" spans="2:9" x14ac:dyDescent="0.2">
      <c r="B111" s="32" t="s">
        <v>554</v>
      </c>
    </row>
    <row r="112" spans="2:9" ht="324" x14ac:dyDescent="0.2">
      <c r="B112" s="556" t="s">
        <v>550</v>
      </c>
      <c r="C112" s="556"/>
      <c r="D112" s="556"/>
      <c r="E112" s="556"/>
      <c r="F112" s="556"/>
      <c r="G112" s="556"/>
      <c r="H112" s="556"/>
      <c r="I112" s="556"/>
    </row>
    <row r="113" spans="2:13" x14ac:dyDescent="0.2">
      <c r="B113" s="556"/>
      <c r="C113" s="556"/>
      <c r="D113" s="556"/>
      <c r="E113" s="556"/>
      <c r="F113" s="556"/>
      <c r="G113" s="556"/>
      <c r="H113" s="556"/>
      <c r="I113" s="556"/>
    </row>
    <row r="114" spans="2:13" ht="12.75" customHeight="1" x14ac:dyDescent="0.2">
      <c r="B114" s="359"/>
      <c r="C114" s="359"/>
      <c r="D114" s="359"/>
      <c r="E114" s="359"/>
      <c r="F114" s="359"/>
      <c r="G114" s="359"/>
      <c r="H114" s="359"/>
      <c r="I114" s="359"/>
      <c r="J114" s="556"/>
      <c r="K114" s="556"/>
      <c r="L114" s="556"/>
      <c r="M114" s="556"/>
    </row>
    <row r="115" spans="2:13" x14ac:dyDescent="0.2">
      <c r="J115" s="556"/>
      <c r="K115" s="556"/>
      <c r="L115" s="556"/>
      <c r="M115" s="556"/>
    </row>
    <row r="116" spans="2:13" x14ac:dyDescent="0.2">
      <c r="J116" s="359"/>
      <c r="K116" s="359"/>
      <c r="L116" s="359"/>
      <c r="M116" s="359"/>
    </row>
    <row r="119" spans="2:13" ht="15.75" x14ac:dyDescent="0.25">
      <c r="B119" s="52" t="s">
        <v>54</v>
      </c>
    </row>
    <row r="130" spans="2:2" x14ac:dyDescent="0.2">
      <c r="B130" s="55"/>
    </row>
    <row r="131" spans="2:2" x14ac:dyDescent="0.2">
      <c r="B131" t="e">
        <f>(100*#REF!)&amp;"% NYMEX futures upper confidence interval"</f>
        <v>#REF!</v>
      </c>
    </row>
    <row r="132" spans="2:2" x14ac:dyDescent="0.2">
      <c r="B132" t="e">
        <f>(100*#REF!)&amp;"% NYMEX futures lower confidence interval"</f>
        <v>#REF!</v>
      </c>
    </row>
  </sheetData>
  <mergeCells count="2">
    <mergeCell ref="F25:G25"/>
    <mergeCell ref="J26:K26"/>
  </mergeCells>
  <phoneticPr fontId="26" type="noConversion"/>
  <conditionalFormatting sqref="C75:G110 E28:G74 C27:G27">
    <cfRule type="expression" dxfId="113" priority="10" stopIfTrue="1">
      <formula>ISNA(C27)</formula>
    </cfRule>
  </conditionalFormatting>
  <conditionalFormatting sqref="C75:E110">
    <cfRule type="expression" dxfId="112" priority="9" stopIfTrue="1">
      <formula>ISNA(C75)</formula>
    </cfRule>
  </conditionalFormatting>
  <conditionalFormatting sqref="F75:G75">
    <cfRule type="expression" dxfId="111" priority="8" stopIfTrue="1">
      <formula>ISNA(F75)</formula>
    </cfRule>
  </conditionalFormatting>
  <conditionalFormatting sqref="C28:C74">
    <cfRule type="expression" dxfId="110" priority="1" stopIfTrue="1">
      <formula>ISNA(C28)</formula>
    </cfRule>
  </conditionalFormatting>
  <conditionalFormatting sqref="C27">
    <cfRule type="expression" dxfId="109" priority="6" stopIfTrue="1">
      <formula>ISNA(C27)</formula>
    </cfRule>
  </conditionalFormatting>
  <conditionalFormatting sqref="C28:D74">
    <cfRule type="expression" dxfId="108" priority="2" stopIfTrue="1">
      <formula>ISNA(C28)</formula>
    </cfRule>
  </conditionalFormatting>
  <dataValidations disablePrompts="1" count="1">
    <dataValidation type="decimal" errorStyle="information" operator="lessThan" allowBlank="1" showInputMessage="1" showErrorMessage="1" errorTitle="Invalid entry" error="Value must be less than 100%" sqref="J26:K26">
      <formula1>1</formula1>
    </dataValidation>
  </dataValidations>
  <hyperlinks>
    <hyperlink ref="A3" location="Contents!A1" display="Return to Contents"/>
  </hyperlinks>
  <pageMargins left="0.75" right="0.75" top="1" bottom="1" header="0.5" footer="0.5"/>
  <pageSetup scale="28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C131"/>
  <sheetViews>
    <sheetView zoomScaleNormal="100" workbookViewId="0"/>
  </sheetViews>
  <sheetFormatPr defaultColWidth="9.140625" defaultRowHeight="15" x14ac:dyDescent="0.25"/>
  <cols>
    <col min="1" max="1" width="7.140625" style="119" customWidth="1"/>
    <col min="2" max="2" width="9.140625" style="119"/>
    <col min="3" max="3" width="14.85546875" style="119" customWidth="1"/>
    <col min="4" max="14" width="9.140625" style="119"/>
    <col min="15" max="16" width="9.140625" style="121"/>
    <col min="17" max="17" width="25.85546875" style="119" customWidth="1"/>
    <col min="18" max="18" width="10.5703125" style="119" customWidth="1"/>
    <col min="19" max="27" width="9.140625" style="119"/>
    <col min="28" max="29" width="9.140625" style="121"/>
    <col min="30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R3" s="125"/>
    </row>
    <row r="4" spans="1:18" x14ac:dyDescent="0.25">
      <c r="A4" s="312"/>
      <c r="B4" s="313"/>
      <c r="C4" s="313"/>
      <c r="D4" s="313"/>
      <c r="E4" s="313"/>
      <c r="F4" s="313"/>
      <c r="G4" s="313"/>
      <c r="H4" s="313"/>
      <c r="I4" s="313"/>
      <c r="J4" s="313"/>
      <c r="R4" s="125"/>
    </row>
    <row r="5" spans="1:18" x14ac:dyDescent="0.25">
      <c r="A5" s="314"/>
      <c r="B5" s="313"/>
      <c r="C5" s="313"/>
      <c r="D5" s="313"/>
      <c r="E5" s="313"/>
      <c r="F5" s="313"/>
      <c r="G5" s="313"/>
      <c r="H5" s="313"/>
      <c r="I5" s="313"/>
      <c r="J5" s="313"/>
      <c r="Q5" s="166" t="s">
        <v>351</v>
      </c>
      <c r="R5" s="167"/>
    </row>
    <row r="6" spans="1:18" x14ac:dyDescent="0.25">
      <c r="A6" s="313"/>
      <c r="B6" s="313"/>
      <c r="C6" s="313"/>
      <c r="D6" s="313"/>
      <c r="E6" s="313"/>
      <c r="F6" s="313"/>
      <c r="G6" s="313"/>
      <c r="H6" s="313"/>
      <c r="I6" s="313"/>
      <c r="J6" s="313"/>
      <c r="Q6" s="443" t="s">
        <v>395</v>
      </c>
      <c r="R6" s="444" t="s">
        <v>281</v>
      </c>
    </row>
    <row r="7" spans="1:18" x14ac:dyDescent="0.25">
      <c r="A7" s="313"/>
      <c r="B7" s="313"/>
      <c r="C7" s="313"/>
      <c r="D7" s="313"/>
      <c r="E7" s="313"/>
      <c r="F7" s="313"/>
      <c r="G7" s="313"/>
      <c r="H7" s="313"/>
      <c r="I7" s="313"/>
      <c r="J7" s="313"/>
      <c r="Q7" s="445" t="s">
        <v>396</v>
      </c>
      <c r="R7" s="446" t="s">
        <v>548</v>
      </c>
    </row>
    <row r="8" spans="1:18" x14ac:dyDescent="0.25">
      <c r="A8" s="313"/>
      <c r="B8" s="313"/>
      <c r="C8" s="313"/>
      <c r="D8" s="313"/>
      <c r="E8" s="313"/>
      <c r="F8" s="313"/>
      <c r="G8" s="313"/>
      <c r="H8" s="313"/>
      <c r="I8" s="313"/>
      <c r="J8" s="313"/>
    </row>
    <row r="9" spans="1:18" x14ac:dyDescent="0.25">
      <c r="A9" s="313"/>
      <c r="B9" s="313"/>
      <c r="C9" s="313"/>
      <c r="D9" s="313"/>
      <c r="E9" s="313"/>
      <c r="F9" s="313"/>
      <c r="G9" s="313"/>
      <c r="H9" s="313"/>
      <c r="I9" s="313"/>
      <c r="J9" s="313"/>
    </row>
    <row r="10" spans="1:18" x14ac:dyDescent="0.25">
      <c r="A10" s="313"/>
      <c r="B10" s="313"/>
      <c r="C10" s="313"/>
      <c r="D10" s="313"/>
      <c r="E10" s="313"/>
      <c r="F10" s="313"/>
      <c r="G10" s="313"/>
      <c r="H10" s="313"/>
      <c r="I10" s="313"/>
      <c r="J10" s="313"/>
    </row>
    <row r="11" spans="1:18" x14ac:dyDescent="0.25">
      <c r="A11" s="313"/>
      <c r="B11" s="313"/>
      <c r="C11" s="313"/>
      <c r="D11" s="313"/>
      <c r="E11" s="313"/>
      <c r="F11" s="313"/>
      <c r="G11" s="313"/>
      <c r="H11" s="313"/>
      <c r="I11" s="313"/>
      <c r="J11" s="313"/>
    </row>
    <row r="12" spans="1:18" x14ac:dyDescent="0.25">
      <c r="A12" s="313"/>
      <c r="B12" s="313"/>
      <c r="C12" s="313"/>
      <c r="D12" s="313"/>
      <c r="E12" s="313"/>
      <c r="F12" s="313"/>
      <c r="G12" s="313"/>
      <c r="H12" s="313"/>
      <c r="I12" s="313"/>
      <c r="J12" s="313"/>
    </row>
    <row r="13" spans="1:18" x14ac:dyDescent="0.25">
      <c r="A13" s="313"/>
      <c r="B13" s="313"/>
      <c r="C13" s="313"/>
      <c r="D13" s="313"/>
      <c r="E13" s="313"/>
      <c r="F13" s="313"/>
      <c r="G13" s="313"/>
      <c r="H13" s="313"/>
      <c r="I13" s="313"/>
      <c r="J13" s="313"/>
    </row>
    <row r="14" spans="1:18" x14ac:dyDescent="0.25">
      <c r="A14" s="313"/>
      <c r="B14" s="313"/>
      <c r="C14" s="313"/>
      <c r="D14" s="313"/>
      <c r="E14" s="313"/>
      <c r="F14" s="313"/>
      <c r="G14" s="313"/>
      <c r="H14" s="313"/>
      <c r="I14" s="313"/>
      <c r="J14" s="313"/>
    </row>
    <row r="15" spans="1:18" x14ac:dyDescent="0.25">
      <c r="A15" s="313"/>
      <c r="B15" s="313"/>
      <c r="C15" s="313"/>
      <c r="D15" s="313"/>
      <c r="E15" s="313"/>
      <c r="F15" s="313"/>
      <c r="G15" s="313"/>
      <c r="H15" s="313"/>
      <c r="I15" s="313"/>
      <c r="J15" s="313"/>
    </row>
    <row r="16" spans="1:18" x14ac:dyDescent="0.25">
      <c r="A16" s="313"/>
      <c r="B16" s="313"/>
      <c r="C16" s="313"/>
      <c r="D16" s="313"/>
      <c r="E16" s="313"/>
      <c r="F16" s="313"/>
      <c r="G16" s="313"/>
      <c r="H16" s="313"/>
      <c r="I16" s="313"/>
      <c r="J16" s="313"/>
    </row>
    <row r="17" spans="1:29" x14ac:dyDescent="0.25">
      <c r="A17" s="313"/>
      <c r="B17" s="313"/>
      <c r="C17" s="313"/>
      <c r="D17" s="313"/>
      <c r="E17" s="313"/>
      <c r="F17" s="313"/>
      <c r="G17" s="313"/>
      <c r="H17" s="313"/>
      <c r="I17" s="313"/>
      <c r="J17" s="313"/>
    </row>
    <row r="18" spans="1:29" x14ac:dyDescent="0.25">
      <c r="A18" s="313"/>
      <c r="B18" s="313"/>
      <c r="C18" s="313"/>
      <c r="D18" s="313"/>
      <c r="E18" s="313"/>
      <c r="F18" s="313"/>
      <c r="G18" s="313"/>
      <c r="H18" s="313"/>
      <c r="I18" s="313"/>
      <c r="J18" s="313"/>
    </row>
    <row r="19" spans="1:29" x14ac:dyDescent="0.25">
      <c r="A19" s="313"/>
      <c r="B19" s="313"/>
      <c r="C19" s="313"/>
      <c r="D19" s="313"/>
      <c r="E19" s="313"/>
      <c r="F19" s="313"/>
      <c r="G19" s="313"/>
      <c r="H19" s="313"/>
      <c r="I19" s="313"/>
      <c r="J19" s="313"/>
    </row>
    <row r="20" spans="1:29" x14ac:dyDescent="0.25">
      <c r="A20" s="313"/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29" x14ac:dyDescent="0.25">
      <c r="A21" s="313"/>
      <c r="B21" s="313"/>
      <c r="C21" s="313"/>
      <c r="D21" s="313"/>
      <c r="E21" s="313"/>
      <c r="F21" s="313"/>
      <c r="G21" s="313"/>
      <c r="H21" s="313"/>
      <c r="I21" s="313"/>
      <c r="J21" s="313"/>
    </row>
    <row r="22" spans="1:29" x14ac:dyDescent="0.25">
      <c r="A22" s="313"/>
      <c r="B22" s="313"/>
      <c r="C22" s="313"/>
      <c r="D22" s="313"/>
      <c r="E22" s="313"/>
      <c r="F22" s="313"/>
      <c r="G22" s="313"/>
      <c r="H22" s="313"/>
      <c r="I22" s="313"/>
      <c r="J22" s="313"/>
    </row>
    <row r="23" spans="1:29" x14ac:dyDescent="0.25">
      <c r="A23" s="313"/>
      <c r="B23" s="313"/>
      <c r="C23" s="313"/>
      <c r="D23" s="313"/>
      <c r="E23" s="313"/>
      <c r="F23" s="313"/>
      <c r="G23" s="313"/>
      <c r="H23" s="313"/>
      <c r="I23" s="313"/>
      <c r="J23" s="313"/>
    </row>
    <row r="24" spans="1:29" x14ac:dyDescent="0.25">
      <c r="B24"/>
      <c r="C24"/>
      <c r="D24" s="567"/>
      <c r="E24" s="567"/>
      <c r="F24" s="567"/>
      <c r="G24" s="567"/>
      <c r="H24" s="567"/>
      <c r="I24" s="32"/>
      <c r="J24" s="567"/>
      <c r="K24" s="567"/>
      <c r="L24" s="567"/>
      <c r="M24" s="567"/>
    </row>
    <row r="25" spans="1:29" s="379" customFormat="1" x14ac:dyDescent="0.25">
      <c r="D25" s="423" t="s">
        <v>511</v>
      </c>
      <c r="E25" s="423" t="s">
        <v>283</v>
      </c>
      <c r="F25" s="453" t="s">
        <v>512</v>
      </c>
      <c r="G25" s="453" t="s">
        <v>469</v>
      </c>
      <c r="H25" s="423"/>
      <c r="I25" s="424" t="s">
        <v>509</v>
      </c>
      <c r="J25" s="423" t="s">
        <v>230</v>
      </c>
      <c r="K25" s="453" t="s">
        <v>510</v>
      </c>
      <c r="L25" s="453" t="s">
        <v>469</v>
      </c>
      <c r="O25" s="442"/>
      <c r="P25" s="442"/>
      <c r="AB25" s="442"/>
      <c r="AC25" s="442"/>
    </row>
    <row r="26" spans="1:29" x14ac:dyDescent="0.25">
      <c r="B26" s="119">
        <f t="shared" ref="B26:B73" si="0">YEAR(C26)</f>
        <v>2017</v>
      </c>
      <c r="C26" s="122">
        <v>42736</v>
      </c>
      <c r="D26" s="123">
        <v>9.32</v>
      </c>
      <c r="E26" s="129" t="e">
        <v>#N/A</v>
      </c>
      <c r="F26" s="128"/>
      <c r="G26" s="525">
        <v>9.32</v>
      </c>
      <c r="H26" s="126"/>
      <c r="I26" s="123">
        <v>3.4262480000000002</v>
      </c>
      <c r="J26" s="129" t="e">
        <v>#N/A</v>
      </c>
      <c r="K26" s="128"/>
      <c r="L26" s="128">
        <v>3.4262480000000002</v>
      </c>
      <c r="M26" s="128"/>
    </row>
    <row r="27" spans="1:29" x14ac:dyDescent="0.25">
      <c r="B27" s="119">
        <f t="shared" si="0"/>
        <v>2017</v>
      </c>
      <c r="C27" s="122">
        <v>42767</v>
      </c>
      <c r="D27" s="123">
        <v>10.01</v>
      </c>
      <c r="E27" s="129" t="e">
        <v>#N/A</v>
      </c>
      <c r="F27" s="137">
        <f t="shared" ref="F27:F36" si="1">AVERAGEIF($B$26:$B$97,B27,$G$26:$G$97)</f>
        <v>12.971666666666666</v>
      </c>
      <c r="G27" s="128">
        <v>10.01</v>
      </c>
      <c r="H27" s="126"/>
      <c r="I27" s="123">
        <v>2.9575239999999998</v>
      </c>
      <c r="J27" s="129" t="e">
        <v>#N/A</v>
      </c>
      <c r="K27" s="137">
        <f t="shared" ref="K27:K36" si="2">AVERAGEIF($B$26:$B$97,B27,$L$26:$L$97)</f>
        <v>3.0970005</v>
      </c>
      <c r="L27" s="128">
        <v>2.9575239999999998</v>
      </c>
      <c r="M27" s="126"/>
    </row>
    <row r="28" spans="1:29" x14ac:dyDescent="0.25">
      <c r="B28" s="119">
        <f t="shared" si="0"/>
        <v>2017</v>
      </c>
      <c r="C28" s="122">
        <v>42795</v>
      </c>
      <c r="D28" s="123">
        <v>9.86</v>
      </c>
      <c r="E28" s="129" t="e">
        <v>#N/A</v>
      </c>
      <c r="F28" s="137">
        <f t="shared" si="1"/>
        <v>12.971666666666666</v>
      </c>
      <c r="G28" s="128">
        <v>9.86</v>
      </c>
      <c r="H28" s="126"/>
      <c r="I28" s="123">
        <v>2.9865599999999999</v>
      </c>
      <c r="J28" s="129" t="e">
        <v>#N/A</v>
      </c>
      <c r="K28" s="137">
        <f t="shared" si="2"/>
        <v>3.0970005</v>
      </c>
      <c r="L28" s="128">
        <v>2.9865599999999999</v>
      </c>
      <c r="M28" s="126"/>
    </row>
    <row r="29" spans="1:29" x14ac:dyDescent="0.25">
      <c r="B29" s="119">
        <f t="shared" si="0"/>
        <v>2017</v>
      </c>
      <c r="C29" s="122">
        <v>42826</v>
      </c>
      <c r="D29" s="123">
        <v>11.34</v>
      </c>
      <c r="E29" s="129" t="e">
        <v>#N/A</v>
      </c>
      <c r="F29" s="137">
        <f t="shared" si="1"/>
        <v>12.971666666666666</v>
      </c>
      <c r="G29" s="128">
        <v>11.34</v>
      </c>
      <c r="H29" s="126"/>
      <c r="I29" s="123">
        <v>3.2178110000000002</v>
      </c>
      <c r="J29" s="129" t="e">
        <v>#N/A</v>
      </c>
      <c r="K29" s="128">
        <f t="shared" si="2"/>
        <v>3.0970005</v>
      </c>
      <c r="L29" s="128">
        <v>3.2178110000000002</v>
      </c>
      <c r="M29" s="126"/>
    </row>
    <row r="30" spans="1:29" x14ac:dyDescent="0.25">
      <c r="B30" s="119">
        <f t="shared" si="0"/>
        <v>2017</v>
      </c>
      <c r="C30" s="122">
        <v>42856</v>
      </c>
      <c r="D30" s="123">
        <v>13.25</v>
      </c>
      <c r="E30" s="129" t="e">
        <v>#N/A</v>
      </c>
      <c r="F30" s="137">
        <f t="shared" si="1"/>
        <v>12.971666666666666</v>
      </c>
      <c r="G30" s="128">
        <v>13.25</v>
      </c>
      <c r="H30" s="126"/>
      <c r="I30" s="123">
        <v>3.2665500000000001</v>
      </c>
      <c r="J30" s="129" t="e">
        <v>#N/A</v>
      </c>
      <c r="K30" s="128">
        <f t="shared" si="2"/>
        <v>3.0970005</v>
      </c>
      <c r="L30" s="128">
        <v>3.2665500000000001</v>
      </c>
      <c r="M30" s="126"/>
    </row>
    <row r="31" spans="1:29" x14ac:dyDescent="0.25">
      <c r="B31" s="119">
        <f t="shared" si="0"/>
        <v>2017</v>
      </c>
      <c r="C31" s="122">
        <v>42887</v>
      </c>
      <c r="D31" s="123">
        <v>16.059999999999999</v>
      </c>
      <c r="E31" s="129" t="e">
        <v>#N/A</v>
      </c>
      <c r="F31" s="137">
        <f t="shared" si="1"/>
        <v>12.971666666666666</v>
      </c>
      <c r="G31" s="128">
        <v>16.059999999999999</v>
      </c>
      <c r="H31" s="126"/>
      <c r="I31" s="123">
        <v>3.0850749999999998</v>
      </c>
      <c r="J31" s="129" t="e">
        <v>#N/A</v>
      </c>
      <c r="K31" s="128">
        <f t="shared" si="2"/>
        <v>3.0970005</v>
      </c>
      <c r="L31" s="128">
        <v>3.0850749999999998</v>
      </c>
      <c r="M31" s="126"/>
    </row>
    <row r="32" spans="1:29" x14ac:dyDescent="0.25">
      <c r="B32" s="119">
        <f t="shared" si="0"/>
        <v>2017</v>
      </c>
      <c r="C32" s="122">
        <v>42917</v>
      </c>
      <c r="D32" s="123">
        <v>17.86</v>
      </c>
      <c r="E32" s="129" t="e">
        <v>#N/A</v>
      </c>
      <c r="F32" s="137">
        <f t="shared" si="1"/>
        <v>12.971666666666666</v>
      </c>
      <c r="G32" s="128">
        <v>17.86</v>
      </c>
      <c r="H32" s="126"/>
      <c r="I32" s="123">
        <v>3.094408</v>
      </c>
      <c r="J32" s="129" t="e">
        <v>#N/A</v>
      </c>
      <c r="K32" s="128">
        <f t="shared" si="2"/>
        <v>3.0970005</v>
      </c>
      <c r="L32" s="128">
        <v>3.094408</v>
      </c>
      <c r="M32" s="126"/>
    </row>
    <row r="33" spans="2:13" x14ac:dyDescent="0.25">
      <c r="B33" s="119">
        <f t="shared" si="0"/>
        <v>2017</v>
      </c>
      <c r="C33" s="122">
        <v>42948</v>
      </c>
      <c r="D33" s="123">
        <v>18.22</v>
      </c>
      <c r="E33" s="129" t="e">
        <v>#N/A</v>
      </c>
      <c r="F33" s="137">
        <f t="shared" si="1"/>
        <v>12.971666666666666</v>
      </c>
      <c r="G33" s="128">
        <v>18.22</v>
      </c>
      <c r="H33" s="126"/>
      <c r="I33" s="123">
        <v>3.0072999999999999</v>
      </c>
      <c r="J33" s="129" t="e">
        <v>#N/A</v>
      </c>
      <c r="K33" s="128">
        <f t="shared" si="2"/>
        <v>3.0970005</v>
      </c>
      <c r="L33" s="128">
        <v>3.0072999999999999</v>
      </c>
      <c r="M33" s="126"/>
    </row>
    <row r="34" spans="2:13" x14ac:dyDescent="0.25">
      <c r="B34" s="119">
        <f t="shared" si="0"/>
        <v>2017</v>
      </c>
      <c r="C34" s="122">
        <v>42979</v>
      </c>
      <c r="D34" s="123">
        <v>16.920000000000002</v>
      </c>
      <c r="E34" s="129" t="e">
        <v>#N/A</v>
      </c>
      <c r="F34" s="137">
        <f t="shared" si="1"/>
        <v>12.971666666666666</v>
      </c>
      <c r="G34" s="128">
        <v>16.920000000000002</v>
      </c>
      <c r="H34" s="126"/>
      <c r="I34" s="123">
        <v>3.086112</v>
      </c>
      <c r="J34" s="129" t="e">
        <v>#N/A</v>
      </c>
      <c r="K34" s="128">
        <f t="shared" si="2"/>
        <v>3.0970005</v>
      </c>
      <c r="L34" s="128">
        <v>3.086112</v>
      </c>
      <c r="M34" s="126"/>
    </row>
    <row r="35" spans="2:13" x14ac:dyDescent="0.25">
      <c r="B35" s="119">
        <f t="shared" si="0"/>
        <v>2017</v>
      </c>
      <c r="C35" s="122">
        <v>43009</v>
      </c>
      <c r="D35" s="123">
        <v>13.39</v>
      </c>
      <c r="E35" s="129" t="e">
        <v>#N/A</v>
      </c>
      <c r="F35" s="137">
        <f t="shared" si="1"/>
        <v>12.971666666666666</v>
      </c>
      <c r="G35" s="128">
        <v>13.39</v>
      </c>
      <c r="H35" s="126"/>
      <c r="I35" s="123">
        <v>2.9855230000000001</v>
      </c>
      <c r="J35" s="129" t="e">
        <v>#N/A</v>
      </c>
      <c r="K35" s="128">
        <f t="shared" si="2"/>
        <v>3.0970005</v>
      </c>
      <c r="L35" s="128">
        <v>2.9855230000000001</v>
      </c>
      <c r="M35" s="126"/>
    </row>
    <row r="36" spans="2:13" x14ac:dyDescent="0.25">
      <c r="B36" s="119">
        <f t="shared" si="0"/>
        <v>2017</v>
      </c>
      <c r="C36" s="122">
        <v>43040</v>
      </c>
      <c r="D36" s="123">
        <v>10.14</v>
      </c>
      <c r="E36" s="129" t="e">
        <v>#N/A</v>
      </c>
      <c r="F36" s="137">
        <f t="shared" si="1"/>
        <v>12.971666666666666</v>
      </c>
      <c r="G36" s="128">
        <v>10.14</v>
      </c>
      <c r="H36" s="126"/>
      <c r="I36" s="123">
        <v>3.125518</v>
      </c>
      <c r="J36" s="129" t="e">
        <v>#N/A</v>
      </c>
      <c r="K36" s="137">
        <f t="shared" si="2"/>
        <v>3.0970005</v>
      </c>
      <c r="L36" s="128">
        <v>3.125518</v>
      </c>
      <c r="M36" s="126"/>
    </row>
    <row r="37" spans="2:13" x14ac:dyDescent="0.25">
      <c r="B37" s="119">
        <f t="shared" si="0"/>
        <v>2017</v>
      </c>
      <c r="C37" s="122">
        <v>43070</v>
      </c>
      <c r="D37" s="123">
        <v>9.2899999999999991</v>
      </c>
      <c r="E37" s="129" t="e">
        <v>#N/A</v>
      </c>
      <c r="F37" s="128"/>
      <c r="G37" s="128">
        <v>9.2899999999999991</v>
      </c>
      <c r="H37" s="126"/>
      <c r="I37" s="123">
        <v>2.9253770000000001</v>
      </c>
      <c r="J37" s="129" t="e">
        <v>#N/A</v>
      </c>
      <c r="K37" s="128"/>
      <c r="L37" s="128">
        <v>2.9253770000000001</v>
      </c>
      <c r="M37" s="126"/>
    </row>
    <row r="38" spans="2:13" x14ac:dyDescent="0.25">
      <c r="B38" s="119">
        <f t="shared" si="0"/>
        <v>2018</v>
      </c>
      <c r="C38" s="122">
        <v>43101</v>
      </c>
      <c r="D38" s="123">
        <v>8.9</v>
      </c>
      <c r="E38" s="129" t="e">
        <v>#N/A</v>
      </c>
      <c r="F38" s="128"/>
      <c r="G38" s="128">
        <v>8.9</v>
      </c>
      <c r="H38" s="126"/>
      <c r="I38" s="123">
        <v>3.8302200000000002</v>
      </c>
      <c r="J38" s="129" t="e">
        <v>#N/A</v>
      </c>
      <c r="K38" s="128"/>
      <c r="L38" s="128">
        <v>3.8302200000000002</v>
      </c>
      <c r="M38" s="126"/>
    </row>
    <row r="39" spans="2:13" x14ac:dyDescent="0.25">
      <c r="B39" s="119">
        <f t="shared" si="0"/>
        <v>2018</v>
      </c>
      <c r="C39" s="122">
        <v>43132</v>
      </c>
      <c r="D39" s="123">
        <v>9.6300000000000008</v>
      </c>
      <c r="E39" s="129" t="e">
        <v>#N/A</v>
      </c>
      <c r="F39" s="137">
        <f t="shared" ref="F39" si="3">AVERAGEIF($B$26:$B$97,B39,$G$26:$G$97)</f>
        <v>12.769166666666669</v>
      </c>
      <c r="G39" s="128">
        <v>9.6300000000000008</v>
      </c>
      <c r="H39" s="126"/>
      <c r="I39" s="123">
        <v>2.7714599999999998</v>
      </c>
      <c r="J39" s="129" t="e">
        <v>#N/A</v>
      </c>
      <c r="K39" s="137">
        <f t="shared" ref="K39" si="4">AVERAGEIF($B$26:$B$97,B39,$L$26:$L$97)</f>
        <v>3.2708244999999998</v>
      </c>
      <c r="L39" s="128">
        <v>2.7714599999999998</v>
      </c>
      <c r="M39" s="126"/>
    </row>
    <row r="40" spans="2:13" x14ac:dyDescent="0.25">
      <c r="B40" s="119">
        <f t="shared" si="0"/>
        <v>2018</v>
      </c>
      <c r="C40" s="122">
        <v>43160</v>
      </c>
      <c r="D40" s="123">
        <v>9.76</v>
      </c>
      <c r="E40" s="129" t="e">
        <v>#N/A</v>
      </c>
      <c r="F40" s="128">
        <f t="shared" ref="F40:F48" si="5">AVERAGEIF($B$26:$B$97,B40,$G$26:$G$97)</f>
        <v>12.769166666666669</v>
      </c>
      <c r="G40" s="128">
        <v>9.76</v>
      </c>
      <c r="H40" s="126"/>
      <c r="I40" s="123">
        <v>2.795334</v>
      </c>
      <c r="J40" s="129" t="e">
        <v>#N/A</v>
      </c>
      <c r="K40" s="128">
        <f t="shared" ref="K40:K48" si="6">AVERAGEIF($B$26:$B$97,B40,$L$26:$L$97)</f>
        <v>3.2708244999999998</v>
      </c>
      <c r="L40" s="128">
        <v>2.795334</v>
      </c>
      <c r="M40" s="126"/>
    </row>
    <row r="41" spans="2:13" x14ac:dyDescent="0.25">
      <c r="B41" s="119">
        <f t="shared" si="0"/>
        <v>2018</v>
      </c>
      <c r="C41" s="122">
        <v>43191</v>
      </c>
      <c r="D41" s="123">
        <v>10.050000000000001</v>
      </c>
      <c r="E41" s="129" t="e">
        <v>#N/A</v>
      </c>
      <c r="F41" s="128">
        <f t="shared" si="5"/>
        <v>12.769166666666669</v>
      </c>
      <c r="G41" s="128">
        <v>10.050000000000001</v>
      </c>
      <c r="H41" s="126"/>
      <c r="I41" s="123">
        <v>2.9022480000000002</v>
      </c>
      <c r="J41" s="129" t="e">
        <v>#N/A</v>
      </c>
      <c r="K41" s="128">
        <f t="shared" si="6"/>
        <v>3.2708244999999998</v>
      </c>
      <c r="L41" s="128">
        <v>2.9022480000000002</v>
      </c>
      <c r="M41" s="126"/>
    </row>
    <row r="42" spans="2:13" x14ac:dyDescent="0.25">
      <c r="B42" s="119">
        <f t="shared" si="0"/>
        <v>2018</v>
      </c>
      <c r="C42" s="122">
        <v>43221</v>
      </c>
      <c r="D42" s="123">
        <v>13.52</v>
      </c>
      <c r="E42" s="129" t="e">
        <v>#N/A</v>
      </c>
      <c r="F42" s="128">
        <f t="shared" si="5"/>
        <v>12.769166666666669</v>
      </c>
      <c r="G42" s="128">
        <v>13.52</v>
      </c>
      <c r="H42" s="126"/>
      <c r="I42" s="123">
        <v>2.9064000000000001</v>
      </c>
      <c r="J42" s="129" t="e">
        <v>#N/A</v>
      </c>
      <c r="K42" s="128">
        <f t="shared" si="6"/>
        <v>3.2708244999999998</v>
      </c>
      <c r="L42" s="128">
        <v>2.9064000000000001</v>
      </c>
      <c r="M42" s="126"/>
    </row>
    <row r="43" spans="2:13" x14ac:dyDescent="0.25">
      <c r="B43" s="119">
        <f t="shared" si="0"/>
        <v>2018</v>
      </c>
      <c r="C43" s="122">
        <v>43252</v>
      </c>
      <c r="D43" s="123">
        <v>16.47</v>
      </c>
      <c r="E43" s="129" t="e">
        <v>#N/A</v>
      </c>
      <c r="F43" s="128">
        <f t="shared" si="5"/>
        <v>12.769166666666669</v>
      </c>
      <c r="G43" s="128">
        <v>16.47</v>
      </c>
      <c r="H43" s="126"/>
      <c r="I43" s="123">
        <v>3.0797460000000001</v>
      </c>
      <c r="J43" s="129" t="e">
        <v>#N/A</v>
      </c>
      <c r="K43" s="128">
        <f t="shared" si="6"/>
        <v>3.2708244999999998</v>
      </c>
      <c r="L43" s="128">
        <v>3.0797460000000001</v>
      </c>
      <c r="M43" s="126"/>
    </row>
    <row r="44" spans="2:13" x14ac:dyDescent="0.25">
      <c r="B44" s="119">
        <f t="shared" si="0"/>
        <v>2018</v>
      </c>
      <c r="C44" s="122">
        <v>43282</v>
      </c>
      <c r="D44" s="123">
        <v>17.850000000000001</v>
      </c>
      <c r="E44" s="129" t="e">
        <v>#N/A</v>
      </c>
      <c r="F44" s="128">
        <f t="shared" si="5"/>
        <v>12.769166666666669</v>
      </c>
      <c r="G44" s="128">
        <v>17.850000000000001</v>
      </c>
      <c r="H44" s="126"/>
      <c r="I44" s="123">
        <v>2.9406539999999999</v>
      </c>
      <c r="J44" s="129" t="e">
        <v>#N/A</v>
      </c>
      <c r="K44" s="128">
        <f t="shared" si="6"/>
        <v>3.2708244999999998</v>
      </c>
      <c r="L44" s="128">
        <v>2.9406539999999999</v>
      </c>
      <c r="M44" s="126"/>
    </row>
    <row r="45" spans="2:13" x14ac:dyDescent="0.25">
      <c r="B45" s="119">
        <f t="shared" si="0"/>
        <v>2018</v>
      </c>
      <c r="C45" s="122">
        <v>43313</v>
      </c>
      <c r="D45" s="123">
        <v>18.559999999999999</v>
      </c>
      <c r="E45" s="129" t="e">
        <v>#N/A</v>
      </c>
      <c r="F45" s="128">
        <f t="shared" si="5"/>
        <v>12.769166666666669</v>
      </c>
      <c r="G45" s="128">
        <v>18.559999999999999</v>
      </c>
      <c r="H45" s="126"/>
      <c r="I45" s="123">
        <v>3.073518</v>
      </c>
      <c r="J45" s="129" t="e">
        <v>#N/A</v>
      </c>
      <c r="K45" s="128">
        <f t="shared" si="6"/>
        <v>3.2708244999999998</v>
      </c>
      <c r="L45" s="128">
        <v>3.073518</v>
      </c>
      <c r="M45" s="126"/>
    </row>
    <row r="46" spans="2:13" x14ac:dyDescent="0.25">
      <c r="B46" s="119">
        <f t="shared" si="0"/>
        <v>2018</v>
      </c>
      <c r="C46" s="122">
        <v>43344</v>
      </c>
      <c r="D46" s="123">
        <v>17.23</v>
      </c>
      <c r="E46" s="129" t="e">
        <v>#N/A</v>
      </c>
      <c r="F46" s="128">
        <f t="shared" si="5"/>
        <v>12.769166666666669</v>
      </c>
      <c r="G46" s="128">
        <v>17.23</v>
      </c>
      <c r="H46" s="126"/>
      <c r="I46" s="123">
        <v>3.1088100000000001</v>
      </c>
      <c r="J46" s="129" t="e">
        <v>#N/A</v>
      </c>
      <c r="K46" s="128">
        <f t="shared" si="6"/>
        <v>3.2708244999999998</v>
      </c>
      <c r="L46" s="128">
        <v>3.1088100000000001</v>
      </c>
      <c r="M46" s="126"/>
    </row>
    <row r="47" spans="2:13" x14ac:dyDescent="0.25">
      <c r="B47" s="119">
        <f t="shared" si="0"/>
        <v>2018</v>
      </c>
      <c r="C47" s="122">
        <v>43374</v>
      </c>
      <c r="D47" s="123">
        <v>12.22</v>
      </c>
      <c r="E47" s="129" t="e">
        <v>#N/A</v>
      </c>
      <c r="F47" s="128">
        <f t="shared" si="5"/>
        <v>12.769166666666669</v>
      </c>
      <c r="G47" s="128">
        <v>12.22</v>
      </c>
      <c r="H47" s="126"/>
      <c r="I47" s="123">
        <v>3.4004880000000002</v>
      </c>
      <c r="J47" s="129" t="e">
        <v>#N/A</v>
      </c>
      <c r="K47" s="128">
        <f t="shared" si="6"/>
        <v>3.2708244999999998</v>
      </c>
      <c r="L47" s="128">
        <v>3.4004880000000002</v>
      </c>
      <c r="M47" s="126"/>
    </row>
    <row r="48" spans="2:13" x14ac:dyDescent="0.25">
      <c r="B48" s="119">
        <f t="shared" si="0"/>
        <v>2018</v>
      </c>
      <c r="C48" s="122">
        <v>43405</v>
      </c>
      <c r="D48" s="123">
        <v>9.42</v>
      </c>
      <c r="E48" s="129" t="e">
        <v>#N/A</v>
      </c>
      <c r="F48" s="137">
        <f t="shared" si="5"/>
        <v>12.769166666666669</v>
      </c>
      <c r="G48" s="128">
        <v>9.42</v>
      </c>
      <c r="H48" s="126"/>
      <c r="I48" s="123">
        <v>4.2464579999999996</v>
      </c>
      <c r="J48" s="129" t="e">
        <v>#N/A</v>
      </c>
      <c r="K48" s="137">
        <f t="shared" si="6"/>
        <v>3.2708244999999998</v>
      </c>
      <c r="L48" s="128">
        <v>4.2464579999999996</v>
      </c>
      <c r="M48" s="126"/>
    </row>
    <row r="49" spans="2:13" x14ac:dyDescent="0.25">
      <c r="B49" s="119">
        <f t="shared" si="0"/>
        <v>2018</v>
      </c>
      <c r="C49" s="122">
        <v>43435</v>
      </c>
      <c r="D49" s="123">
        <v>9.6199999999999992</v>
      </c>
      <c r="E49" s="129" t="e">
        <v>#N/A</v>
      </c>
      <c r="F49" s="128"/>
      <c r="G49" s="128">
        <v>9.6199999999999992</v>
      </c>
      <c r="H49" s="126"/>
      <c r="I49" s="123">
        <v>4.1945579999999998</v>
      </c>
      <c r="J49" s="129" t="e">
        <v>#N/A</v>
      </c>
      <c r="K49" s="128"/>
      <c r="L49" s="128">
        <v>4.1945579999999998</v>
      </c>
      <c r="M49" s="126"/>
    </row>
    <row r="50" spans="2:13" x14ac:dyDescent="0.25">
      <c r="B50" s="119">
        <f t="shared" si="0"/>
        <v>2019</v>
      </c>
      <c r="C50" s="122">
        <v>43466</v>
      </c>
      <c r="D50" s="123">
        <v>9.36</v>
      </c>
      <c r="E50" s="129" t="e">
        <v>#N/A</v>
      </c>
      <c r="F50" s="128"/>
      <c r="G50" s="128">
        <v>9.36</v>
      </c>
      <c r="H50" s="126"/>
      <c r="I50" s="123">
        <v>3.230251</v>
      </c>
      <c r="J50" s="129" t="e">
        <v>#N/A</v>
      </c>
      <c r="K50" s="128"/>
      <c r="L50" s="128">
        <v>3.230251</v>
      </c>
      <c r="M50" s="126"/>
    </row>
    <row r="51" spans="2:13" x14ac:dyDescent="0.25">
      <c r="B51" s="119">
        <f t="shared" si="0"/>
        <v>2019</v>
      </c>
      <c r="C51" s="122">
        <v>43497</v>
      </c>
      <c r="D51" s="123">
        <v>9.4</v>
      </c>
      <c r="E51" s="129" t="e">
        <v>#N/A</v>
      </c>
      <c r="F51" s="137">
        <f t="shared" ref="F51" si="7">AVERAGEIF($B$26:$B$97,B51,$G$26:$G$97)</f>
        <v>12.683333333333335</v>
      </c>
      <c r="G51" s="128">
        <v>9.4</v>
      </c>
      <c r="H51" s="126"/>
      <c r="I51" s="123">
        <v>2.7959489999999998</v>
      </c>
      <c r="J51" s="129" t="e">
        <v>#N/A</v>
      </c>
      <c r="K51" s="137">
        <f t="shared" ref="K51" si="8">AVERAGEIF($B$26:$B$97,B51,$L$26:$L$97)</f>
        <v>2.6651215833333328</v>
      </c>
      <c r="L51" s="128">
        <v>2.7959489999999998</v>
      </c>
      <c r="M51" s="126"/>
    </row>
    <row r="52" spans="2:13" x14ac:dyDescent="0.25">
      <c r="B52" s="119">
        <f t="shared" si="0"/>
        <v>2019</v>
      </c>
      <c r="C52" s="122">
        <v>43525</v>
      </c>
      <c r="D52" s="123">
        <v>9.42</v>
      </c>
      <c r="E52" s="129" t="e">
        <v>#N/A</v>
      </c>
      <c r="F52" s="128">
        <f t="shared" ref="F52:F60" si="9">AVERAGEIF($B$26:$B$97,B52,$G$26:$G$97)</f>
        <v>12.683333333333335</v>
      </c>
      <c r="G52" s="128">
        <v>9.42</v>
      </c>
      <c r="H52" s="126"/>
      <c r="I52" s="123">
        <v>3.0629719999999998</v>
      </c>
      <c r="J52" s="129" t="e">
        <v>#N/A</v>
      </c>
      <c r="K52" s="128">
        <f t="shared" ref="K52:K60" si="10">AVERAGEIF($B$26:$B$97,B52,$L$26:$L$97)</f>
        <v>2.6651215833333328</v>
      </c>
      <c r="L52" s="128">
        <v>3.0629719999999998</v>
      </c>
      <c r="M52" s="126"/>
    </row>
    <row r="53" spans="2:13" x14ac:dyDescent="0.25">
      <c r="B53" s="119">
        <f t="shared" si="0"/>
        <v>2019</v>
      </c>
      <c r="C53" s="122">
        <v>43556</v>
      </c>
      <c r="D53" s="123">
        <v>10.85</v>
      </c>
      <c r="E53" s="129" t="e">
        <v>#N/A</v>
      </c>
      <c r="F53" s="128">
        <f t="shared" si="9"/>
        <v>12.683333333333335</v>
      </c>
      <c r="G53" s="128">
        <v>10.85</v>
      </c>
      <c r="H53" s="126"/>
      <c r="I53" s="123">
        <v>2.7502330000000001</v>
      </c>
      <c r="J53" s="129" t="e">
        <v>#N/A</v>
      </c>
      <c r="K53" s="128">
        <f t="shared" si="10"/>
        <v>2.6651215833333328</v>
      </c>
      <c r="L53" s="128">
        <v>2.7502330000000001</v>
      </c>
      <c r="M53" s="126"/>
    </row>
    <row r="54" spans="2:13" x14ac:dyDescent="0.25">
      <c r="B54" s="119">
        <f t="shared" si="0"/>
        <v>2019</v>
      </c>
      <c r="C54" s="122">
        <v>43586</v>
      </c>
      <c r="D54" s="123">
        <v>12.76</v>
      </c>
      <c r="E54" s="129" t="e">
        <v>#N/A</v>
      </c>
      <c r="F54" s="128">
        <f t="shared" si="9"/>
        <v>12.683333333333335</v>
      </c>
      <c r="G54" s="128">
        <v>12.76</v>
      </c>
      <c r="H54" s="126"/>
      <c r="I54" s="123">
        <v>2.740882</v>
      </c>
      <c r="J54" s="129" t="e">
        <v>#N/A</v>
      </c>
      <c r="K54" s="128">
        <f t="shared" si="10"/>
        <v>2.6651215833333328</v>
      </c>
      <c r="L54" s="128">
        <v>2.740882</v>
      </c>
      <c r="M54" s="126"/>
    </row>
    <row r="55" spans="2:13" x14ac:dyDescent="0.25">
      <c r="B55" s="119">
        <f t="shared" si="0"/>
        <v>2019</v>
      </c>
      <c r="C55" s="122">
        <v>43617</v>
      </c>
      <c r="D55" s="123">
        <v>15.55</v>
      </c>
      <c r="E55" s="129" t="e">
        <v>#N/A</v>
      </c>
      <c r="F55" s="128">
        <f t="shared" si="9"/>
        <v>12.683333333333335</v>
      </c>
      <c r="G55" s="128">
        <v>15.55</v>
      </c>
      <c r="H55" s="126"/>
      <c r="I55" s="123">
        <v>2.4925609999999998</v>
      </c>
      <c r="J55" s="129" t="e">
        <v>#N/A</v>
      </c>
      <c r="K55" s="128">
        <f t="shared" si="10"/>
        <v>2.6651215833333328</v>
      </c>
      <c r="L55" s="128">
        <v>2.4925609999999998</v>
      </c>
      <c r="M55" s="126"/>
    </row>
    <row r="56" spans="2:13" x14ac:dyDescent="0.25">
      <c r="B56" s="119">
        <f t="shared" si="0"/>
        <v>2019</v>
      </c>
      <c r="C56" s="122">
        <v>43647</v>
      </c>
      <c r="D56" s="123">
        <v>17.739999999999998</v>
      </c>
      <c r="E56" s="129" t="e">
        <v>#N/A</v>
      </c>
      <c r="F56" s="128">
        <f t="shared" si="9"/>
        <v>12.683333333333335</v>
      </c>
      <c r="G56" s="128">
        <v>17.739999999999998</v>
      </c>
      <c r="H56" s="126"/>
      <c r="I56" s="123">
        <v>2.4582739999999998</v>
      </c>
      <c r="J56" s="129" t="e">
        <v>#N/A</v>
      </c>
      <c r="K56" s="128">
        <f t="shared" si="10"/>
        <v>2.6651215833333328</v>
      </c>
      <c r="L56" s="128">
        <v>2.4582739999999998</v>
      </c>
      <c r="M56" s="126"/>
    </row>
    <row r="57" spans="2:13" x14ac:dyDescent="0.25">
      <c r="B57" s="119">
        <f t="shared" si="0"/>
        <v>2019</v>
      </c>
      <c r="C57" s="122">
        <v>43678</v>
      </c>
      <c r="D57" s="123">
        <v>18.38</v>
      </c>
      <c r="E57" s="129" t="e">
        <v>#N/A</v>
      </c>
      <c r="F57" s="128">
        <f t="shared" si="9"/>
        <v>12.683333333333335</v>
      </c>
      <c r="G57" s="128">
        <v>18.38</v>
      </c>
      <c r="H57" s="126"/>
      <c r="I57" s="123">
        <v>2.3076189999999999</v>
      </c>
      <c r="J57" s="129" t="e">
        <v>#N/A</v>
      </c>
      <c r="K57" s="128">
        <f t="shared" si="10"/>
        <v>2.6651215833333328</v>
      </c>
      <c r="L57" s="128">
        <v>2.3076189999999999</v>
      </c>
      <c r="M57" s="126"/>
    </row>
    <row r="58" spans="2:13" x14ac:dyDescent="0.25">
      <c r="B58" s="119">
        <f t="shared" si="0"/>
        <v>2019</v>
      </c>
      <c r="C58" s="122">
        <v>43709</v>
      </c>
      <c r="D58" s="123">
        <v>17.61</v>
      </c>
      <c r="E58" s="129" t="e">
        <v>#N/A</v>
      </c>
      <c r="F58" s="128">
        <f t="shared" si="9"/>
        <v>12.683333333333335</v>
      </c>
      <c r="G58" s="128">
        <v>17.61</v>
      </c>
      <c r="H58" s="126"/>
      <c r="I58" s="123">
        <v>2.658801</v>
      </c>
      <c r="J58" s="129" t="e">
        <v>#N/A</v>
      </c>
      <c r="K58" s="128">
        <f t="shared" si="10"/>
        <v>2.6651215833333328</v>
      </c>
      <c r="L58" s="128">
        <v>2.658801</v>
      </c>
      <c r="M58" s="126"/>
    </row>
    <row r="59" spans="2:13" x14ac:dyDescent="0.25">
      <c r="B59" s="119">
        <f t="shared" si="0"/>
        <v>2019</v>
      </c>
      <c r="C59" s="122">
        <v>43739</v>
      </c>
      <c r="D59" s="123">
        <v>12.5</v>
      </c>
      <c r="E59" s="129" t="e">
        <v>#N/A</v>
      </c>
      <c r="F59" s="128">
        <f t="shared" si="9"/>
        <v>12.683333333333335</v>
      </c>
      <c r="G59" s="128">
        <v>12.5</v>
      </c>
      <c r="H59" s="126"/>
      <c r="I59" s="123">
        <v>2.4219089999999999</v>
      </c>
      <c r="J59" s="129" t="e">
        <v>#N/A</v>
      </c>
      <c r="K59" s="128">
        <f t="shared" si="10"/>
        <v>2.6651215833333328</v>
      </c>
      <c r="L59" s="128">
        <v>2.4219089999999999</v>
      </c>
      <c r="M59" s="126"/>
    </row>
    <row r="60" spans="2:13" x14ac:dyDescent="0.25">
      <c r="B60" s="119">
        <f t="shared" si="0"/>
        <v>2019</v>
      </c>
      <c r="C60" s="122">
        <v>43770</v>
      </c>
      <c r="D60" s="123">
        <v>9.33</v>
      </c>
      <c r="E60" s="129" t="e">
        <v>#N/A</v>
      </c>
      <c r="F60" s="137">
        <f t="shared" si="9"/>
        <v>12.683333333333335</v>
      </c>
      <c r="G60" s="128">
        <v>9.33</v>
      </c>
      <c r="H60" s="126"/>
      <c r="I60" s="123">
        <v>2.7564669999999998</v>
      </c>
      <c r="J60" s="129" t="e">
        <v>#N/A</v>
      </c>
      <c r="K60" s="137">
        <f t="shared" si="10"/>
        <v>2.6651215833333328</v>
      </c>
      <c r="L60" s="128">
        <v>2.7564669999999998</v>
      </c>
      <c r="M60" s="126"/>
    </row>
    <row r="61" spans="2:13" x14ac:dyDescent="0.25">
      <c r="B61" s="119">
        <f t="shared" si="0"/>
        <v>2019</v>
      </c>
      <c r="C61" s="122">
        <v>43800</v>
      </c>
      <c r="D61" s="123">
        <v>9.3000000000000007</v>
      </c>
      <c r="E61" s="129" t="e">
        <v>#N/A</v>
      </c>
      <c r="F61" s="128"/>
      <c r="G61" s="128">
        <v>9.3000000000000007</v>
      </c>
      <c r="H61" s="126"/>
      <c r="I61" s="123">
        <v>2.3055409999999998</v>
      </c>
      <c r="J61" s="129" t="e">
        <v>#N/A</v>
      </c>
      <c r="K61" s="128"/>
      <c r="L61" s="128">
        <v>2.3055409999999998</v>
      </c>
      <c r="M61" s="126"/>
    </row>
    <row r="62" spans="2:13" x14ac:dyDescent="0.25">
      <c r="B62" s="119">
        <f t="shared" si="0"/>
        <v>2020</v>
      </c>
      <c r="C62" s="122">
        <v>43831</v>
      </c>
      <c r="D62" s="123">
        <v>9.51</v>
      </c>
      <c r="E62" s="129" t="e">
        <v>#N/A</v>
      </c>
      <c r="F62" s="128"/>
      <c r="G62" s="128">
        <v>9.51</v>
      </c>
      <c r="H62" s="126"/>
      <c r="I62" s="123">
        <v>2.0987800000000001</v>
      </c>
      <c r="J62" s="129" t="e">
        <v>#N/A</v>
      </c>
      <c r="K62" s="128"/>
      <c r="L62" s="128">
        <v>2.0987800000000001</v>
      </c>
      <c r="M62" s="126"/>
    </row>
    <row r="63" spans="2:13" x14ac:dyDescent="0.25">
      <c r="B63" s="119">
        <f t="shared" si="0"/>
        <v>2020</v>
      </c>
      <c r="C63" s="122">
        <v>43862</v>
      </c>
      <c r="D63" s="123">
        <v>9.1199999999999992</v>
      </c>
      <c r="E63" s="129" t="e">
        <v>#N/A</v>
      </c>
      <c r="F63" s="128">
        <f t="shared" ref="F63:F72" si="11">AVERAGEIF($B$26:$B$97,B63,$G$26:$G$97)</f>
        <v>12.707499999999998</v>
      </c>
      <c r="G63" s="128">
        <v>9.1199999999999992</v>
      </c>
      <c r="H63" s="126"/>
      <c r="I63" s="123">
        <v>1.9844900000000001</v>
      </c>
      <c r="J63" s="129" t="e">
        <v>#N/A</v>
      </c>
      <c r="K63" s="137">
        <f t="shared" ref="K63" si="12">AVERAGEIF($B$26:$B$97,B63,$L$26:$L$97)</f>
        <v>2.1141918333333334</v>
      </c>
      <c r="L63" s="128">
        <v>1.9844900000000001</v>
      </c>
      <c r="M63" s="126"/>
    </row>
    <row r="64" spans="2:13" x14ac:dyDescent="0.25">
      <c r="B64" s="119">
        <f t="shared" si="0"/>
        <v>2020</v>
      </c>
      <c r="C64" s="122">
        <v>43891</v>
      </c>
      <c r="D64" s="123">
        <v>9.85</v>
      </c>
      <c r="E64" s="129" t="e">
        <v>#N/A</v>
      </c>
      <c r="F64" s="128">
        <f t="shared" si="11"/>
        <v>12.707499999999998</v>
      </c>
      <c r="G64" s="128">
        <v>9.85</v>
      </c>
      <c r="H64" s="126"/>
      <c r="I64" s="123">
        <v>1.85981</v>
      </c>
      <c r="J64" s="129" t="e">
        <v>#N/A</v>
      </c>
      <c r="K64" s="128">
        <f t="shared" ref="K64:K72" si="13">AVERAGEIF($B$26:$B$97,B64,$L$26:$L$97)</f>
        <v>2.1141918333333334</v>
      </c>
      <c r="L64" s="128">
        <v>1.85981</v>
      </c>
      <c r="M64" s="126"/>
    </row>
    <row r="65" spans="2:13" x14ac:dyDescent="0.25">
      <c r="B65" s="119">
        <f t="shared" si="0"/>
        <v>2020</v>
      </c>
      <c r="C65" s="122">
        <v>43922</v>
      </c>
      <c r="D65" s="123">
        <v>10.66</v>
      </c>
      <c r="E65" s="129" t="e">
        <v>#N/A</v>
      </c>
      <c r="F65" s="138">
        <f t="shared" si="11"/>
        <v>12.707499999999998</v>
      </c>
      <c r="G65" s="128">
        <v>10.66</v>
      </c>
      <c r="H65" s="126"/>
      <c r="I65" s="123">
        <v>1.80786</v>
      </c>
      <c r="J65" s="129" t="e">
        <v>#N/A</v>
      </c>
      <c r="K65" s="128">
        <f t="shared" si="13"/>
        <v>2.1141918333333334</v>
      </c>
      <c r="L65" s="128">
        <v>1.80786</v>
      </c>
      <c r="M65" s="126"/>
    </row>
    <row r="66" spans="2:13" x14ac:dyDescent="0.25">
      <c r="B66" s="119">
        <f t="shared" si="0"/>
        <v>2020</v>
      </c>
      <c r="C66" s="122">
        <v>43952</v>
      </c>
      <c r="D66" s="123">
        <v>11.85</v>
      </c>
      <c r="E66" s="129" t="e">
        <v>#N/A</v>
      </c>
      <c r="F66" s="138">
        <f t="shared" si="11"/>
        <v>12.707499999999998</v>
      </c>
      <c r="G66" s="128">
        <v>11.85</v>
      </c>
      <c r="H66" s="126"/>
      <c r="I66" s="123">
        <v>1.8161719999999999</v>
      </c>
      <c r="J66" s="129" t="e">
        <v>#N/A</v>
      </c>
      <c r="K66" s="128">
        <f t="shared" si="13"/>
        <v>2.1141918333333334</v>
      </c>
      <c r="L66" s="128">
        <v>1.8161719999999999</v>
      </c>
      <c r="M66" s="126"/>
    </row>
    <row r="67" spans="2:13" x14ac:dyDescent="0.25">
      <c r="B67" s="119">
        <f t="shared" si="0"/>
        <v>2020</v>
      </c>
      <c r="C67" s="122">
        <v>43983</v>
      </c>
      <c r="D67" s="123">
        <v>15.37</v>
      </c>
      <c r="E67" s="129" t="e">
        <v>#N/A</v>
      </c>
      <c r="F67" s="138">
        <f t="shared" si="11"/>
        <v>12.707499999999998</v>
      </c>
      <c r="G67" s="128">
        <v>15.37</v>
      </c>
      <c r="H67" s="126"/>
      <c r="I67" s="123">
        <v>1.694609</v>
      </c>
      <c r="J67" s="129" t="e">
        <v>#N/A</v>
      </c>
      <c r="K67" s="128">
        <f t="shared" si="13"/>
        <v>2.1141918333333334</v>
      </c>
      <c r="L67" s="128">
        <v>1.694609</v>
      </c>
      <c r="M67" s="126"/>
    </row>
    <row r="68" spans="2:13" x14ac:dyDescent="0.25">
      <c r="B68" s="119">
        <f t="shared" si="0"/>
        <v>2020</v>
      </c>
      <c r="C68" s="122">
        <v>44013</v>
      </c>
      <c r="D68" s="123">
        <v>17.57</v>
      </c>
      <c r="E68" s="129" t="e">
        <v>#N/A</v>
      </c>
      <c r="F68" s="138">
        <f t="shared" si="11"/>
        <v>12.707499999999998</v>
      </c>
      <c r="G68" s="128">
        <v>17.57</v>
      </c>
      <c r="H68" s="126"/>
      <c r="I68" s="123">
        <v>1.8359129999999999</v>
      </c>
      <c r="J68" s="129" t="e">
        <v>#N/A</v>
      </c>
      <c r="K68" s="128">
        <f t="shared" si="13"/>
        <v>2.1141918333333334</v>
      </c>
      <c r="L68" s="128">
        <v>1.8359129999999999</v>
      </c>
      <c r="M68" s="126"/>
    </row>
    <row r="69" spans="2:13" x14ac:dyDescent="0.25">
      <c r="B69" s="119">
        <f t="shared" si="0"/>
        <v>2020</v>
      </c>
      <c r="C69" s="122">
        <v>44044</v>
      </c>
      <c r="D69" s="123">
        <v>18.420000000000002</v>
      </c>
      <c r="E69" s="129" t="e">
        <v>#N/A</v>
      </c>
      <c r="F69" s="138">
        <f t="shared" si="11"/>
        <v>12.707499999999998</v>
      </c>
      <c r="G69" s="128">
        <v>18.420000000000002</v>
      </c>
      <c r="H69" s="126"/>
      <c r="I69" s="123">
        <v>2.3896999999999999</v>
      </c>
      <c r="J69" s="129" t="e">
        <v>#N/A</v>
      </c>
      <c r="K69" s="128">
        <f t="shared" si="13"/>
        <v>2.1141918333333334</v>
      </c>
      <c r="L69" s="128">
        <v>2.3896999999999999</v>
      </c>
      <c r="M69" s="126"/>
    </row>
    <row r="70" spans="2:13" x14ac:dyDescent="0.25">
      <c r="B70" s="119">
        <f t="shared" si="0"/>
        <v>2020</v>
      </c>
      <c r="C70" s="122">
        <v>44075</v>
      </c>
      <c r="D70" s="123">
        <v>16.989999999999998</v>
      </c>
      <c r="E70" s="129" t="e">
        <v>#N/A</v>
      </c>
      <c r="F70" s="138">
        <f t="shared" si="11"/>
        <v>12.707499999999998</v>
      </c>
      <c r="G70" s="128">
        <v>16.989999999999998</v>
      </c>
      <c r="H70" s="126"/>
      <c r="I70" s="123">
        <v>1.996958</v>
      </c>
      <c r="J70" s="129" t="e">
        <v>#N/A</v>
      </c>
      <c r="K70" s="128">
        <f t="shared" si="13"/>
        <v>2.1141918333333334</v>
      </c>
      <c r="L70" s="128">
        <v>1.996958</v>
      </c>
      <c r="M70" s="126"/>
    </row>
    <row r="71" spans="2:13" x14ac:dyDescent="0.25">
      <c r="B71" s="119">
        <f t="shared" si="0"/>
        <v>2020</v>
      </c>
      <c r="C71" s="122">
        <v>44105</v>
      </c>
      <c r="D71" s="123">
        <v>12.35</v>
      </c>
      <c r="E71" s="129" t="e">
        <v>#N/A</v>
      </c>
      <c r="F71" s="138">
        <f t="shared" si="11"/>
        <v>12.707499999999998</v>
      </c>
      <c r="G71" s="128">
        <v>12.35</v>
      </c>
      <c r="H71" s="126"/>
      <c r="I71" s="123">
        <v>2.4832100000000001</v>
      </c>
      <c r="J71" s="129" t="e">
        <v>#N/A</v>
      </c>
      <c r="K71" s="128">
        <f t="shared" si="13"/>
        <v>2.1141918333333334</v>
      </c>
      <c r="L71" s="128">
        <v>2.4832100000000001</v>
      </c>
      <c r="M71" s="126"/>
    </row>
    <row r="72" spans="2:13" x14ac:dyDescent="0.25">
      <c r="B72" s="119">
        <f t="shared" si="0"/>
        <v>2020</v>
      </c>
      <c r="C72" s="122">
        <v>44136</v>
      </c>
      <c r="D72" s="123">
        <v>11.07</v>
      </c>
      <c r="E72" s="129" t="e">
        <v>#N/A</v>
      </c>
      <c r="F72" s="128">
        <f t="shared" si="11"/>
        <v>12.707499999999998</v>
      </c>
      <c r="G72" s="128">
        <v>11.07</v>
      </c>
      <c r="H72" s="126"/>
      <c r="I72" s="123">
        <v>2.7117900000000001</v>
      </c>
      <c r="J72" s="129" t="e">
        <v>#N/A</v>
      </c>
      <c r="K72" s="137">
        <f t="shared" si="13"/>
        <v>2.1141918333333334</v>
      </c>
      <c r="L72" s="128">
        <v>2.7117900000000001</v>
      </c>
      <c r="M72" s="126"/>
    </row>
    <row r="73" spans="2:13" x14ac:dyDescent="0.25">
      <c r="B73" s="119">
        <f t="shared" si="0"/>
        <v>2020</v>
      </c>
      <c r="C73" s="122">
        <v>44166</v>
      </c>
      <c r="D73" s="123">
        <v>9.73</v>
      </c>
      <c r="E73" s="129" t="e">
        <v>#N/A</v>
      </c>
      <c r="F73" s="128"/>
      <c r="G73" s="128">
        <v>9.73</v>
      </c>
      <c r="H73" s="126"/>
      <c r="I73" s="123">
        <v>2.6910099999999999</v>
      </c>
      <c r="J73" s="129" t="e">
        <v>#N/A</v>
      </c>
      <c r="K73" s="128"/>
      <c r="L73" s="128">
        <v>2.6910099999999999</v>
      </c>
      <c r="M73" s="126"/>
    </row>
    <row r="74" spans="2:13" x14ac:dyDescent="0.25">
      <c r="B74" s="119">
        <f t="shared" ref="B74:B97" si="14">YEAR(C74)</f>
        <v>2021</v>
      </c>
      <c r="C74" s="122">
        <v>44197</v>
      </c>
      <c r="D74" s="123">
        <v>9.5360720000000008</v>
      </c>
      <c r="E74" s="129" t="e">
        <v>#N/A</v>
      </c>
      <c r="F74" s="128"/>
      <c r="G74" s="128">
        <v>9.5360720000000008</v>
      </c>
      <c r="H74" s="126"/>
      <c r="I74" s="123">
        <v>2.81569</v>
      </c>
      <c r="J74" s="129" t="e">
        <v>#N/A</v>
      </c>
      <c r="K74" s="128"/>
      <c r="L74" s="128">
        <v>2.81569</v>
      </c>
      <c r="M74" s="126"/>
    </row>
    <row r="75" spans="2:13" x14ac:dyDescent="0.25">
      <c r="B75" s="119">
        <f t="shared" si="14"/>
        <v>2021</v>
      </c>
      <c r="C75" s="122">
        <v>44228</v>
      </c>
      <c r="D75" s="123">
        <v>9.0587940000000007</v>
      </c>
      <c r="E75" s="129">
        <v>9.0587940000000007</v>
      </c>
      <c r="F75" s="128">
        <f t="shared" ref="F75" si="15">AVERAGEIF($B$26:$B$97,B75,$G$26:$G$97)</f>
        <v>13.053545000000002</v>
      </c>
      <c r="G75" s="128">
        <v>9.0587940000000007</v>
      </c>
      <c r="H75" s="126"/>
      <c r="I75" s="123">
        <v>5.5586500000000001</v>
      </c>
      <c r="J75" s="129">
        <v>5.5586500000000001</v>
      </c>
      <c r="K75" s="137">
        <f t="shared" ref="K75" si="16">AVERAGEIF($B$26:$B$97,B75,$L$26:$L$97)</f>
        <v>3.2659233333333337</v>
      </c>
      <c r="L75" s="128">
        <v>5.5586500000000001</v>
      </c>
      <c r="M75" s="126"/>
    </row>
    <row r="76" spans="2:13" x14ac:dyDescent="0.25">
      <c r="B76" s="119">
        <f t="shared" si="14"/>
        <v>2021</v>
      </c>
      <c r="C76" s="122">
        <v>44256</v>
      </c>
      <c r="D76" s="123" t="e">
        <v>#N/A</v>
      </c>
      <c r="E76" s="129">
        <v>10.587490000000001</v>
      </c>
      <c r="F76" s="128">
        <f t="shared" ref="F76:F84" si="17">AVERAGEIF($B$26:$B$97,B76,$G$26:$G$97)</f>
        <v>13.053545000000002</v>
      </c>
      <c r="G76" s="128">
        <v>10.587490000000001</v>
      </c>
      <c r="H76" s="126"/>
      <c r="I76" s="123" t="e">
        <v>#N/A</v>
      </c>
      <c r="J76" s="129">
        <v>2.9819300000000002</v>
      </c>
      <c r="K76" s="128">
        <f t="shared" ref="K76:K84" si="18">AVERAGEIF($B$26:$B$97,B76,$L$26:$L$97)</f>
        <v>3.2659233333333337</v>
      </c>
      <c r="L76" s="128">
        <v>2.9819300000000002</v>
      </c>
      <c r="M76" s="126"/>
    </row>
    <row r="77" spans="2:13" x14ac:dyDescent="0.25">
      <c r="B77" s="119">
        <f t="shared" si="14"/>
        <v>2021</v>
      </c>
      <c r="C77" s="122">
        <v>44287</v>
      </c>
      <c r="D77" s="123" t="e">
        <v>#N/A</v>
      </c>
      <c r="E77" s="129">
        <v>11.54876</v>
      </c>
      <c r="F77" s="128">
        <f t="shared" si="17"/>
        <v>13.053545000000002</v>
      </c>
      <c r="G77" s="128">
        <v>11.54876</v>
      </c>
      <c r="H77" s="126"/>
      <c r="I77" s="123" t="e">
        <v>#N/A</v>
      </c>
      <c r="J77" s="129">
        <v>2.9611499999999999</v>
      </c>
      <c r="K77" s="128">
        <f t="shared" si="18"/>
        <v>3.2659233333333337</v>
      </c>
      <c r="L77" s="128">
        <v>2.9611499999999999</v>
      </c>
      <c r="M77" s="126"/>
    </row>
    <row r="78" spans="2:13" x14ac:dyDescent="0.25">
      <c r="B78" s="119">
        <f t="shared" si="14"/>
        <v>2021</v>
      </c>
      <c r="C78" s="122">
        <v>44317</v>
      </c>
      <c r="D78" s="123" t="e">
        <v>#N/A</v>
      </c>
      <c r="E78" s="129">
        <v>13.575900000000001</v>
      </c>
      <c r="F78" s="128">
        <f t="shared" si="17"/>
        <v>13.053545000000002</v>
      </c>
      <c r="G78" s="128">
        <v>13.575900000000001</v>
      </c>
      <c r="H78" s="126"/>
      <c r="I78" s="123" t="e">
        <v>#N/A</v>
      </c>
      <c r="J78" s="129">
        <v>2.9611499999999999</v>
      </c>
      <c r="K78" s="128">
        <f t="shared" si="18"/>
        <v>3.2659233333333337</v>
      </c>
      <c r="L78" s="128">
        <v>2.9611499999999999</v>
      </c>
      <c r="M78" s="126"/>
    </row>
    <row r="79" spans="2:13" x14ac:dyDescent="0.25">
      <c r="B79" s="119">
        <f t="shared" si="14"/>
        <v>2021</v>
      </c>
      <c r="C79" s="122">
        <v>44348</v>
      </c>
      <c r="D79" s="123" t="e">
        <v>#N/A</v>
      </c>
      <c r="E79" s="129">
        <v>16.00891</v>
      </c>
      <c r="F79" s="128">
        <f t="shared" si="17"/>
        <v>13.053545000000002</v>
      </c>
      <c r="G79" s="128">
        <v>16.00891</v>
      </c>
      <c r="H79" s="126"/>
      <c r="I79" s="123" t="e">
        <v>#N/A</v>
      </c>
      <c r="J79" s="129">
        <v>3.04427</v>
      </c>
      <c r="K79" s="128">
        <f t="shared" si="18"/>
        <v>3.2659233333333337</v>
      </c>
      <c r="L79" s="128">
        <v>3.04427</v>
      </c>
      <c r="M79" s="126"/>
    </row>
    <row r="80" spans="2:13" x14ac:dyDescent="0.25">
      <c r="B80" s="119">
        <f t="shared" si="14"/>
        <v>2021</v>
      </c>
      <c r="C80" s="122">
        <v>44378</v>
      </c>
      <c r="D80" s="123" t="e">
        <v>#N/A</v>
      </c>
      <c r="E80" s="129">
        <v>17.371130000000001</v>
      </c>
      <c r="F80" s="128">
        <f t="shared" si="17"/>
        <v>13.053545000000002</v>
      </c>
      <c r="G80" s="128">
        <v>17.371130000000001</v>
      </c>
      <c r="H80" s="126"/>
      <c r="I80" s="123" t="e">
        <v>#N/A</v>
      </c>
      <c r="J80" s="129">
        <v>3.1066099999999999</v>
      </c>
      <c r="K80" s="128">
        <f t="shared" si="18"/>
        <v>3.2659233333333337</v>
      </c>
      <c r="L80" s="128">
        <v>3.1066099999999999</v>
      </c>
      <c r="M80" s="126"/>
    </row>
    <row r="81" spans="2:13" x14ac:dyDescent="0.25">
      <c r="B81" s="119">
        <f t="shared" si="14"/>
        <v>2021</v>
      </c>
      <c r="C81" s="122">
        <v>44409</v>
      </c>
      <c r="D81" s="123" t="e">
        <v>#N/A</v>
      </c>
      <c r="E81" s="129">
        <v>17.955590000000001</v>
      </c>
      <c r="F81" s="128">
        <f t="shared" si="17"/>
        <v>13.053545000000002</v>
      </c>
      <c r="G81" s="128">
        <v>17.955590000000001</v>
      </c>
      <c r="H81" s="126"/>
      <c r="I81" s="123" t="e">
        <v>#N/A</v>
      </c>
      <c r="J81" s="129">
        <v>3.117</v>
      </c>
      <c r="K81" s="128">
        <f t="shared" si="18"/>
        <v>3.2659233333333337</v>
      </c>
      <c r="L81" s="128">
        <v>3.117</v>
      </c>
      <c r="M81" s="126"/>
    </row>
    <row r="82" spans="2:13" x14ac:dyDescent="0.25">
      <c r="B82" s="119">
        <f t="shared" si="14"/>
        <v>2021</v>
      </c>
      <c r="C82" s="122">
        <v>44440</v>
      </c>
      <c r="D82" s="123" t="e">
        <v>#N/A</v>
      </c>
      <c r="E82" s="129">
        <v>16.944590000000002</v>
      </c>
      <c r="F82" s="128">
        <f t="shared" si="17"/>
        <v>13.053545000000002</v>
      </c>
      <c r="G82" s="128">
        <v>16.944590000000002</v>
      </c>
      <c r="H82" s="126"/>
      <c r="I82" s="123" t="e">
        <v>#N/A</v>
      </c>
      <c r="J82" s="129">
        <v>3.1066099999999999</v>
      </c>
      <c r="K82" s="128">
        <f t="shared" si="18"/>
        <v>3.2659233333333337</v>
      </c>
      <c r="L82" s="128">
        <v>3.1066099999999999</v>
      </c>
      <c r="M82" s="126"/>
    </row>
    <row r="83" spans="2:13" x14ac:dyDescent="0.25">
      <c r="B83" s="119">
        <f t="shared" si="14"/>
        <v>2021</v>
      </c>
      <c r="C83" s="122">
        <v>44470</v>
      </c>
      <c r="D83" s="123" t="e">
        <v>#N/A</v>
      </c>
      <c r="E83" s="129">
        <v>13.473420000000001</v>
      </c>
      <c r="F83" s="128">
        <f t="shared" si="17"/>
        <v>13.053545000000002</v>
      </c>
      <c r="G83" s="128">
        <v>13.473420000000001</v>
      </c>
      <c r="H83" s="126"/>
      <c r="I83" s="123" t="e">
        <v>#N/A</v>
      </c>
      <c r="J83" s="129">
        <v>3.1481699999999999</v>
      </c>
      <c r="K83" s="128">
        <f t="shared" si="18"/>
        <v>3.2659233333333337</v>
      </c>
      <c r="L83" s="128">
        <v>3.1481699999999999</v>
      </c>
      <c r="M83" s="126"/>
    </row>
    <row r="84" spans="2:13" x14ac:dyDescent="0.25">
      <c r="B84" s="119">
        <f t="shared" si="14"/>
        <v>2021</v>
      </c>
      <c r="C84" s="122">
        <v>44501</v>
      </c>
      <c r="D84" s="123" t="e">
        <v>#N/A</v>
      </c>
      <c r="E84" s="129">
        <v>10.705920000000001</v>
      </c>
      <c r="F84" s="128">
        <f t="shared" si="17"/>
        <v>13.053545000000002</v>
      </c>
      <c r="G84" s="128">
        <v>10.705920000000001</v>
      </c>
      <c r="H84" s="126"/>
      <c r="I84" s="123" t="e">
        <v>#N/A</v>
      </c>
      <c r="J84" s="129">
        <v>3.1689500000000002</v>
      </c>
      <c r="K84" s="137">
        <f t="shared" si="18"/>
        <v>3.2659233333333337</v>
      </c>
      <c r="L84" s="128">
        <v>3.1689500000000002</v>
      </c>
      <c r="M84" s="126"/>
    </row>
    <row r="85" spans="2:13" x14ac:dyDescent="0.25">
      <c r="B85" s="119">
        <f t="shared" si="14"/>
        <v>2021</v>
      </c>
      <c r="C85" s="122">
        <v>44531</v>
      </c>
      <c r="D85" s="123" t="e">
        <v>#N/A</v>
      </c>
      <c r="E85" s="129">
        <v>9.8759639999999997</v>
      </c>
      <c r="F85" s="128"/>
      <c r="G85" s="128">
        <v>9.8759639999999997</v>
      </c>
      <c r="H85" s="126"/>
      <c r="I85" s="123" t="e">
        <v>#N/A</v>
      </c>
      <c r="J85" s="129">
        <v>3.2208999999999999</v>
      </c>
      <c r="K85" s="128"/>
      <c r="L85" s="128">
        <v>3.2208999999999999</v>
      </c>
      <c r="M85" s="126"/>
    </row>
    <row r="86" spans="2:13" x14ac:dyDescent="0.25">
      <c r="B86" s="119">
        <f t="shared" si="14"/>
        <v>2022</v>
      </c>
      <c r="C86" s="122">
        <v>44562</v>
      </c>
      <c r="D86" s="123" t="e">
        <v>#N/A</v>
      </c>
      <c r="E86" s="129">
        <v>9.5314589999999999</v>
      </c>
      <c r="F86" s="128"/>
      <c r="G86" s="128">
        <v>9.5314589999999999</v>
      </c>
      <c r="H86" s="126"/>
      <c r="I86" s="123" t="e">
        <v>#N/A</v>
      </c>
      <c r="J86" s="129">
        <v>3.34558</v>
      </c>
      <c r="K86" s="128"/>
      <c r="L86" s="128">
        <v>3.34558</v>
      </c>
      <c r="M86" s="126"/>
    </row>
    <row r="87" spans="2:13" x14ac:dyDescent="0.25">
      <c r="B87" s="119">
        <f t="shared" si="14"/>
        <v>2022</v>
      </c>
      <c r="C87" s="122">
        <v>44593</v>
      </c>
      <c r="D87" s="123" t="e">
        <v>#N/A</v>
      </c>
      <c r="E87" s="129">
        <v>9.6210839999999997</v>
      </c>
      <c r="F87" s="137">
        <f t="shared" ref="F87" si="19">AVERAGEIF($B$26:$B$97,B87,$G$26:$G$97)</f>
        <v>13.030176416666665</v>
      </c>
      <c r="G87" s="128">
        <v>9.6210839999999997</v>
      </c>
      <c r="H87" s="126"/>
      <c r="I87" s="123" t="e">
        <v>#N/A</v>
      </c>
      <c r="J87" s="129">
        <v>3.30402</v>
      </c>
      <c r="K87" s="137">
        <f t="shared" ref="K87" si="20">AVERAGEIF($B$26:$B$97,B87,$L$26:$L$97)</f>
        <v>3.281508333333333</v>
      </c>
      <c r="L87" s="128">
        <v>3.30402</v>
      </c>
      <c r="M87" s="126"/>
    </row>
    <row r="88" spans="2:13" x14ac:dyDescent="0.25">
      <c r="B88" s="119">
        <f t="shared" si="14"/>
        <v>2022</v>
      </c>
      <c r="C88" s="122">
        <v>44621</v>
      </c>
      <c r="D88" s="123" t="e">
        <v>#N/A</v>
      </c>
      <c r="E88" s="129">
        <v>10.11989</v>
      </c>
      <c r="F88" s="128">
        <f t="shared" ref="F88:F96" si="21">AVERAGEIF($B$26:$B$97,B88,$G$26:$G$97)</f>
        <v>13.030176416666665</v>
      </c>
      <c r="G88" s="128">
        <v>10.11989</v>
      </c>
      <c r="H88" s="126"/>
      <c r="I88" s="123" t="e">
        <v>#N/A</v>
      </c>
      <c r="J88" s="129">
        <v>3.2520699999999998</v>
      </c>
      <c r="K88" s="128">
        <f t="shared" ref="K88:K96" si="22">AVERAGEIF($B$26:$B$97,B88,$L$26:$L$97)</f>
        <v>3.281508333333333</v>
      </c>
      <c r="L88" s="128">
        <v>3.2520699999999998</v>
      </c>
      <c r="M88" s="126"/>
    </row>
    <row r="89" spans="2:13" x14ac:dyDescent="0.25">
      <c r="B89" s="119">
        <f t="shared" si="14"/>
        <v>2022</v>
      </c>
      <c r="C89" s="122">
        <v>44652</v>
      </c>
      <c r="D89" s="123" t="e">
        <v>#N/A</v>
      </c>
      <c r="E89" s="129">
        <v>11.117610000000001</v>
      </c>
      <c r="F89" s="128">
        <f t="shared" si="21"/>
        <v>13.030176416666665</v>
      </c>
      <c r="G89" s="128">
        <v>11.117610000000001</v>
      </c>
      <c r="H89" s="126"/>
      <c r="I89" s="123" t="e">
        <v>#N/A</v>
      </c>
      <c r="J89" s="129">
        <v>3.2208999999999999</v>
      </c>
      <c r="K89" s="128">
        <f t="shared" si="22"/>
        <v>3.281508333333333</v>
      </c>
      <c r="L89" s="128">
        <v>3.2208999999999999</v>
      </c>
      <c r="M89" s="126"/>
    </row>
    <row r="90" spans="2:13" x14ac:dyDescent="0.25">
      <c r="B90" s="119">
        <f t="shared" si="14"/>
        <v>2022</v>
      </c>
      <c r="C90" s="122">
        <v>44682</v>
      </c>
      <c r="D90" s="123" t="e">
        <v>#N/A</v>
      </c>
      <c r="E90" s="129">
        <v>13.293799999999999</v>
      </c>
      <c r="F90" s="128">
        <f t="shared" si="21"/>
        <v>13.030176416666665</v>
      </c>
      <c r="G90" s="128">
        <v>13.293799999999999</v>
      </c>
      <c r="H90" s="126"/>
      <c r="I90" s="123" t="e">
        <v>#N/A</v>
      </c>
      <c r="J90" s="129">
        <v>3.2105100000000002</v>
      </c>
      <c r="K90" s="128">
        <f t="shared" si="22"/>
        <v>3.281508333333333</v>
      </c>
      <c r="L90" s="128">
        <v>3.2105100000000002</v>
      </c>
      <c r="M90" s="126"/>
    </row>
    <row r="91" spans="2:13" x14ac:dyDescent="0.25">
      <c r="B91" s="119">
        <f t="shared" si="14"/>
        <v>2022</v>
      </c>
      <c r="C91" s="122">
        <v>44713</v>
      </c>
      <c r="D91" s="123" t="e">
        <v>#N/A</v>
      </c>
      <c r="E91" s="129">
        <v>15.93252</v>
      </c>
      <c r="F91" s="128">
        <f t="shared" si="21"/>
        <v>13.030176416666665</v>
      </c>
      <c r="G91" s="128">
        <v>15.93252</v>
      </c>
      <c r="H91" s="126"/>
      <c r="I91" s="123" t="e">
        <v>#N/A</v>
      </c>
      <c r="J91" s="129">
        <v>3.2520699999999998</v>
      </c>
      <c r="K91" s="128">
        <f t="shared" si="22"/>
        <v>3.281508333333333</v>
      </c>
      <c r="L91" s="128">
        <v>3.2520699999999998</v>
      </c>
      <c r="M91" s="126"/>
    </row>
    <row r="92" spans="2:13" x14ac:dyDescent="0.25">
      <c r="B92" s="119">
        <f t="shared" si="14"/>
        <v>2022</v>
      </c>
      <c r="C92" s="122">
        <v>44743</v>
      </c>
      <c r="D92" s="123" t="e">
        <v>#N/A</v>
      </c>
      <c r="E92" s="129">
        <v>17.3947</v>
      </c>
      <c r="F92" s="128">
        <f t="shared" si="21"/>
        <v>13.030176416666665</v>
      </c>
      <c r="G92" s="128">
        <v>17.3947</v>
      </c>
      <c r="H92" s="126"/>
      <c r="I92" s="123" t="e">
        <v>#N/A</v>
      </c>
      <c r="J92" s="129">
        <v>3.2624599999999999</v>
      </c>
      <c r="K92" s="128">
        <f t="shared" si="22"/>
        <v>3.281508333333333</v>
      </c>
      <c r="L92" s="128">
        <v>3.2624599999999999</v>
      </c>
      <c r="M92" s="126"/>
    </row>
    <row r="93" spans="2:13" x14ac:dyDescent="0.25">
      <c r="B93" s="119">
        <f t="shared" si="14"/>
        <v>2022</v>
      </c>
      <c r="C93" s="122">
        <v>44774</v>
      </c>
      <c r="D93" s="123" t="e">
        <v>#N/A</v>
      </c>
      <c r="E93" s="129">
        <v>18.03886</v>
      </c>
      <c r="F93" s="128">
        <f t="shared" si="21"/>
        <v>13.030176416666665</v>
      </c>
      <c r="G93" s="128">
        <v>18.03886</v>
      </c>
      <c r="H93" s="126"/>
      <c r="I93" s="123" t="e">
        <v>#N/A</v>
      </c>
      <c r="J93" s="129">
        <v>3.2624599999999999</v>
      </c>
      <c r="K93" s="128">
        <f t="shared" si="22"/>
        <v>3.281508333333333</v>
      </c>
      <c r="L93" s="128">
        <v>3.2624599999999999</v>
      </c>
      <c r="M93" s="126"/>
    </row>
    <row r="94" spans="2:13" x14ac:dyDescent="0.25">
      <c r="B94" s="119">
        <f t="shared" si="14"/>
        <v>2022</v>
      </c>
      <c r="C94" s="122">
        <v>44805</v>
      </c>
      <c r="D94" s="123" t="e">
        <v>#N/A</v>
      </c>
      <c r="E94" s="129">
        <v>17.043610000000001</v>
      </c>
      <c r="F94" s="128">
        <f t="shared" si="21"/>
        <v>13.030176416666665</v>
      </c>
      <c r="G94" s="128">
        <v>17.043610000000001</v>
      </c>
      <c r="H94" s="126"/>
      <c r="I94" s="123" t="e">
        <v>#N/A</v>
      </c>
      <c r="J94" s="129">
        <v>3.2416800000000001</v>
      </c>
      <c r="K94" s="128">
        <f t="shared" si="22"/>
        <v>3.281508333333333</v>
      </c>
      <c r="L94" s="128">
        <v>3.2416800000000001</v>
      </c>
      <c r="M94" s="126"/>
    </row>
    <row r="95" spans="2:13" x14ac:dyDescent="0.25">
      <c r="B95" s="119">
        <f t="shared" si="14"/>
        <v>2022</v>
      </c>
      <c r="C95" s="122">
        <v>44835</v>
      </c>
      <c r="D95" s="123" t="e">
        <v>#N/A</v>
      </c>
      <c r="E95" s="129">
        <v>13.53628</v>
      </c>
      <c r="F95" s="128">
        <f t="shared" si="21"/>
        <v>13.030176416666665</v>
      </c>
      <c r="G95" s="128">
        <v>13.53628</v>
      </c>
      <c r="H95" s="126"/>
      <c r="I95" s="123" t="e">
        <v>#N/A</v>
      </c>
      <c r="J95" s="129">
        <v>3.2936299999999998</v>
      </c>
      <c r="K95" s="128">
        <f t="shared" si="22"/>
        <v>3.281508333333333</v>
      </c>
      <c r="L95" s="128">
        <v>3.2936299999999998</v>
      </c>
      <c r="M95" s="126"/>
    </row>
    <row r="96" spans="2:13" x14ac:dyDescent="0.25">
      <c r="B96" s="119">
        <f t="shared" si="14"/>
        <v>2022</v>
      </c>
      <c r="C96" s="122">
        <v>44866</v>
      </c>
      <c r="D96" s="123" t="e">
        <v>#N/A</v>
      </c>
      <c r="E96" s="129">
        <v>10.763059999999999</v>
      </c>
      <c r="F96" s="137">
        <f t="shared" si="21"/>
        <v>13.030176416666665</v>
      </c>
      <c r="G96" s="128">
        <v>10.763059999999999</v>
      </c>
      <c r="H96" s="126"/>
      <c r="I96" s="123" t="e">
        <v>#N/A</v>
      </c>
      <c r="J96" s="129">
        <v>3.34558</v>
      </c>
      <c r="K96" s="137">
        <f t="shared" si="22"/>
        <v>3.281508333333333</v>
      </c>
      <c r="L96" s="128">
        <v>3.34558</v>
      </c>
      <c r="M96" s="126"/>
    </row>
    <row r="97" spans="2:13" x14ac:dyDescent="0.25">
      <c r="B97" s="119">
        <f t="shared" si="14"/>
        <v>2022</v>
      </c>
      <c r="C97" s="122">
        <v>44896</v>
      </c>
      <c r="D97" s="123" t="e">
        <v>#N/A</v>
      </c>
      <c r="E97" s="129">
        <v>9.9692439999999998</v>
      </c>
      <c r="F97" s="128"/>
      <c r="G97" s="128">
        <v>9.9692439999999998</v>
      </c>
      <c r="H97" s="126"/>
      <c r="I97" s="123" t="e">
        <v>#N/A</v>
      </c>
      <c r="J97" s="129">
        <v>3.38714</v>
      </c>
      <c r="K97" s="128"/>
      <c r="L97" s="128">
        <v>3.38714</v>
      </c>
      <c r="M97" s="126"/>
    </row>
    <row r="98" spans="2:13" x14ac:dyDescent="0.25">
      <c r="G98" s="128"/>
    </row>
    <row r="109" spans="2:13" x14ac:dyDescent="0.25">
      <c r="G109" s="128"/>
    </row>
    <row r="110" spans="2:13" x14ac:dyDescent="0.25">
      <c r="G110" s="128"/>
    </row>
    <row r="111" spans="2:13" x14ac:dyDescent="0.25">
      <c r="B111" s="32"/>
      <c r="G111" s="128"/>
    </row>
    <row r="112" spans="2:13" x14ac:dyDescent="0.25">
      <c r="B112" s="32" t="s">
        <v>555</v>
      </c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26">
    <cfRule type="expression" dxfId="107" priority="27" stopIfTrue="1">
      <formula>ISNA(D26)</formula>
    </cfRule>
  </conditionalFormatting>
  <conditionalFormatting sqref="D26">
    <cfRule type="expression" dxfId="106" priority="26" stopIfTrue="1">
      <formula>ISNA(D26)</formula>
    </cfRule>
  </conditionalFormatting>
  <conditionalFormatting sqref="E26">
    <cfRule type="expression" dxfId="105" priority="25" stopIfTrue="1">
      <formula>ISNA(E26)</formula>
    </cfRule>
  </conditionalFormatting>
  <conditionalFormatting sqref="D27:D97">
    <cfRule type="expression" dxfId="104" priority="9" stopIfTrue="1">
      <formula>ISNA(D27)</formula>
    </cfRule>
  </conditionalFormatting>
  <conditionalFormatting sqref="D27:D97">
    <cfRule type="expression" dxfId="103" priority="8" stopIfTrue="1">
      <formula>ISNA(D27)</formula>
    </cfRule>
  </conditionalFormatting>
  <conditionalFormatting sqref="E27:E97">
    <cfRule type="expression" dxfId="102" priority="7" stopIfTrue="1">
      <formula>ISNA(E27)</formula>
    </cfRule>
  </conditionalFormatting>
  <conditionalFormatting sqref="I26">
    <cfRule type="expression" dxfId="101" priority="6" stopIfTrue="1">
      <formula>ISNA(I26)</formula>
    </cfRule>
  </conditionalFormatting>
  <conditionalFormatting sqref="I26">
    <cfRule type="expression" dxfId="100" priority="5" stopIfTrue="1">
      <formula>ISNA(I26)</formula>
    </cfRule>
  </conditionalFormatting>
  <conditionalFormatting sqref="J26">
    <cfRule type="expression" dxfId="99" priority="4" stopIfTrue="1">
      <formula>ISNA(J26)</formula>
    </cfRule>
  </conditionalFormatting>
  <conditionalFormatting sqref="I27:I97">
    <cfRule type="expression" dxfId="98" priority="3" stopIfTrue="1">
      <formula>ISNA(I27)</formula>
    </cfRule>
  </conditionalFormatting>
  <conditionalFormatting sqref="I27:I97">
    <cfRule type="expression" dxfId="97" priority="2" stopIfTrue="1">
      <formula>ISNA(I27)</formula>
    </cfRule>
  </conditionalFormatting>
  <conditionalFormatting sqref="J27:J97">
    <cfRule type="expression" dxfId="96" priority="1" stopIfTrue="1">
      <formula>ISNA(J27)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verticalDpi="599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X63"/>
  <sheetViews>
    <sheetView workbookViewId="0"/>
  </sheetViews>
  <sheetFormatPr defaultColWidth="9.140625" defaultRowHeight="12.75" x14ac:dyDescent="0.2"/>
  <cols>
    <col min="1" max="1" width="9.140625" style="91" customWidth="1"/>
    <col min="2" max="2" width="5.140625" style="91" customWidth="1"/>
    <col min="3" max="3" width="4.140625" style="91" customWidth="1"/>
    <col min="4" max="16" width="9.140625" style="91"/>
    <col min="17" max="17" width="21.85546875" style="91" bestFit="1" customWidth="1"/>
    <col min="18" max="18" width="22" style="91" customWidth="1"/>
    <col min="19" max="16384" width="9.140625" style="91"/>
  </cols>
  <sheetData>
    <row r="1" spans="1:24" x14ac:dyDescent="0.2">
      <c r="R1" s="164"/>
      <c r="S1" s="164"/>
      <c r="T1" s="164"/>
      <c r="U1" s="164"/>
      <c r="V1" s="164"/>
      <c r="W1" s="164"/>
      <c r="X1" s="164"/>
    </row>
    <row r="2" spans="1:24" ht="15.75" x14ac:dyDescent="0.25">
      <c r="A2" s="44" t="s">
        <v>551</v>
      </c>
      <c r="G2" s="108"/>
    </row>
    <row r="3" spans="1:24" x14ac:dyDescent="0.2">
      <c r="A3" s="22" t="s">
        <v>16</v>
      </c>
      <c r="G3" s="108"/>
    </row>
    <row r="4" spans="1:24" x14ac:dyDescent="0.2">
      <c r="C4" s="170"/>
      <c r="D4" s="170"/>
      <c r="E4" s="170"/>
      <c r="F4" s="170"/>
      <c r="G4" s="170"/>
      <c r="H4" s="170"/>
      <c r="I4" s="170"/>
      <c r="J4" s="170"/>
      <c r="K4" s="170"/>
      <c r="L4" s="170"/>
      <c r="M4" s="170"/>
    </row>
    <row r="5" spans="1:24" x14ac:dyDescent="0.2"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Q5" s="166" t="s">
        <v>351</v>
      </c>
      <c r="R5" s="167"/>
    </row>
    <row r="6" spans="1:24" x14ac:dyDescent="0.2"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Q6" s="189" t="s">
        <v>478</v>
      </c>
      <c r="R6" s="190" t="s">
        <v>300</v>
      </c>
    </row>
    <row r="7" spans="1:24" x14ac:dyDescent="0.2"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Q7" s="189" t="s">
        <v>477</v>
      </c>
      <c r="R7" s="190" t="s">
        <v>301</v>
      </c>
    </row>
    <row r="8" spans="1:24" x14ac:dyDescent="0.2"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Q8" s="233" t="s">
        <v>476</v>
      </c>
      <c r="R8" s="234" t="s">
        <v>302</v>
      </c>
    </row>
    <row r="9" spans="1:24" x14ac:dyDescent="0.2"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170"/>
    </row>
    <row r="10" spans="1:24" x14ac:dyDescent="0.2">
      <c r="C10" s="170"/>
      <c r="D10" s="170"/>
      <c r="E10" s="170"/>
      <c r="F10" s="170"/>
      <c r="G10" s="170"/>
      <c r="H10" s="170"/>
      <c r="I10" s="170"/>
      <c r="J10" s="170"/>
      <c r="K10" s="170"/>
      <c r="L10" s="170"/>
      <c r="M10" s="170"/>
    </row>
    <row r="11" spans="1:24" x14ac:dyDescent="0.2">
      <c r="C11" s="170"/>
      <c r="D11" s="170"/>
      <c r="E11" s="170"/>
      <c r="F11" s="170"/>
      <c r="G11" s="170"/>
      <c r="H11" s="170"/>
      <c r="I11" s="170"/>
      <c r="J11" s="170"/>
      <c r="K11" s="170"/>
      <c r="L11" s="170"/>
      <c r="M11" s="170"/>
    </row>
    <row r="12" spans="1:24" x14ac:dyDescent="0.2">
      <c r="C12" s="170"/>
      <c r="D12" s="170"/>
      <c r="E12" s="170"/>
      <c r="F12" s="170"/>
      <c r="G12" s="170"/>
      <c r="H12" s="170"/>
      <c r="I12" s="170"/>
      <c r="J12" s="170"/>
      <c r="K12" s="170"/>
      <c r="L12" s="170"/>
      <c r="M12" s="170"/>
    </row>
    <row r="13" spans="1:24" x14ac:dyDescent="0.2">
      <c r="C13" s="170"/>
      <c r="D13" s="170"/>
      <c r="E13" s="170"/>
      <c r="F13" s="170"/>
      <c r="G13" s="170"/>
      <c r="H13" s="170"/>
      <c r="I13" s="170"/>
      <c r="J13" s="170"/>
      <c r="K13" s="170"/>
      <c r="L13" s="170"/>
      <c r="M13" s="170"/>
    </row>
    <row r="14" spans="1:24" x14ac:dyDescent="0.2">
      <c r="C14" s="170"/>
      <c r="D14" s="170"/>
      <c r="E14" s="170"/>
      <c r="F14" s="170"/>
      <c r="G14" s="170"/>
      <c r="H14" s="170"/>
      <c r="I14" s="170"/>
      <c r="J14" s="170"/>
      <c r="K14" s="170"/>
      <c r="L14" s="170"/>
      <c r="M14" s="170"/>
    </row>
    <row r="15" spans="1:24" x14ac:dyDescent="0.2"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</row>
    <row r="16" spans="1:24" x14ac:dyDescent="0.2"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170"/>
    </row>
    <row r="17" spans="1:13" x14ac:dyDescent="0.2">
      <c r="C17" s="170"/>
      <c r="D17" s="170"/>
      <c r="E17" s="170"/>
      <c r="F17" s="170"/>
      <c r="G17" s="170"/>
      <c r="H17" s="170"/>
      <c r="I17" s="170"/>
      <c r="J17" s="170"/>
      <c r="K17" s="170"/>
      <c r="L17" s="170"/>
      <c r="M17" s="170"/>
    </row>
    <row r="18" spans="1:13" x14ac:dyDescent="0.2">
      <c r="C18" s="170"/>
      <c r="D18" s="170"/>
      <c r="E18" s="170"/>
      <c r="F18" s="170"/>
      <c r="G18" s="170"/>
      <c r="H18" s="170"/>
      <c r="I18" s="170"/>
      <c r="J18" s="170"/>
      <c r="K18" s="170"/>
      <c r="L18" s="170"/>
      <c r="M18" s="170"/>
    </row>
    <row r="19" spans="1:13" x14ac:dyDescent="0.2">
      <c r="C19" s="170"/>
      <c r="D19" s="170"/>
      <c r="E19" s="170"/>
      <c r="F19" s="170"/>
      <c r="G19" s="170"/>
      <c r="H19" s="170"/>
      <c r="I19" s="170"/>
      <c r="J19" s="170"/>
      <c r="K19" s="170"/>
      <c r="L19" s="170"/>
      <c r="M19" s="170"/>
    </row>
    <row r="20" spans="1:13" x14ac:dyDescent="0.2">
      <c r="C20" s="170"/>
      <c r="D20" s="170"/>
      <c r="E20" s="170"/>
      <c r="F20" s="170"/>
      <c r="G20" s="170"/>
      <c r="H20" s="170"/>
      <c r="I20" s="170"/>
      <c r="J20" s="170"/>
      <c r="K20" s="170"/>
      <c r="L20" s="170"/>
      <c r="M20" s="170"/>
    </row>
    <row r="21" spans="1:13" x14ac:dyDescent="0.2">
      <c r="C21" s="170"/>
      <c r="D21" s="170"/>
      <c r="E21" s="170"/>
      <c r="F21" s="170"/>
      <c r="G21" s="170"/>
      <c r="H21" s="170"/>
      <c r="I21" s="170"/>
      <c r="J21" s="170"/>
      <c r="K21" s="170"/>
      <c r="L21" s="170"/>
      <c r="M21" s="170"/>
    </row>
    <row r="22" spans="1:13" x14ac:dyDescent="0.2">
      <c r="C22" s="170"/>
      <c r="D22" s="170"/>
      <c r="E22" s="170"/>
      <c r="F22" s="170"/>
      <c r="G22" s="170"/>
      <c r="H22" s="170"/>
      <c r="I22" s="170"/>
      <c r="J22" s="170"/>
      <c r="K22" s="170"/>
      <c r="L22" s="170"/>
      <c r="M22" s="170"/>
    </row>
    <row r="23" spans="1:13" x14ac:dyDescent="0.2"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</row>
    <row r="24" spans="1:13" x14ac:dyDescent="0.2">
      <c r="C24" s="191"/>
      <c r="D24" s="191"/>
      <c r="E24" s="192"/>
      <c r="F24" s="192"/>
      <c r="G24" s="192"/>
      <c r="H24" s="192"/>
      <c r="I24" s="192"/>
      <c r="J24" s="192"/>
      <c r="K24" s="191"/>
      <c r="L24" s="191"/>
      <c r="M24" s="191"/>
    </row>
    <row r="25" spans="1:13" x14ac:dyDescent="0.2">
      <c r="C25" s="92"/>
      <c r="D25" s="92"/>
      <c r="F25" s="109"/>
      <c r="G25" s="109"/>
      <c r="I25" s="110"/>
    </row>
    <row r="26" spans="1:13" s="107" customFormat="1" x14ac:dyDescent="0.2">
      <c r="C26" s="447"/>
      <c r="D26" s="447"/>
      <c r="E26" s="452" t="s">
        <v>36</v>
      </c>
    </row>
    <row r="27" spans="1:13" x14ac:dyDescent="0.2">
      <c r="A27" s="111" t="s">
        <v>480</v>
      </c>
      <c r="D27" s="111" t="s">
        <v>479</v>
      </c>
      <c r="E27" s="450" t="s">
        <v>478</v>
      </c>
      <c r="F27" s="449"/>
      <c r="G27" s="450" t="s">
        <v>477</v>
      </c>
      <c r="H27" s="449"/>
      <c r="I27" s="450" t="s">
        <v>476</v>
      </c>
      <c r="J27" s="451" t="s">
        <v>222</v>
      </c>
      <c r="K27" s="451" t="s">
        <v>221</v>
      </c>
    </row>
    <row r="28" spans="1:13" x14ac:dyDescent="0.2">
      <c r="A28" s="16" t="s">
        <v>556</v>
      </c>
      <c r="B28" s="570" t="str">
        <f>LEFT(A28,4)</f>
        <v>2016</v>
      </c>
      <c r="C28" s="165" t="str">
        <f t="shared" ref="C28:C55" si="0">RIGHT(A28,2)</f>
        <v>Q1</v>
      </c>
      <c r="D28" s="74">
        <v>42370</v>
      </c>
      <c r="E28" s="307">
        <v>97.385238118000004</v>
      </c>
      <c r="G28" s="6">
        <v>95.945315867000005</v>
      </c>
      <c r="I28" s="6">
        <v>-1.4399222513000001</v>
      </c>
      <c r="J28" s="153">
        <f>+IF(I28&gt;0,+I28,0)*-1</f>
        <v>0</v>
      </c>
      <c r="K28" s="153">
        <f>+IF(I28&lt;0,+I28,0)*-1</f>
        <v>1.4399222513000001</v>
      </c>
    </row>
    <row r="29" spans="1:13" x14ac:dyDescent="0.2">
      <c r="A29" s="16" t="s">
        <v>557</v>
      </c>
      <c r="B29" s="569"/>
      <c r="C29" s="165" t="str">
        <f t="shared" si="0"/>
        <v>Q2</v>
      </c>
      <c r="D29" s="74">
        <v>42461</v>
      </c>
      <c r="E29" s="6">
        <v>96.786460203999994</v>
      </c>
      <c r="G29" s="6">
        <v>96.398417351000006</v>
      </c>
      <c r="I29" s="6">
        <v>-0.38804285296000002</v>
      </c>
      <c r="J29" s="153">
        <f t="shared" ref="J29:J55" si="1">+IF(I29&gt;0,+I29,0)*-1</f>
        <v>0</v>
      </c>
      <c r="K29" s="153">
        <f t="shared" ref="K29:K55" si="2">+IF(I29&lt;0,+I29,0)*-1</f>
        <v>0.38804285296000002</v>
      </c>
    </row>
    <row r="30" spans="1:13" x14ac:dyDescent="0.2">
      <c r="A30" s="16" t="s">
        <v>558</v>
      </c>
      <c r="B30" s="569"/>
      <c r="C30" s="165" t="str">
        <f t="shared" si="0"/>
        <v>Q3</v>
      </c>
      <c r="D30" s="74">
        <v>42552</v>
      </c>
      <c r="E30" s="6">
        <v>97.433125919999995</v>
      </c>
      <c r="G30" s="6">
        <v>97.365875036999995</v>
      </c>
      <c r="I30" s="6">
        <v>-6.7250882972000006E-2</v>
      </c>
      <c r="J30" s="153">
        <f t="shared" si="1"/>
        <v>0</v>
      </c>
      <c r="K30" s="153">
        <f t="shared" si="2"/>
        <v>6.7250882972000006E-2</v>
      </c>
    </row>
    <row r="31" spans="1:13" x14ac:dyDescent="0.2">
      <c r="A31" s="16" t="s">
        <v>559</v>
      </c>
      <c r="B31" s="569"/>
      <c r="C31" s="165" t="str">
        <f t="shared" si="0"/>
        <v>Q4</v>
      </c>
      <c r="D31" s="74">
        <v>42644</v>
      </c>
      <c r="E31" s="6">
        <v>98.842838549999996</v>
      </c>
      <c r="G31" s="6">
        <v>97.44515973</v>
      </c>
      <c r="I31" s="6">
        <v>-1.3976788204999999</v>
      </c>
      <c r="J31" s="153">
        <f t="shared" si="1"/>
        <v>0</v>
      </c>
      <c r="K31" s="153">
        <f t="shared" si="2"/>
        <v>1.3976788204999999</v>
      </c>
    </row>
    <row r="32" spans="1:13" x14ac:dyDescent="0.2">
      <c r="A32" s="16" t="s">
        <v>560</v>
      </c>
      <c r="B32" s="569" t="str">
        <f>LEFT(A32,4)</f>
        <v>2017</v>
      </c>
      <c r="C32" s="165" t="str">
        <f t="shared" si="0"/>
        <v>Q1</v>
      </c>
      <c r="D32" s="74">
        <v>42736</v>
      </c>
      <c r="E32" s="6">
        <v>97.308751119999997</v>
      </c>
      <c r="G32" s="6">
        <v>97.226113503999997</v>
      </c>
      <c r="I32" s="6">
        <v>-8.2637616324999996E-2</v>
      </c>
      <c r="J32" s="153">
        <f t="shared" si="1"/>
        <v>0</v>
      </c>
      <c r="K32" s="153">
        <f t="shared" si="2"/>
        <v>8.2637616324999996E-2</v>
      </c>
    </row>
    <row r="33" spans="1:11" x14ac:dyDescent="0.2">
      <c r="A33" s="3" t="s">
        <v>561</v>
      </c>
      <c r="B33" s="569"/>
      <c r="C33" s="165" t="str">
        <f t="shared" si="0"/>
        <v>Q2</v>
      </c>
      <c r="D33" s="74">
        <v>42826</v>
      </c>
      <c r="E33" s="6">
        <v>97.622814003000002</v>
      </c>
      <c r="G33" s="6">
        <v>99.089732549000004</v>
      </c>
      <c r="I33" s="6">
        <v>1.4669185459</v>
      </c>
      <c r="J33" s="153">
        <f t="shared" si="1"/>
        <v>-1.4669185459</v>
      </c>
      <c r="K33" s="153">
        <f t="shared" si="2"/>
        <v>0</v>
      </c>
    </row>
    <row r="34" spans="1:11" x14ac:dyDescent="0.2">
      <c r="A34" s="3" t="s">
        <v>562</v>
      </c>
      <c r="B34" s="569"/>
      <c r="C34" s="165" t="str">
        <f t="shared" si="0"/>
        <v>Q3</v>
      </c>
      <c r="D34" s="74">
        <v>42917</v>
      </c>
      <c r="E34" s="6">
        <v>98.664641997999993</v>
      </c>
      <c r="G34" s="6">
        <v>99.528885529999997</v>
      </c>
      <c r="I34" s="6">
        <v>0.86424353206000004</v>
      </c>
      <c r="J34" s="153">
        <f t="shared" si="1"/>
        <v>-0.86424353206000004</v>
      </c>
      <c r="K34" s="153">
        <f t="shared" si="2"/>
        <v>0</v>
      </c>
    </row>
    <row r="35" spans="1:11" x14ac:dyDescent="0.2">
      <c r="A35" s="3" t="s">
        <v>563</v>
      </c>
      <c r="B35" s="569"/>
      <c r="C35" s="165" t="str">
        <f t="shared" si="0"/>
        <v>Q4</v>
      </c>
      <c r="D35" s="74">
        <v>43009</v>
      </c>
      <c r="E35" s="6">
        <v>99.130821617999999</v>
      </c>
      <c r="G35" s="6">
        <v>99.879524119999999</v>
      </c>
      <c r="I35" s="6">
        <v>0.74870250208</v>
      </c>
      <c r="J35" s="153">
        <f t="shared" si="1"/>
        <v>-0.74870250208</v>
      </c>
      <c r="K35" s="153">
        <f t="shared" si="2"/>
        <v>0</v>
      </c>
    </row>
    <row r="36" spans="1:11" x14ac:dyDescent="0.2">
      <c r="A36" s="3" t="s">
        <v>564</v>
      </c>
      <c r="B36" s="569" t="str">
        <f>LEFT(A36,4)</f>
        <v>2018</v>
      </c>
      <c r="C36" s="165" t="str">
        <f t="shared" si="0"/>
        <v>Q1</v>
      </c>
      <c r="D36" s="74">
        <v>43101</v>
      </c>
      <c r="E36" s="6">
        <v>99.434697009999994</v>
      </c>
      <c r="G36" s="6">
        <v>99.354574210999999</v>
      </c>
      <c r="I36" s="6">
        <v>-8.0122799378000001E-2</v>
      </c>
      <c r="J36" s="153">
        <f t="shared" si="1"/>
        <v>0</v>
      </c>
      <c r="K36" s="153">
        <f t="shared" si="2"/>
        <v>8.0122799378000001E-2</v>
      </c>
    </row>
    <row r="37" spans="1:11" x14ac:dyDescent="0.2">
      <c r="A37" s="3" t="s">
        <v>565</v>
      </c>
      <c r="B37" s="569"/>
      <c r="C37" s="165" t="str">
        <f t="shared" si="0"/>
        <v>Q2</v>
      </c>
      <c r="D37" s="74">
        <v>43191</v>
      </c>
      <c r="E37" s="6">
        <v>99.932931226999997</v>
      </c>
      <c r="G37" s="6">
        <v>99.736057747999993</v>
      </c>
      <c r="I37" s="6">
        <v>-0.19687347873</v>
      </c>
      <c r="J37" s="153">
        <f t="shared" si="1"/>
        <v>0</v>
      </c>
      <c r="K37" s="153">
        <f t="shared" si="2"/>
        <v>0.19687347873</v>
      </c>
    </row>
    <row r="38" spans="1:11" x14ac:dyDescent="0.2">
      <c r="A38" s="3" t="s">
        <v>566</v>
      </c>
      <c r="B38" s="569"/>
      <c r="C38" s="165" t="str">
        <f t="shared" si="0"/>
        <v>Q3</v>
      </c>
      <c r="D38" s="74">
        <v>43282</v>
      </c>
      <c r="E38" s="6">
        <v>101.58328817</v>
      </c>
      <c r="G38" s="6">
        <v>100.85216414</v>
      </c>
      <c r="I38" s="6">
        <v>-0.73112403014000005</v>
      </c>
      <c r="J38" s="153">
        <f t="shared" si="1"/>
        <v>0</v>
      </c>
      <c r="K38" s="153">
        <f t="shared" si="2"/>
        <v>0.73112403014000005</v>
      </c>
    </row>
    <row r="39" spans="1:11" x14ac:dyDescent="0.2">
      <c r="A39" s="3" t="s">
        <v>567</v>
      </c>
      <c r="B39" s="569"/>
      <c r="C39" s="165" t="str">
        <f t="shared" si="0"/>
        <v>Q4</v>
      </c>
      <c r="D39" s="74">
        <v>43374</v>
      </c>
      <c r="E39" s="6">
        <v>102.34111458</v>
      </c>
      <c r="G39" s="6">
        <v>100.25474918</v>
      </c>
      <c r="I39" s="6">
        <v>-2.0863654052</v>
      </c>
      <c r="J39" s="153">
        <f t="shared" si="1"/>
        <v>0</v>
      </c>
      <c r="K39" s="153">
        <f t="shared" si="2"/>
        <v>2.0863654052</v>
      </c>
    </row>
    <row r="40" spans="1:11" x14ac:dyDescent="0.2">
      <c r="A40" s="3" t="s">
        <v>568</v>
      </c>
      <c r="B40" s="569" t="str">
        <f>LEFT(A40,4)</f>
        <v>2019</v>
      </c>
      <c r="C40" s="165" t="str">
        <f t="shared" si="0"/>
        <v>Q1</v>
      </c>
      <c r="D40" s="74">
        <v>43466</v>
      </c>
      <c r="E40" s="6">
        <v>100.33933209999999</v>
      </c>
      <c r="G40" s="6">
        <v>100.19332196000001</v>
      </c>
      <c r="I40" s="6">
        <v>-0.14601013275999999</v>
      </c>
      <c r="J40" s="153">
        <f t="shared" si="1"/>
        <v>0</v>
      </c>
      <c r="K40" s="153">
        <f t="shared" si="2"/>
        <v>0.14601013275999999</v>
      </c>
    </row>
    <row r="41" spans="1:11" x14ac:dyDescent="0.2">
      <c r="A41" s="3" t="s">
        <v>569</v>
      </c>
      <c r="B41" s="569"/>
      <c r="C41" s="165" t="str">
        <f t="shared" si="0"/>
        <v>Q2</v>
      </c>
      <c r="D41" s="74">
        <v>43556</v>
      </c>
      <c r="E41" s="6">
        <v>100.47522386</v>
      </c>
      <c r="G41" s="6">
        <v>100.78119498</v>
      </c>
      <c r="I41" s="6">
        <v>0.30597111954</v>
      </c>
      <c r="J41" s="153">
        <f t="shared" si="1"/>
        <v>-0.30597111954</v>
      </c>
      <c r="K41" s="153">
        <f t="shared" si="2"/>
        <v>0</v>
      </c>
    </row>
    <row r="42" spans="1:11" x14ac:dyDescent="0.2">
      <c r="A42" s="3" t="s">
        <v>570</v>
      </c>
      <c r="B42" s="569"/>
      <c r="C42" s="165" t="str">
        <f t="shared" si="0"/>
        <v>Q3</v>
      </c>
      <c r="D42" s="74">
        <v>43647</v>
      </c>
      <c r="E42" s="6">
        <v>100.1571258</v>
      </c>
      <c r="G42" s="6">
        <v>102.09458814</v>
      </c>
      <c r="I42" s="6">
        <v>1.9374623396999999</v>
      </c>
      <c r="J42" s="153">
        <f t="shared" si="1"/>
        <v>-1.9374623396999999</v>
      </c>
      <c r="K42" s="153">
        <f t="shared" si="2"/>
        <v>0</v>
      </c>
    </row>
    <row r="43" spans="1:11" x14ac:dyDescent="0.2">
      <c r="A43" s="3" t="s">
        <v>571</v>
      </c>
      <c r="B43" s="569"/>
      <c r="C43" s="165" t="str">
        <f t="shared" si="0"/>
        <v>Q4</v>
      </c>
      <c r="D43" s="74">
        <v>43739</v>
      </c>
      <c r="E43" s="6">
        <v>101.65733835</v>
      </c>
      <c r="G43" s="6">
        <v>101.67265746</v>
      </c>
      <c r="I43" s="6">
        <v>1.5319109054E-2</v>
      </c>
      <c r="J43" s="153">
        <f t="shared" si="1"/>
        <v>-1.5319109054E-2</v>
      </c>
      <c r="K43" s="153">
        <f t="shared" si="2"/>
        <v>0</v>
      </c>
    </row>
    <row r="44" spans="1:11" x14ac:dyDescent="0.2">
      <c r="A44" s="3" t="s">
        <v>572</v>
      </c>
      <c r="B44" s="569" t="str">
        <f>LEFT(A44,4)</f>
        <v>2020</v>
      </c>
      <c r="C44" s="165" t="str">
        <f t="shared" si="0"/>
        <v>Q1</v>
      </c>
      <c r="D44" s="74">
        <v>43831</v>
      </c>
      <c r="E44" s="6">
        <v>100.71966723</v>
      </c>
      <c r="G44" s="6">
        <v>95.062773098999998</v>
      </c>
      <c r="I44" s="6">
        <v>-5.6568941336999998</v>
      </c>
      <c r="J44" s="153">
        <f t="shared" si="1"/>
        <v>0</v>
      </c>
      <c r="K44" s="153">
        <f t="shared" si="2"/>
        <v>5.6568941336999998</v>
      </c>
    </row>
    <row r="45" spans="1:11" x14ac:dyDescent="0.2">
      <c r="A45" s="3" t="s">
        <v>573</v>
      </c>
      <c r="B45" s="569"/>
      <c r="C45" s="165" t="str">
        <f t="shared" si="0"/>
        <v>Q2</v>
      </c>
      <c r="D45" s="74">
        <v>43922</v>
      </c>
      <c r="E45" s="6">
        <v>92.423807819999993</v>
      </c>
      <c r="G45" s="6">
        <v>84.947740980000006</v>
      </c>
      <c r="I45" s="6">
        <v>-7.4760668404999997</v>
      </c>
      <c r="J45" s="153">
        <f t="shared" si="1"/>
        <v>0</v>
      </c>
      <c r="K45" s="153">
        <f t="shared" si="2"/>
        <v>7.4760668404999997</v>
      </c>
    </row>
    <row r="46" spans="1:11" x14ac:dyDescent="0.2">
      <c r="A46" s="3" t="s">
        <v>574</v>
      </c>
      <c r="B46" s="569"/>
      <c r="C46" s="165" t="str">
        <f t="shared" si="0"/>
        <v>Q3</v>
      </c>
      <c r="D46" s="74">
        <v>44013</v>
      </c>
      <c r="E46" s="6">
        <v>90.913483611000004</v>
      </c>
      <c r="G46" s="6">
        <v>93.246263843999998</v>
      </c>
      <c r="I46" s="6">
        <v>2.3327802335999999</v>
      </c>
      <c r="J46" s="153">
        <f t="shared" si="1"/>
        <v>-2.3327802335999999</v>
      </c>
      <c r="K46" s="153">
        <f t="shared" si="2"/>
        <v>0</v>
      </c>
    </row>
    <row r="47" spans="1:11" x14ac:dyDescent="0.2">
      <c r="A47" s="3" t="s">
        <v>575</v>
      </c>
      <c r="B47" s="569"/>
      <c r="C47" s="165" t="str">
        <f t="shared" si="0"/>
        <v>Q4</v>
      </c>
      <c r="D47" s="74">
        <v>44105</v>
      </c>
      <c r="E47" s="6">
        <v>92.775508545999998</v>
      </c>
      <c r="G47" s="6">
        <v>95.419634669000004</v>
      </c>
      <c r="I47" s="6">
        <v>2.6441261235</v>
      </c>
      <c r="J47" s="153">
        <f t="shared" si="1"/>
        <v>-2.6441261235</v>
      </c>
      <c r="K47" s="153">
        <f t="shared" si="2"/>
        <v>0</v>
      </c>
    </row>
    <row r="48" spans="1:11" x14ac:dyDescent="0.2">
      <c r="A48" s="3" t="s">
        <v>576</v>
      </c>
      <c r="B48" s="569" t="str">
        <f>LEFT(A48,4)</f>
        <v>2021</v>
      </c>
      <c r="C48" s="165" t="str">
        <f t="shared" si="0"/>
        <v>Q1</v>
      </c>
      <c r="D48" s="74">
        <v>44197</v>
      </c>
      <c r="E48" s="6">
        <v>93.392130996999995</v>
      </c>
      <c r="G48" s="6">
        <v>95.193598976000004</v>
      </c>
      <c r="I48" s="6">
        <v>1.8014679795999999</v>
      </c>
      <c r="J48" s="153">
        <f t="shared" si="1"/>
        <v>-1.8014679795999999</v>
      </c>
      <c r="K48" s="153">
        <f t="shared" si="2"/>
        <v>0</v>
      </c>
    </row>
    <row r="49" spans="1:11" x14ac:dyDescent="0.2">
      <c r="A49" s="3" t="s">
        <v>577</v>
      </c>
      <c r="B49" s="569"/>
      <c r="C49" s="165" t="str">
        <f t="shared" si="0"/>
        <v>Q2</v>
      </c>
      <c r="D49" s="74">
        <v>44287</v>
      </c>
      <c r="E49" s="6">
        <v>96.430159200000006</v>
      </c>
      <c r="G49" s="6">
        <v>97.036924518999996</v>
      </c>
      <c r="I49" s="6">
        <v>0.60676531964000002</v>
      </c>
      <c r="J49" s="153">
        <f t="shared" si="1"/>
        <v>-0.60676531964000002</v>
      </c>
      <c r="K49" s="153">
        <f t="shared" si="2"/>
        <v>0</v>
      </c>
    </row>
    <row r="50" spans="1:11" x14ac:dyDescent="0.2">
      <c r="A50" s="3" t="s">
        <v>578</v>
      </c>
      <c r="B50" s="569"/>
      <c r="C50" s="165" t="str">
        <f t="shared" si="0"/>
        <v>Q3</v>
      </c>
      <c r="D50" s="74">
        <v>44378</v>
      </c>
      <c r="E50" s="6">
        <v>99.019628695999998</v>
      </c>
      <c r="G50" s="6">
        <v>98.607496061999996</v>
      </c>
      <c r="I50" s="6">
        <v>-0.41213263386999999</v>
      </c>
      <c r="J50" s="153">
        <f t="shared" si="1"/>
        <v>0</v>
      </c>
      <c r="K50" s="153">
        <f t="shared" si="2"/>
        <v>0.41213263386999999</v>
      </c>
    </row>
    <row r="51" spans="1:11" x14ac:dyDescent="0.2">
      <c r="A51" s="3" t="s">
        <v>579</v>
      </c>
      <c r="B51" s="569"/>
      <c r="C51" s="165" t="str">
        <f t="shared" si="0"/>
        <v>Q4</v>
      </c>
      <c r="D51" s="74">
        <v>44470</v>
      </c>
      <c r="E51" s="6">
        <v>99.473682871999998</v>
      </c>
      <c r="G51" s="6">
        <v>99.122817558999998</v>
      </c>
      <c r="I51" s="6">
        <v>-0.35086531304000002</v>
      </c>
      <c r="J51" s="153">
        <f t="shared" si="1"/>
        <v>0</v>
      </c>
      <c r="K51" s="153">
        <f t="shared" si="2"/>
        <v>0.35086531304000002</v>
      </c>
    </row>
    <row r="52" spans="1:11" x14ac:dyDescent="0.2">
      <c r="A52" s="3" t="s">
        <v>580</v>
      </c>
      <c r="B52" s="569" t="str">
        <f>LEFT(A52,4)</f>
        <v>2022</v>
      </c>
      <c r="C52" s="165" t="str">
        <f t="shared" si="0"/>
        <v>Q1</v>
      </c>
      <c r="D52" s="74">
        <v>44562</v>
      </c>
      <c r="E52" s="6">
        <v>99.33545574</v>
      </c>
      <c r="G52" s="6">
        <v>99.787461766999996</v>
      </c>
      <c r="I52" s="6">
        <v>0.45200602673000001</v>
      </c>
      <c r="J52" s="153">
        <f t="shared" si="1"/>
        <v>-0.45200602673000001</v>
      </c>
      <c r="K52" s="153">
        <f t="shared" si="2"/>
        <v>0</v>
      </c>
    </row>
    <row r="53" spans="1:11" x14ac:dyDescent="0.2">
      <c r="A53" s="3" t="s">
        <v>581</v>
      </c>
      <c r="B53" s="569"/>
      <c r="C53" s="165" t="str">
        <f t="shared" si="0"/>
        <v>Q2</v>
      </c>
      <c r="D53" s="74">
        <v>44652</v>
      </c>
      <c r="E53" s="6">
        <v>101.19149993000001</v>
      </c>
      <c r="G53" s="6">
        <v>100.94206868000001</v>
      </c>
      <c r="I53" s="6">
        <v>-0.24943124623999999</v>
      </c>
      <c r="J53" s="153">
        <f t="shared" si="1"/>
        <v>0</v>
      </c>
      <c r="K53" s="153">
        <f t="shared" si="2"/>
        <v>0.24943124623999999</v>
      </c>
    </row>
    <row r="54" spans="1:11" x14ac:dyDescent="0.2">
      <c r="A54" s="3" t="s">
        <v>582</v>
      </c>
      <c r="B54" s="569"/>
      <c r="C54" s="165" t="str">
        <f t="shared" si="0"/>
        <v>Q3</v>
      </c>
      <c r="D54" s="74">
        <v>44743</v>
      </c>
      <c r="E54" s="6">
        <v>101.94231791</v>
      </c>
      <c r="G54" s="6">
        <v>102.12634849</v>
      </c>
      <c r="I54" s="6">
        <v>0.18403057214999999</v>
      </c>
      <c r="J54" s="153">
        <f t="shared" si="1"/>
        <v>-0.18403057214999999</v>
      </c>
      <c r="K54" s="153">
        <f t="shared" si="2"/>
        <v>0</v>
      </c>
    </row>
    <row r="55" spans="1:11" x14ac:dyDescent="0.2">
      <c r="A55" s="5" t="s">
        <v>583</v>
      </c>
      <c r="B55" s="569"/>
      <c r="C55" s="165" t="str">
        <f t="shared" si="0"/>
        <v>Q4</v>
      </c>
      <c r="D55" s="75">
        <v>44835</v>
      </c>
      <c r="E55" s="6">
        <v>102.29532712</v>
      </c>
      <c r="G55" s="6">
        <v>102.41892733</v>
      </c>
      <c r="I55" s="6">
        <v>0.12360020732</v>
      </c>
      <c r="J55" s="153">
        <f t="shared" si="1"/>
        <v>-0.12360020732</v>
      </c>
      <c r="K55" s="153">
        <f t="shared" si="2"/>
        <v>0</v>
      </c>
    </row>
    <row r="56" spans="1:11" x14ac:dyDescent="0.2">
      <c r="C56" s="353" t="s">
        <v>553</v>
      </c>
      <c r="D56"/>
      <c r="E56"/>
      <c r="G56" s="6"/>
      <c r="I56"/>
    </row>
    <row r="57" spans="1:11" x14ac:dyDescent="0.2">
      <c r="B57"/>
      <c r="C57"/>
      <c r="D57"/>
      <c r="F57"/>
      <c r="H57"/>
    </row>
    <row r="58" spans="1:11" x14ac:dyDescent="0.2">
      <c r="B58" s="5"/>
      <c r="C58" s="5" t="s">
        <v>0</v>
      </c>
      <c r="D58"/>
      <c r="F58"/>
      <c r="H58"/>
    </row>
    <row r="59" spans="1:11" x14ac:dyDescent="0.2">
      <c r="B59" s="362">
        <v>20.5</v>
      </c>
      <c r="C59" s="17">
        <v>70</v>
      </c>
      <c r="D59"/>
      <c r="F59"/>
      <c r="H59"/>
    </row>
    <row r="60" spans="1:11" x14ac:dyDescent="0.2">
      <c r="B60">
        <v>20.5</v>
      </c>
      <c r="C60" s="17">
        <v>105</v>
      </c>
      <c r="D60"/>
      <c r="F60"/>
      <c r="H60"/>
    </row>
    <row r="61" spans="1:11" x14ac:dyDescent="0.2">
      <c r="C61" s="111" t="s">
        <v>0</v>
      </c>
    </row>
    <row r="62" spans="1:11" x14ac:dyDescent="0.2">
      <c r="B62">
        <v>20.5</v>
      </c>
      <c r="C62" s="112">
        <v>-5</v>
      </c>
    </row>
    <row r="63" spans="1:11" x14ac:dyDescent="0.2">
      <c r="B63">
        <v>20.5</v>
      </c>
      <c r="C63" s="112">
        <v>15</v>
      </c>
    </row>
  </sheetData>
  <mergeCells count="7">
    <mergeCell ref="B52:B55"/>
    <mergeCell ref="B28:B31"/>
    <mergeCell ref="B32:B35"/>
    <mergeCell ref="B36:B39"/>
    <mergeCell ref="B40:B43"/>
    <mergeCell ref="B44:B47"/>
    <mergeCell ref="B48:B51"/>
  </mergeCells>
  <hyperlinks>
    <hyperlink ref="A3" location="Contents!A1" display="Return to Contents"/>
  </hyperlinks>
  <pageMargins left="0.7" right="0.7" top="0.75" bottom="0.75" header="0.3" footer="0.3"/>
  <pageSetup scale="52" fitToHeight="0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S68"/>
  <sheetViews>
    <sheetView workbookViewId="0"/>
  </sheetViews>
  <sheetFormatPr defaultRowHeight="12.75" x14ac:dyDescent="0.2"/>
  <cols>
    <col min="17" max="17" width="16.85546875" customWidth="1"/>
    <col min="18" max="18" width="15.140625" customWidth="1"/>
  </cols>
  <sheetData>
    <row r="1" spans="1:19" x14ac:dyDescent="0.2">
      <c r="M1" s="105"/>
    </row>
    <row r="2" spans="1:19" ht="15.75" x14ac:dyDescent="0.25">
      <c r="A2" s="44" t="s">
        <v>551</v>
      </c>
      <c r="M2" s="105"/>
    </row>
    <row r="3" spans="1:19" x14ac:dyDescent="0.2">
      <c r="A3" s="22" t="s">
        <v>16</v>
      </c>
      <c r="S3" s="30"/>
    </row>
    <row r="4" spans="1:19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9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9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98" t="s">
        <v>176</v>
      </c>
      <c r="R6" s="301" t="s">
        <v>404</v>
      </c>
    </row>
    <row r="7" spans="1:19" ht="15" x14ac:dyDescent="0.25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177</v>
      </c>
      <c r="R7" s="300" t="s">
        <v>405</v>
      </c>
    </row>
    <row r="8" spans="1:19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178</v>
      </c>
      <c r="R8" s="200" t="s">
        <v>406</v>
      </c>
    </row>
    <row r="9" spans="1:19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179</v>
      </c>
      <c r="R9" s="295" t="s">
        <v>407</v>
      </c>
    </row>
    <row r="10" spans="1:19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6" t="s">
        <v>185</v>
      </c>
      <c r="R10" s="200" t="s">
        <v>408</v>
      </c>
    </row>
    <row r="11" spans="1:19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394</v>
      </c>
      <c r="R11" s="295" t="s">
        <v>409</v>
      </c>
    </row>
    <row r="12" spans="1:19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535" t="s">
        <v>515</v>
      </c>
      <c r="R12" s="437" t="s">
        <v>516</v>
      </c>
    </row>
    <row r="13" spans="1:19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Q13" s="302" t="s">
        <v>410</v>
      </c>
      <c r="R13" s="200" t="s">
        <v>411</v>
      </c>
    </row>
    <row r="14" spans="1:19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Q14" s="302" t="s">
        <v>414</v>
      </c>
      <c r="R14" s="295" t="s">
        <v>412</v>
      </c>
    </row>
    <row r="15" spans="1:19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Q15" s="302" t="s">
        <v>107</v>
      </c>
      <c r="R15" s="295" t="s">
        <v>413</v>
      </c>
    </row>
    <row r="16" spans="1:19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Q16" s="303" t="s">
        <v>106</v>
      </c>
      <c r="R16" s="299" t="s">
        <v>500</v>
      </c>
    </row>
    <row r="17" spans="1:18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8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8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8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8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8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R22" s="30"/>
    </row>
    <row r="23" spans="1:18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8" x14ac:dyDescent="0.2">
      <c r="A25" s="571" t="s">
        <v>513</v>
      </c>
      <c r="B25" s="571"/>
      <c r="C25" s="571"/>
      <c r="D25" s="571"/>
      <c r="E25" s="571"/>
      <c r="F25" s="571"/>
      <c r="G25" s="571"/>
      <c r="H25" s="571"/>
      <c r="I25" s="23"/>
      <c r="K25" s="571" t="s">
        <v>514</v>
      </c>
      <c r="L25" s="571"/>
      <c r="M25" s="571"/>
      <c r="N25" s="571"/>
      <c r="O25" s="571"/>
      <c r="P25" s="571"/>
      <c r="Q25" s="571"/>
      <c r="R25" s="571"/>
    </row>
    <row r="26" spans="1:18" x14ac:dyDescent="0.2">
      <c r="A26" s="296"/>
      <c r="B26" s="296"/>
      <c r="C26" s="296"/>
      <c r="D26" s="296"/>
      <c r="E26" s="296"/>
      <c r="G26" s="3"/>
    </row>
    <row r="27" spans="1:18" x14ac:dyDescent="0.2">
      <c r="A27" s="9"/>
      <c r="B27" s="5" t="s">
        <v>176</v>
      </c>
      <c r="C27" s="5" t="s">
        <v>177</v>
      </c>
      <c r="D27" s="5" t="s">
        <v>178</v>
      </c>
      <c r="E27" s="5" t="s">
        <v>179</v>
      </c>
      <c r="F27" s="5" t="s">
        <v>185</v>
      </c>
      <c r="G27" s="279" t="s">
        <v>394</v>
      </c>
      <c r="H27" s="536" t="s">
        <v>515</v>
      </c>
      <c r="I27" s="5" t="s">
        <v>5</v>
      </c>
      <c r="K27" s="304" t="s">
        <v>414</v>
      </c>
      <c r="L27" s="9" t="s">
        <v>107</v>
      </c>
      <c r="M27" s="9" t="s">
        <v>106</v>
      </c>
      <c r="N27" s="9" t="s">
        <v>403</v>
      </c>
    </row>
    <row r="28" spans="1:18" x14ac:dyDescent="0.2">
      <c r="A28" s="1">
        <v>43466</v>
      </c>
      <c r="B28" s="102">
        <v>1.1499999999999999</v>
      </c>
      <c r="C28" s="102">
        <v>0.5</v>
      </c>
      <c r="D28" s="102">
        <v>0.28100000000000003</v>
      </c>
      <c r="E28" s="102">
        <v>7.4999999999999997E-2</v>
      </c>
      <c r="F28" s="102">
        <v>0.25</v>
      </c>
      <c r="G28" s="102">
        <v>0.31774193548000002</v>
      </c>
      <c r="H28" s="102">
        <v>0</v>
      </c>
      <c r="I28" s="102">
        <v>2.5737419354800002</v>
      </c>
      <c r="K28" s="102">
        <v>0.27600000000000002</v>
      </c>
      <c r="L28" s="102">
        <v>0.04</v>
      </c>
      <c r="M28" s="102">
        <v>0.126</v>
      </c>
      <c r="N28" s="20">
        <f>+K28-L28-M28</f>
        <v>0.11000000000000001</v>
      </c>
    </row>
    <row r="29" spans="1:18" x14ac:dyDescent="0.2">
      <c r="A29" s="1">
        <v>43497</v>
      </c>
      <c r="B29" s="102">
        <v>1.1499999999999999</v>
      </c>
      <c r="C29" s="102">
        <v>0.47</v>
      </c>
      <c r="D29" s="102">
        <v>0.25900000000000001</v>
      </c>
      <c r="E29" s="102">
        <v>7.4999999999999997E-2</v>
      </c>
      <c r="F29" s="102">
        <v>0.25</v>
      </c>
      <c r="G29" s="102">
        <v>0.44285714286</v>
      </c>
      <c r="H29" s="102">
        <v>0.1</v>
      </c>
      <c r="I29" s="102">
        <v>2.7468571428599997</v>
      </c>
      <c r="K29" s="102">
        <v>0.61199999999999999</v>
      </c>
      <c r="L29" s="102">
        <v>0.04</v>
      </c>
      <c r="M29" s="102">
        <v>0.29199999999999998</v>
      </c>
      <c r="N29" s="20">
        <f t="shared" ref="N29:N63" si="0">+K29-L29-M29</f>
        <v>0.27999999999999997</v>
      </c>
    </row>
    <row r="30" spans="1:18" x14ac:dyDescent="0.2">
      <c r="A30" s="1">
        <v>43525</v>
      </c>
      <c r="B30" s="102">
        <v>1.2</v>
      </c>
      <c r="C30" s="102">
        <v>0.24</v>
      </c>
      <c r="D30" s="102">
        <v>0.246</v>
      </c>
      <c r="E30" s="102">
        <v>0.155</v>
      </c>
      <c r="F30" s="102">
        <v>0.25</v>
      </c>
      <c r="G30" s="102">
        <v>0.25</v>
      </c>
      <c r="H30" s="102">
        <v>0.01</v>
      </c>
      <c r="I30" s="102">
        <v>2.351</v>
      </c>
      <c r="K30" s="102">
        <v>0.26300000000000001</v>
      </c>
      <c r="L30" s="102">
        <v>0.04</v>
      </c>
      <c r="M30" s="102">
        <v>0.11600000000000001</v>
      </c>
      <c r="N30" s="20">
        <f t="shared" si="0"/>
        <v>0.107</v>
      </c>
    </row>
    <row r="31" spans="1:18" x14ac:dyDescent="0.2">
      <c r="A31" s="1">
        <v>43556</v>
      </c>
      <c r="B31" s="102">
        <v>1.3</v>
      </c>
      <c r="C31" s="102">
        <v>0.16</v>
      </c>
      <c r="D31" s="102">
        <v>0.21099999999999999</v>
      </c>
      <c r="E31" s="102">
        <v>7.4999999999999997E-2</v>
      </c>
      <c r="F31" s="102">
        <v>0.25</v>
      </c>
      <c r="G31" s="102">
        <v>0.25</v>
      </c>
      <c r="H31" s="102">
        <v>0.02</v>
      </c>
      <c r="I31" s="102">
        <v>2.266</v>
      </c>
      <c r="K31" s="102">
        <v>0.25</v>
      </c>
      <c r="L31" s="102">
        <v>7.4999999999999997E-2</v>
      </c>
      <c r="M31" s="102">
        <v>5.1999999999999998E-2</v>
      </c>
      <c r="N31" s="20">
        <f t="shared" si="0"/>
        <v>0.123</v>
      </c>
    </row>
    <row r="32" spans="1:18" x14ac:dyDescent="0.2">
      <c r="A32" s="1">
        <v>43586</v>
      </c>
      <c r="B32" s="102">
        <v>1.5</v>
      </c>
      <c r="C32" s="102">
        <v>0.17</v>
      </c>
      <c r="D32" s="102">
        <v>0.32800000000000001</v>
      </c>
      <c r="E32" s="102">
        <v>7.4999999999999997E-2</v>
      </c>
      <c r="F32" s="102">
        <v>0.25</v>
      </c>
      <c r="G32" s="102">
        <v>0.25</v>
      </c>
      <c r="H32" s="102">
        <v>0.1</v>
      </c>
      <c r="I32" s="102">
        <v>2.673</v>
      </c>
      <c r="K32" s="102">
        <v>0.316</v>
      </c>
      <c r="L32" s="102">
        <v>0.04</v>
      </c>
      <c r="M32" s="102">
        <v>5.8000000000000003E-2</v>
      </c>
      <c r="N32" s="20">
        <f t="shared" si="0"/>
        <v>0.21800000000000003</v>
      </c>
    </row>
    <row r="33" spans="1:14" x14ac:dyDescent="0.2">
      <c r="A33" s="1">
        <v>43617</v>
      </c>
      <c r="B33" s="102">
        <v>1.6</v>
      </c>
      <c r="C33" s="102">
        <v>0.23</v>
      </c>
      <c r="D33" s="102">
        <v>0.224</v>
      </c>
      <c r="E33" s="102">
        <v>7.4999999999999997E-2</v>
      </c>
      <c r="F33" s="102">
        <v>0.25</v>
      </c>
      <c r="G33" s="102">
        <v>0.25</v>
      </c>
      <c r="H33" s="102">
        <v>0.05</v>
      </c>
      <c r="I33" s="102">
        <v>2.6790000000000003</v>
      </c>
      <c r="K33" s="102">
        <v>0.26</v>
      </c>
      <c r="L33" s="102">
        <v>0.04</v>
      </c>
      <c r="M33" s="102">
        <v>6.4000000000000001E-2</v>
      </c>
      <c r="N33" s="20">
        <f t="shared" si="0"/>
        <v>0.156</v>
      </c>
    </row>
    <row r="34" spans="1:14" x14ac:dyDescent="0.2">
      <c r="A34" s="1">
        <v>43647</v>
      </c>
      <c r="B34" s="102">
        <v>1.7</v>
      </c>
      <c r="C34" s="102">
        <v>0.20499999999999999</v>
      </c>
      <c r="D34" s="102">
        <v>0.24099999999999999</v>
      </c>
      <c r="E34" s="102">
        <v>7.4999999999999997E-2</v>
      </c>
      <c r="F34" s="102">
        <v>0.25</v>
      </c>
      <c r="G34" s="102">
        <v>0.25</v>
      </c>
      <c r="H34" s="102">
        <v>0.05</v>
      </c>
      <c r="I34" s="102">
        <v>2.7709999999999999</v>
      </c>
      <c r="K34" s="102">
        <v>0.69699999999999995</v>
      </c>
      <c r="L34" s="102">
        <v>7.3999999999999996E-2</v>
      </c>
      <c r="M34" s="102">
        <v>0.441</v>
      </c>
      <c r="N34" s="20">
        <f t="shared" si="0"/>
        <v>0.182</v>
      </c>
    </row>
    <row r="35" spans="1:14" x14ac:dyDescent="0.2">
      <c r="A35" s="1">
        <v>43678</v>
      </c>
      <c r="B35" s="102">
        <v>1.7</v>
      </c>
      <c r="C35" s="102">
        <v>0.245</v>
      </c>
      <c r="D35" s="102">
        <v>0.20100000000000001</v>
      </c>
      <c r="E35" s="102">
        <v>7.4999999999999997E-2</v>
      </c>
      <c r="F35" s="102">
        <v>0.25</v>
      </c>
      <c r="G35" s="102">
        <v>0.25</v>
      </c>
      <c r="H35" s="102">
        <v>0.1</v>
      </c>
      <c r="I35" s="102">
        <v>2.8210000000000002</v>
      </c>
      <c r="K35" s="102">
        <v>0.191</v>
      </c>
      <c r="L35" s="102">
        <v>7.4999999999999997E-2</v>
      </c>
      <c r="M35" s="102">
        <v>0</v>
      </c>
      <c r="N35" s="20">
        <f t="shared" si="0"/>
        <v>0.11600000000000001</v>
      </c>
    </row>
    <row r="36" spans="1:14" x14ac:dyDescent="0.2">
      <c r="A36" s="1">
        <v>43709</v>
      </c>
      <c r="B36" s="102">
        <v>1.7</v>
      </c>
      <c r="C36" s="102">
        <v>0.15</v>
      </c>
      <c r="D36" s="102">
        <v>0.26100000000000001</v>
      </c>
      <c r="E36" s="102">
        <v>7.4999999999999997E-2</v>
      </c>
      <c r="F36" s="102">
        <v>0.25</v>
      </c>
      <c r="G36" s="102">
        <v>1.6</v>
      </c>
      <c r="H36" s="102">
        <v>0.2</v>
      </c>
      <c r="I36" s="102">
        <v>4.2359999999999998</v>
      </c>
      <c r="K36" s="102">
        <v>0.34699999999999998</v>
      </c>
      <c r="L36" s="102">
        <v>8.8999999999999996E-2</v>
      </c>
      <c r="M36" s="102">
        <v>0.16300000000000001</v>
      </c>
      <c r="N36" s="20">
        <f t="shared" si="0"/>
        <v>9.5000000000000001E-2</v>
      </c>
    </row>
    <row r="37" spans="1:14" x14ac:dyDescent="0.2">
      <c r="A37" s="1">
        <v>43739</v>
      </c>
      <c r="B37" s="102">
        <v>1.7</v>
      </c>
      <c r="C37" s="102">
        <v>0.14499999999999999</v>
      </c>
      <c r="D37" s="102">
        <v>0.28999999999999998</v>
      </c>
      <c r="E37" s="102">
        <v>7.4999999999999997E-2</v>
      </c>
      <c r="F37" s="102">
        <v>0.25</v>
      </c>
      <c r="G37" s="102">
        <v>0.25</v>
      </c>
      <c r="H37" s="102">
        <v>0.2</v>
      </c>
      <c r="I37" s="102">
        <v>2.91</v>
      </c>
      <c r="K37" s="102">
        <v>0.42691935483999999</v>
      </c>
      <c r="L37" s="102">
        <v>0</v>
      </c>
      <c r="M37" s="102">
        <v>0.14899999999999999</v>
      </c>
      <c r="N37" s="20">
        <f t="shared" si="0"/>
        <v>0.27791935483999997</v>
      </c>
    </row>
    <row r="38" spans="1:14" x14ac:dyDescent="0.2">
      <c r="A38" s="1">
        <v>43770</v>
      </c>
      <c r="B38" s="102">
        <v>1.8</v>
      </c>
      <c r="C38" s="102">
        <v>0.14000000000000001</v>
      </c>
      <c r="D38" s="102">
        <v>0.31</v>
      </c>
      <c r="E38" s="102">
        <v>8.5000000000000006E-2</v>
      </c>
      <c r="F38" s="102">
        <v>0.25</v>
      </c>
      <c r="G38" s="102">
        <v>0.25</v>
      </c>
      <c r="H38" s="102">
        <v>0.05</v>
      </c>
      <c r="I38" s="102">
        <v>2.8849999999999998</v>
      </c>
      <c r="K38" s="102">
        <v>0.28799999999999998</v>
      </c>
      <c r="L38" s="102">
        <v>9.5000000000000001E-2</v>
      </c>
      <c r="M38" s="102">
        <v>0</v>
      </c>
      <c r="N38" s="20">
        <f t="shared" si="0"/>
        <v>0.19299999999999998</v>
      </c>
    </row>
    <row r="39" spans="1:14" x14ac:dyDescent="0.2">
      <c r="A39" s="1">
        <v>43800</v>
      </c>
      <c r="B39" s="102">
        <v>1.8</v>
      </c>
      <c r="C39" s="102">
        <v>0.18</v>
      </c>
      <c r="D39" s="102">
        <v>0.35</v>
      </c>
      <c r="E39" s="102">
        <v>0.184</v>
      </c>
      <c r="F39" s="102">
        <v>0.25</v>
      </c>
      <c r="G39" s="102">
        <v>0.25</v>
      </c>
      <c r="H39" s="102">
        <v>0</v>
      </c>
      <c r="I39" s="102">
        <v>3.0140000000000002</v>
      </c>
      <c r="K39" s="102">
        <v>0.26800000000000002</v>
      </c>
      <c r="L39" s="102">
        <v>1.2999999999999999E-2</v>
      </c>
      <c r="M39" s="102">
        <v>0.114</v>
      </c>
      <c r="N39" s="20">
        <f t="shared" si="0"/>
        <v>0.14100000000000001</v>
      </c>
    </row>
    <row r="40" spans="1:14" x14ac:dyDescent="0.2">
      <c r="A40" s="1">
        <v>43831</v>
      </c>
      <c r="B40" s="102">
        <v>1.8</v>
      </c>
      <c r="C40" s="102">
        <v>0.56999999999999995</v>
      </c>
      <c r="D40" s="102">
        <v>0.25</v>
      </c>
      <c r="E40" s="102">
        <v>8.7999999999999995E-2</v>
      </c>
      <c r="F40" s="102">
        <v>0.25</v>
      </c>
      <c r="G40" s="102">
        <v>0.25</v>
      </c>
      <c r="H40" s="102">
        <v>0</v>
      </c>
      <c r="I40" s="102">
        <v>3.2080000000000002</v>
      </c>
      <c r="K40" s="102">
        <v>0.184</v>
      </c>
      <c r="L40" s="102">
        <v>3.6999999999999998E-2</v>
      </c>
      <c r="M40" s="102">
        <v>5.2999999999999999E-2</v>
      </c>
      <c r="N40" s="20">
        <f t="shared" si="0"/>
        <v>9.4E-2</v>
      </c>
    </row>
    <row r="41" spans="1:14" x14ac:dyDescent="0.2">
      <c r="A41" s="1">
        <v>43862</v>
      </c>
      <c r="B41" s="102">
        <v>1.75</v>
      </c>
      <c r="C41" s="102">
        <v>1.2</v>
      </c>
      <c r="D41" s="102">
        <v>0.28999999999999998</v>
      </c>
      <c r="E41" s="102">
        <v>7.4999999999999997E-2</v>
      </c>
      <c r="F41" s="102">
        <v>0.25</v>
      </c>
      <c r="G41" s="102">
        <v>0.25</v>
      </c>
      <c r="H41" s="102">
        <v>0.05</v>
      </c>
      <c r="I41" s="102">
        <v>3.8650000000000002</v>
      </c>
      <c r="K41" s="102">
        <v>0.19804827586000001</v>
      </c>
      <c r="L41" s="102">
        <v>3.6999999999999998E-2</v>
      </c>
      <c r="M41" s="102">
        <v>0.01</v>
      </c>
      <c r="N41" s="20">
        <f t="shared" si="0"/>
        <v>0.15104827586</v>
      </c>
    </row>
    <row r="42" spans="1:14" x14ac:dyDescent="0.2">
      <c r="A42" s="1">
        <v>43891</v>
      </c>
      <c r="B42" s="102">
        <v>1.8</v>
      </c>
      <c r="C42" s="102">
        <v>1.25</v>
      </c>
      <c r="D42" s="102">
        <v>0.31</v>
      </c>
      <c r="E42" s="102">
        <v>0.12016129032</v>
      </c>
      <c r="F42" s="102">
        <v>0.215</v>
      </c>
      <c r="G42" s="102">
        <v>0.215</v>
      </c>
      <c r="H42" s="102">
        <v>0.2</v>
      </c>
      <c r="I42" s="102">
        <v>4.1101612903199998</v>
      </c>
      <c r="K42" s="102">
        <v>0.14822580645</v>
      </c>
      <c r="L42" s="102">
        <v>3.6999999999999998E-2</v>
      </c>
      <c r="M42" s="102">
        <v>0</v>
      </c>
      <c r="N42" s="20">
        <f t="shared" si="0"/>
        <v>0.11122580644999999</v>
      </c>
    </row>
    <row r="43" spans="1:14" x14ac:dyDescent="0.2">
      <c r="A43" s="1">
        <v>43922</v>
      </c>
      <c r="B43" s="102">
        <v>1.825</v>
      </c>
      <c r="C43" s="102">
        <v>1.2649999999999999</v>
      </c>
      <c r="D43" s="102">
        <v>0.26</v>
      </c>
      <c r="E43" s="102">
        <v>0.12016129032</v>
      </c>
      <c r="F43" s="102">
        <v>0.18</v>
      </c>
      <c r="G43" s="102">
        <v>0.18</v>
      </c>
      <c r="H43" s="102">
        <v>0.25</v>
      </c>
      <c r="I43" s="102">
        <v>4.0801612903199995</v>
      </c>
      <c r="K43" s="102">
        <v>0.82099999999999995</v>
      </c>
      <c r="L43" s="102">
        <v>0.33700000000000002</v>
      </c>
      <c r="M43" s="102">
        <v>1.6E-2</v>
      </c>
      <c r="N43" s="20">
        <f t="shared" si="0"/>
        <v>0.46799999999999992</v>
      </c>
    </row>
    <row r="44" spans="1:14" x14ac:dyDescent="0.2">
      <c r="A44" s="1">
        <v>43952</v>
      </c>
      <c r="B44" s="102">
        <v>1.825</v>
      </c>
      <c r="C44" s="102">
        <v>1.27</v>
      </c>
      <c r="D44" s="102">
        <v>0.26</v>
      </c>
      <c r="E44" s="102">
        <v>0.12016129032</v>
      </c>
      <c r="F44" s="102">
        <v>0.17</v>
      </c>
      <c r="G44" s="102">
        <v>0.17</v>
      </c>
      <c r="H44" s="102">
        <v>0.32500000000000001</v>
      </c>
      <c r="I44" s="102">
        <v>4.1401612903199991</v>
      </c>
      <c r="K44" s="102">
        <v>0.89300000000000002</v>
      </c>
      <c r="L44" s="102">
        <v>0.33700000000000002</v>
      </c>
      <c r="M44" s="102">
        <v>0.17799999999999999</v>
      </c>
      <c r="N44" s="20">
        <f t="shared" si="0"/>
        <v>0.37800000000000006</v>
      </c>
    </row>
    <row r="45" spans="1:14" x14ac:dyDescent="0.2">
      <c r="A45" s="1">
        <v>43983</v>
      </c>
      <c r="B45" s="102">
        <v>1.85</v>
      </c>
      <c r="C45" s="102">
        <v>1.27</v>
      </c>
      <c r="D45" s="102">
        <v>0.26</v>
      </c>
      <c r="E45" s="102">
        <v>0.12016129032</v>
      </c>
      <c r="F45" s="102">
        <v>0.17</v>
      </c>
      <c r="G45" s="102">
        <v>0.17</v>
      </c>
      <c r="H45" s="102">
        <v>0.47</v>
      </c>
      <c r="I45" s="102">
        <v>4.3101612903199999</v>
      </c>
      <c r="K45" s="102">
        <v>0.97799999999999998</v>
      </c>
      <c r="L45" s="102">
        <v>0.33700000000000002</v>
      </c>
      <c r="M45" s="102">
        <v>0.36899999999999999</v>
      </c>
      <c r="N45" s="20">
        <f t="shared" si="0"/>
        <v>0.27200000000000002</v>
      </c>
    </row>
    <row r="46" spans="1:14" x14ac:dyDescent="0.2">
      <c r="A46" s="1">
        <v>44013</v>
      </c>
      <c r="B46" s="102">
        <v>1.9</v>
      </c>
      <c r="C46" s="102">
        <v>1.2450000000000001</v>
      </c>
      <c r="D46" s="102">
        <v>0.26</v>
      </c>
      <c r="E46" s="102">
        <v>0.12016129032</v>
      </c>
      <c r="F46" s="102">
        <v>0.17</v>
      </c>
      <c r="G46" s="102">
        <v>0.17</v>
      </c>
      <c r="H46" s="102">
        <v>0.49</v>
      </c>
      <c r="I46" s="102">
        <v>4.3551612903199999</v>
      </c>
      <c r="K46" s="102">
        <v>0.72536</v>
      </c>
      <c r="L46" s="102">
        <v>0.04</v>
      </c>
      <c r="M46" s="102">
        <v>0.441</v>
      </c>
      <c r="N46" s="20">
        <f t="shared" si="0"/>
        <v>0.24435999999999997</v>
      </c>
    </row>
    <row r="47" spans="1:14" x14ac:dyDescent="0.2">
      <c r="A47" s="1">
        <v>44044</v>
      </c>
      <c r="B47" s="102">
        <v>1.9</v>
      </c>
      <c r="C47" s="102">
        <v>1.26</v>
      </c>
      <c r="D47" s="102">
        <v>0.26</v>
      </c>
      <c r="E47" s="102">
        <v>0.12016129032</v>
      </c>
      <c r="F47" s="102">
        <v>0.16500000000000001</v>
      </c>
      <c r="G47" s="102">
        <v>0.16500000000000001</v>
      </c>
      <c r="H47" s="102">
        <v>0.49</v>
      </c>
      <c r="I47" s="102">
        <v>4.3601612903199998</v>
      </c>
      <c r="K47" s="102">
        <v>0.89154999999999995</v>
      </c>
      <c r="L47" s="102">
        <v>0.155</v>
      </c>
      <c r="M47" s="102">
        <v>0.59099999999999997</v>
      </c>
      <c r="N47" s="20">
        <f t="shared" si="0"/>
        <v>0.14554999999999996</v>
      </c>
    </row>
    <row r="48" spans="1:14" x14ac:dyDescent="0.2">
      <c r="A48" s="1">
        <v>44075</v>
      </c>
      <c r="B48" s="102">
        <v>1.9</v>
      </c>
      <c r="C48" s="102">
        <v>1.22</v>
      </c>
      <c r="D48" s="102">
        <v>0.26</v>
      </c>
      <c r="E48" s="102">
        <v>0.12016129032</v>
      </c>
      <c r="F48" s="102">
        <v>0.16</v>
      </c>
      <c r="G48" s="102">
        <v>0.16</v>
      </c>
      <c r="H48" s="102">
        <v>0.51</v>
      </c>
      <c r="I48" s="102">
        <v>4.3301612903200004</v>
      </c>
      <c r="K48" s="102">
        <v>0.45102999999999999</v>
      </c>
      <c r="L48" s="102">
        <v>0.14499999999999999</v>
      </c>
      <c r="M48" s="102">
        <v>0.192</v>
      </c>
      <c r="N48" s="20">
        <f t="shared" si="0"/>
        <v>0.11403000000000002</v>
      </c>
    </row>
    <row r="49" spans="1:14" x14ac:dyDescent="0.2">
      <c r="A49" s="1">
        <v>44105</v>
      </c>
      <c r="B49" s="102">
        <v>1.9</v>
      </c>
      <c r="C49" s="102">
        <v>0.91</v>
      </c>
      <c r="D49" s="102">
        <v>0.26</v>
      </c>
      <c r="E49" s="102">
        <v>0.12016129032</v>
      </c>
      <c r="F49" s="102">
        <v>0.16</v>
      </c>
      <c r="G49" s="102">
        <v>0.16</v>
      </c>
      <c r="H49" s="102">
        <v>0.47</v>
      </c>
      <c r="I49" s="102">
        <v>3.9801612903200008</v>
      </c>
      <c r="K49" s="102">
        <v>0.92364999999999997</v>
      </c>
      <c r="L49" s="102">
        <v>0.12</v>
      </c>
      <c r="M49" s="102">
        <v>0.624</v>
      </c>
      <c r="N49" s="20">
        <f t="shared" si="0"/>
        <v>0.17964999999999998</v>
      </c>
    </row>
    <row r="50" spans="1:14" x14ac:dyDescent="0.2">
      <c r="A50" s="1">
        <v>44136</v>
      </c>
      <c r="B50" s="102">
        <v>1.85</v>
      </c>
      <c r="C50" s="102">
        <v>0.27</v>
      </c>
      <c r="D50" s="102">
        <v>0.28000000000000003</v>
      </c>
      <c r="E50" s="102">
        <v>0.12016129032</v>
      </c>
      <c r="F50" s="102">
        <v>0.14000000000000001</v>
      </c>
      <c r="G50" s="102">
        <v>0.14000000000000001</v>
      </c>
      <c r="H50" s="102">
        <v>0.45</v>
      </c>
      <c r="I50" s="102">
        <v>3.2501612903200008</v>
      </c>
      <c r="K50" s="102">
        <v>0.376</v>
      </c>
      <c r="L50" s="102">
        <v>0.04</v>
      </c>
      <c r="M50" s="102">
        <v>0.224</v>
      </c>
      <c r="N50" s="20">
        <f t="shared" si="0"/>
        <v>0.11200000000000002</v>
      </c>
    </row>
    <row r="51" spans="1:14" x14ac:dyDescent="0.2">
      <c r="A51" s="1">
        <v>44166</v>
      </c>
      <c r="B51" s="102">
        <v>1.8</v>
      </c>
      <c r="C51" s="102">
        <v>0.11</v>
      </c>
      <c r="D51" s="102">
        <v>0.36</v>
      </c>
      <c r="E51" s="102">
        <v>0.12016129032</v>
      </c>
      <c r="F51" s="102">
        <v>0.14000000000000001</v>
      </c>
      <c r="G51" s="102">
        <v>0.14000000000000001</v>
      </c>
      <c r="H51" s="102">
        <v>0.44</v>
      </c>
      <c r="I51" s="102">
        <v>3.1101612903200002</v>
      </c>
      <c r="K51" s="102">
        <v>0.28000000000000003</v>
      </c>
      <c r="L51" s="102">
        <v>0.04</v>
      </c>
      <c r="M51" s="102">
        <v>0.124</v>
      </c>
      <c r="N51" s="20">
        <f t="shared" si="0"/>
        <v>0.11600000000000002</v>
      </c>
    </row>
    <row r="52" spans="1:14" x14ac:dyDescent="0.2">
      <c r="A52" s="1">
        <v>44197</v>
      </c>
      <c r="B52" s="102">
        <v>1.75</v>
      </c>
      <c r="C52" s="102">
        <v>0.2</v>
      </c>
      <c r="D52" s="102">
        <v>0.47</v>
      </c>
      <c r="E52" s="102">
        <v>0.12016129032</v>
      </c>
      <c r="F52" s="102">
        <v>0.127</v>
      </c>
      <c r="G52" s="102">
        <v>0.127</v>
      </c>
      <c r="H52" s="102">
        <v>0.28000000000000003</v>
      </c>
      <c r="I52" s="102">
        <v>3.0741612903200002</v>
      </c>
      <c r="K52" s="102">
        <v>0.30080645161000003</v>
      </c>
      <c r="L52" s="102">
        <v>0.04</v>
      </c>
      <c r="M52" s="102">
        <v>7.8E-2</v>
      </c>
      <c r="N52" s="20">
        <f t="shared" si="0"/>
        <v>0.18280645161000003</v>
      </c>
    </row>
    <row r="53" spans="1:14" x14ac:dyDescent="0.2">
      <c r="A53" s="1">
        <v>44228</v>
      </c>
      <c r="B53" s="102">
        <v>1.6</v>
      </c>
      <c r="C53" s="102">
        <v>0.16</v>
      </c>
      <c r="D53" s="102">
        <v>0.24</v>
      </c>
      <c r="E53" s="102">
        <v>0.12016129032</v>
      </c>
      <c r="F53" s="102">
        <v>0.127</v>
      </c>
      <c r="G53" s="102">
        <v>0.127</v>
      </c>
      <c r="H53" s="102">
        <v>0.24</v>
      </c>
      <c r="I53" s="102">
        <v>2.6141612903200002</v>
      </c>
      <c r="K53" s="102">
        <v>0.88800000000000001</v>
      </c>
      <c r="L53" s="102">
        <v>0.04</v>
      </c>
      <c r="M53" s="102">
        <v>0.70799999999999996</v>
      </c>
      <c r="N53" s="20">
        <f t="shared" si="0"/>
        <v>0.14000000000000001</v>
      </c>
    </row>
    <row r="54" spans="1:14" x14ac:dyDescent="0.2">
      <c r="A54" s="1">
        <v>44256</v>
      </c>
      <c r="B54" s="102" t="e">
        <v>#N/A</v>
      </c>
      <c r="C54" s="102" t="e">
        <v>#N/A</v>
      </c>
      <c r="D54" s="102" t="e">
        <v>#N/A</v>
      </c>
      <c r="E54" s="102" t="e">
        <v>#N/A</v>
      </c>
      <c r="F54" s="102" t="e">
        <v>#N/A</v>
      </c>
      <c r="G54" s="102" t="e">
        <v>#N/A</v>
      </c>
      <c r="H54" s="102" t="e">
        <v>#N/A</v>
      </c>
      <c r="I54" s="102" t="e">
        <v>#N/A</v>
      </c>
      <c r="K54" s="102" t="e">
        <v>#N/A</v>
      </c>
      <c r="L54" s="102" t="e">
        <v>#N/A</v>
      </c>
      <c r="M54" s="102" t="e">
        <v>#N/A</v>
      </c>
      <c r="N54" s="20" t="e">
        <f t="shared" si="0"/>
        <v>#N/A</v>
      </c>
    </row>
    <row r="55" spans="1:14" x14ac:dyDescent="0.2">
      <c r="A55" s="1">
        <v>44287</v>
      </c>
      <c r="B55" s="102" t="e">
        <v>#N/A</v>
      </c>
      <c r="C55" s="102" t="e">
        <v>#N/A</v>
      </c>
      <c r="D55" s="102" t="e">
        <v>#N/A</v>
      </c>
      <c r="E55" s="102" t="e">
        <v>#N/A</v>
      </c>
      <c r="F55" s="102" t="e">
        <v>#N/A</v>
      </c>
      <c r="G55" s="102" t="e">
        <v>#N/A</v>
      </c>
      <c r="H55" s="102" t="e">
        <v>#N/A</v>
      </c>
      <c r="I55" s="102" t="e">
        <v>#N/A</v>
      </c>
      <c r="K55" s="102" t="e">
        <v>#N/A</v>
      </c>
      <c r="L55" s="102" t="e">
        <v>#N/A</v>
      </c>
      <c r="M55" s="102" t="e">
        <v>#N/A</v>
      </c>
      <c r="N55" s="20" t="e">
        <f t="shared" si="0"/>
        <v>#N/A</v>
      </c>
    </row>
    <row r="56" spans="1:14" x14ac:dyDescent="0.2">
      <c r="A56" s="1">
        <v>44317</v>
      </c>
      <c r="B56" s="102" t="e">
        <v>#N/A</v>
      </c>
      <c r="C56" s="102" t="e">
        <v>#N/A</v>
      </c>
      <c r="D56" s="102" t="e">
        <v>#N/A</v>
      </c>
      <c r="E56" s="102" t="e">
        <v>#N/A</v>
      </c>
      <c r="F56" s="102" t="e">
        <v>#N/A</v>
      </c>
      <c r="G56" s="102" t="e">
        <v>#N/A</v>
      </c>
      <c r="H56" s="102" t="e">
        <v>#N/A</v>
      </c>
      <c r="I56" s="102" t="e">
        <v>#N/A</v>
      </c>
      <c r="K56" s="102" t="e">
        <v>#N/A</v>
      </c>
      <c r="L56" s="102" t="e">
        <v>#N/A</v>
      </c>
      <c r="M56" s="102" t="e">
        <v>#N/A</v>
      </c>
      <c r="N56" s="20" t="e">
        <f t="shared" si="0"/>
        <v>#N/A</v>
      </c>
    </row>
    <row r="57" spans="1:14" x14ac:dyDescent="0.2">
      <c r="A57" s="1">
        <v>44348</v>
      </c>
      <c r="B57" s="102" t="e">
        <v>#N/A</v>
      </c>
      <c r="C57" s="102" t="e">
        <v>#N/A</v>
      </c>
      <c r="D57" s="102" t="e">
        <v>#N/A</v>
      </c>
      <c r="E57" s="102" t="e">
        <v>#N/A</v>
      </c>
      <c r="F57" s="102" t="e">
        <v>#N/A</v>
      </c>
      <c r="G57" s="102" t="e">
        <v>#N/A</v>
      </c>
      <c r="H57" s="102" t="e">
        <v>#N/A</v>
      </c>
      <c r="I57" s="102" t="e">
        <v>#N/A</v>
      </c>
      <c r="K57" s="102" t="e">
        <v>#N/A</v>
      </c>
      <c r="L57" s="102" t="e">
        <v>#N/A</v>
      </c>
      <c r="M57" s="102" t="e">
        <v>#N/A</v>
      </c>
      <c r="N57" s="20" t="e">
        <f t="shared" si="0"/>
        <v>#N/A</v>
      </c>
    </row>
    <row r="58" spans="1:14" x14ac:dyDescent="0.2">
      <c r="A58" s="1">
        <v>44378</v>
      </c>
      <c r="B58" s="102" t="e">
        <v>#N/A</v>
      </c>
      <c r="C58" s="102" t="e">
        <v>#N/A</v>
      </c>
      <c r="D58" s="102" t="e">
        <v>#N/A</v>
      </c>
      <c r="E58" s="102" t="e">
        <v>#N/A</v>
      </c>
      <c r="F58" s="102" t="e">
        <v>#N/A</v>
      </c>
      <c r="G58" s="102" t="e">
        <v>#N/A</v>
      </c>
      <c r="H58" s="102" t="e">
        <v>#N/A</v>
      </c>
      <c r="I58" s="102" t="e">
        <v>#N/A</v>
      </c>
      <c r="K58" s="102" t="e">
        <v>#N/A</v>
      </c>
      <c r="L58" s="102" t="e">
        <v>#N/A</v>
      </c>
      <c r="M58" s="102" t="e">
        <v>#N/A</v>
      </c>
      <c r="N58" s="20" t="e">
        <f t="shared" si="0"/>
        <v>#N/A</v>
      </c>
    </row>
    <row r="59" spans="1:14" x14ac:dyDescent="0.2">
      <c r="A59" s="1">
        <v>44409</v>
      </c>
      <c r="B59" s="102" t="e">
        <v>#N/A</v>
      </c>
      <c r="C59" s="102" t="e">
        <v>#N/A</v>
      </c>
      <c r="D59" s="102" t="e">
        <v>#N/A</v>
      </c>
      <c r="E59" s="102" t="e">
        <v>#N/A</v>
      </c>
      <c r="F59" s="102" t="e">
        <v>#N/A</v>
      </c>
      <c r="G59" s="102" t="e">
        <v>#N/A</v>
      </c>
      <c r="H59" s="102" t="e">
        <v>#N/A</v>
      </c>
      <c r="I59" s="102" t="e">
        <v>#N/A</v>
      </c>
      <c r="K59" s="102" t="e">
        <v>#N/A</v>
      </c>
      <c r="L59" s="102" t="e">
        <v>#N/A</v>
      </c>
      <c r="M59" s="102" t="e">
        <v>#N/A</v>
      </c>
      <c r="N59" s="20" t="e">
        <f t="shared" si="0"/>
        <v>#N/A</v>
      </c>
    </row>
    <row r="60" spans="1:14" x14ac:dyDescent="0.2">
      <c r="A60" s="1">
        <v>44440</v>
      </c>
      <c r="B60" s="102" t="e">
        <v>#N/A</v>
      </c>
      <c r="C60" s="102" t="e">
        <v>#N/A</v>
      </c>
      <c r="D60" s="102" t="e">
        <v>#N/A</v>
      </c>
      <c r="E60" s="102" t="e">
        <v>#N/A</v>
      </c>
      <c r="F60" s="102" t="e">
        <v>#N/A</v>
      </c>
      <c r="G60" s="102" t="e">
        <v>#N/A</v>
      </c>
      <c r="H60" s="102" t="e">
        <v>#N/A</v>
      </c>
      <c r="I60" s="102" t="e">
        <v>#N/A</v>
      </c>
      <c r="K60" s="102" t="e">
        <v>#N/A</v>
      </c>
      <c r="L60" s="102" t="e">
        <v>#N/A</v>
      </c>
      <c r="M60" s="102" t="e">
        <v>#N/A</v>
      </c>
      <c r="N60" s="20" t="e">
        <f t="shared" si="0"/>
        <v>#N/A</v>
      </c>
    </row>
    <row r="61" spans="1:14" x14ac:dyDescent="0.2">
      <c r="A61" s="1">
        <v>44470</v>
      </c>
      <c r="B61" s="102" t="e">
        <v>#N/A</v>
      </c>
      <c r="C61" s="102" t="e">
        <v>#N/A</v>
      </c>
      <c r="D61" s="102" t="e">
        <v>#N/A</v>
      </c>
      <c r="E61" s="102" t="e">
        <v>#N/A</v>
      </c>
      <c r="F61" s="102" t="e">
        <v>#N/A</v>
      </c>
      <c r="G61" s="102" t="e">
        <v>#N/A</v>
      </c>
      <c r="H61" s="102" t="e">
        <v>#N/A</v>
      </c>
      <c r="I61" s="102" t="e">
        <v>#N/A</v>
      </c>
      <c r="K61" s="102" t="e">
        <v>#N/A</v>
      </c>
      <c r="L61" s="102" t="e">
        <v>#N/A</v>
      </c>
      <c r="M61" s="102" t="e">
        <v>#N/A</v>
      </c>
      <c r="N61" s="20" t="e">
        <f t="shared" si="0"/>
        <v>#N/A</v>
      </c>
    </row>
    <row r="62" spans="1:14" x14ac:dyDescent="0.2">
      <c r="A62" s="1">
        <v>44501</v>
      </c>
      <c r="B62" s="102" t="e">
        <v>#N/A</v>
      </c>
      <c r="C62" s="102" t="e">
        <v>#N/A</v>
      </c>
      <c r="D62" s="102" t="e">
        <v>#N/A</v>
      </c>
      <c r="E62" s="102" t="e">
        <v>#N/A</v>
      </c>
      <c r="F62" s="102" t="e">
        <v>#N/A</v>
      </c>
      <c r="G62" s="102" t="e">
        <v>#N/A</v>
      </c>
      <c r="H62" s="102" t="e">
        <v>#N/A</v>
      </c>
      <c r="I62" s="102" t="e">
        <v>#N/A</v>
      </c>
      <c r="K62" s="102" t="e">
        <v>#N/A</v>
      </c>
      <c r="L62" s="102" t="e">
        <v>#N/A</v>
      </c>
      <c r="M62" s="102" t="e">
        <v>#N/A</v>
      </c>
      <c r="N62" s="20" t="e">
        <f t="shared" si="0"/>
        <v>#N/A</v>
      </c>
    </row>
    <row r="63" spans="1:14" x14ac:dyDescent="0.2">
      <c r="A63" s="59">
        <v>44531</v>
      </c>
      <c r="B63" s="103" t="e">
        <v>#N/A</v>
      </c>
      <c r="C63" s="103" t="e">
        <v>#N/A</v>
      </c>
      <c r="D63" s="103" t="e">
        <v>#N/A</v>
      </c>
      <c r="E63" s="103" t="e">
        <v>#N/A</v>
      </c>
      <c r="F63" s="103" t="e">
        <v>#N/A</v>
      </c>
      <c r="G63" s="103" t="e">
        <v>#N/A</v>
      </c>
      <c r="H63" s="103" t="e">
        <v>#N/A</v>
      </c>
      <c r="I63" s="103" t="e">
        <v>#N/A</v>
      </c>
      <c r="K63" s="103" t="e">
        <v>#N/A</v>
      </c>
      <c r="L63" s="103" t="e">
        <v>#N/A</v>
      </c>
      <c r="M63" s="103" t="e">
        <v>#N/A</v>
      </c>
      <c r="N63" s="62" t="e">
        <f t="shared" si="0"/>
        <v>#N/A</v>
      </c>
    </row>
    <row r="64" spans="1:14" x14ac:dyDescent="0.2">
      <c r="A64" s="353" t="s">
        <v>553</v>
      </c>
      <c r="H64" s="102"/>
    </row>
    <row r="65" spans="1:2" x14ac:dyDescent="0.2">
      <c r="A65" s="1"/>
    </row>
    <row r="66" spans="1:2" x14ac:dyDescent="0.2">
      <c r="A66" s="15"/>
      <c r="B66" s="16"/>
    </row>
    <row r="67" spans="1:2" x14ac:dyDescent="0.2">
      <c r="A67" s="56"/>
      <c r="B67" s="15"/>
    </row>
    <row r="68" spans="1:2" x14ac:dyDescent="0.2">
      <c r="A68" s="56"/>
      <c r="B68" s="15"/>
    </row>
  </sheetData>
  <mergeCells count="2">
    <mergeCell ref="A25:H25"/>
    <mergeCell ref="K25:R25"/>
  </mergeCells>
  <conditionalFormatting sqref="K28:L63 B28:G63 H28:H64 I28:I63">
    <cfRule type="expression" dxfId="95" priority="11">
      <formula>ISNA(B28)</formula>
    </cfRule>
  </conditionalFormatting>
  <conditionalFormatting sqref="M28">
    <cfRule type="expression" dxfId="94" priority="2">
      <formula>ISNA(M28)</formula>
    </cfRule>
  </conditionalFormatting>
  <conditionalFormatting sqref="M29:M63">
    <cfRule type="expression" dxfId="93" priority="1">
      <formula>ISNA(M29)</formula>
    </cfRule>
  </conditionalFormatting>
  <hyperlinks>
    <hyperlink ref="A3" location="Contents!A1" display="Return to Contents"/>
  </hyperlinks>
  <pageMargins left="0.7" right="0.7" top="0.75" bottom="0.75" header="0.3" footer="0.3"/>
  <pageSetup scale="70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B124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4.140625" style="119" customWidth="1"/>
    <col min="18" max="18" width="13.5703125" style="119" customWidth="1"/>
    <col min="19" max="26" width="9.140625" style="119"/>
    <col min="27" max="28" width="9.140625" style="121"/>
    <col min="29" max="16384" width="9.140625" style="119"/>
  </cols>
  <sheetData>
    <row r="1" spans="1:18" x14ac:dyDescent="0.25">
      <c r="M1" s="136"/>
    </row>
    <row r="2" spans="1:18" ht="15.75" x14ac:dyDescent="0.25">
      <c r="A2" s="44" t="s">
        <v>551</v>
      </c>
      <c r="M2" s="136"/>
      <c r="N2" s="471"/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294" t="s">
        <v>328</v>
      </c>
      <c r="R6" s="200" t="s">
        <v>327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294" t="s">
        <v>330</v>
      </c>
      <c r="R7" s="200" t="s">
        <v>329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294"/>
      <c r="R8" s="200"/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198" t="s">
        <v>358</v>
      </c>
      <c r="R9" s="202" t="s">
        <v>301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26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26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26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26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26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26" x14ac:dyDescent="0.25">
      <c r="A24"/>
      <c r="B24"/>
      <c r="C24" s="572" t="s">
        <v>42</v>
      </c>
      <c r="D24" s="572"/>
      <c r="E24" s="572"/>
      <c r="F24" s="572"/>
      <c r="G24" s="572"/>
      <c r="H24" s="32"/>
      <c r="I24" s="572" t="s">
        <v>43</v>
      </c>
      <c r="J24" s="572"/>
      <c r="K24" s="572"/>
      <c r="L24" s="572"/>
    </row>
    <row r="25" spans="1:26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26" x14ac:dyDescent="0.25">
      <c r="A26"/>
      <c r="B26" s="294" t="s">
        <v>328</v>
      </c>
      <c r="C26" s="140">
        <v>47.822371662000002</v>
      </c>
      <c r="D26" s="77">
        <v>47.538471082000001</v>
      </c>
      <c r="E26" s="77">
        <v>41.940975146</v>
      </c>
      <c r="F26" s="77">
        <v>44.404975000999997</v>
      </c>
      <c r="G26" s="77">
        <v>46.090810621000003</v>
      </c>
      <c r="H26" s="24" t="s">
        <v>14</v>
      </c>
      <c r="I26" s="20">
        <f t="shared" ref="I26:L27" si="0">D26-C26</f>
        <v>-0.28390058000000096</v>
      </c>
      <c r="J26" s="20">
        <f t="shared" si="0"/>
        <v>-5.5974959360000014</v>
      </c>
      <c r="K26" s="20">
        <f t="shared" si="0"/>
        <v>2.4639998549999973</v>
      </c>
      <c r="L26" s="20">
        <f t="shared" si="0"/>
        <v>1.685835620000006</v>
      </c>
    </row>
    <row r="27" spans="1:26" x14ac:dyDescent="0.25">
      <c r="A27" s="121"/>
      <c r="B27" s="294" t="s">
        <v>330</v>
      </c>
      <c r="C27" s="77">
        <v>52.231680281000003</v>
      </c>
      <c r="D27" s="77">
        <v>53.653513341999997</v>
      </c>
      <c r="E27" s="77">
        <v>50.239952297000002</v>
      </c>
      <c r="F27" s="77">
        <v>53.09906032</v>
      </c>
      <c r="G27" s="77">
        <v>55.237313170999997</v>
      </c>
      <c r="H27" s="24" t="s">
        <v>106</v>
      </c>
      <c r="I27" s="20">
        <f t="shared" si="0"/>
        <v>1.4218330609999938</v>
      </c>
      <c r="J27" s="20">
        <f t="shared" si="0"/>
        <v>-3.4135610449999945</v>
      </c>
      <c r="K27" s="20">
        <f t="shared" si="0"/>
        <v>2.8591080229999974</v>
      </c>
      <c r="L27" s="20">
        <f t="shared" si="0"/>
        <v>2.1382528509999972</v>
      </c>
    </row>
    <row r="28" spans="1:26" s="121" customFormat="1" x14ac:dyDescent="0.25">
      <c r="B28" s="531" t="s">
        <v>358</v>
      </c>
      <c r="C28" s="348">
        <v>100.05405193999999</v>
      </c>
      <c r="D28" s="348">
        <v>101.19198442</v>
      </c>
      <c r="E28" s="348">
        <v>92.180927444000005</v>
      </c>
      <c r="F28" s="348">
        <v>97.504035321000003</v>
      </c>
      <c r="G28" s="348">
        <v>101.32812379000001</v>
      </c>
      <c r="H28"/>
      <c r="I28" s="349">
        <f>+D28-C28</f>
        <v>1.1379324800000035</v>
      </c>
      <c r="J28" s="349">
        <f t="shared" ref="J28:L28" si="1">+E28-D28</f>
        <v>-9.0110569759999919</v>
      </c>
      <c r="K28" s="349">
        <f t="shared" si="1"/>
        <v>5.3231078769999982</v>
      </c>
      <c r="L28" s="349">
        <f t="shared" si="1"/>
        <v>3.824088469000003</v>
      </c>
      <c r="M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</row>
    <row r="29" spans="1:26" s="121" customFormat="1" x14ac:dyDescent="0.25">
      <c r="B29" s="353" t="s">
        <v>553</v>
      </c>
      <c r="C29"/>
      <c r="D29" s="10"/>
      <c r="E29"/>
      <c r="F29"/>
      <c r="G29"/>
      <c r="H29"/>
      <c r="I29" s="530"/>
      <c r="J29" s="530"/>
      <c r="K29" s="530"/>
      <c r="L29" s="530"/>
      <c r="M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</row>
    <row r="30" spans="1:26" x14ac:dyDescent="0.25">
      <c r="B30" s="122"/>
      <c r="D30" s="128"/>
      <c r="F30" s="128"/>
      <c r="G30" s="126"/>
    </row>
    <row r="31" spans="1:26" x14ac:dyDescent="0.25">
      <c r="C31" s="381" t="s">
        <v>460</v>
      </c>
      <c r="D31" s="381" t="s">
        <v>461</v>
      </c>
      <c r="E31" s="453" t="s">
        <v>229</v>
      </c>
      <c r="F31" s="453" t="s">
        <v>469</v>
      </c>
      <c r="G31" s="126"/>
    </row>
    <row r="32" spans="1:26" x14ac:dyDescent="0.25">
      <c r="A32">
        <f>+YEAR(B32)</f>
        <v>2019</v>
      </c>
      <c r="B32" s="117">
        <v>43466</v>
      </c>
      <c r="C32" s="454">
        <v>99.696694034000004</v>
      </c>
      <c r="D32" s="455" t="e">
        <v>#N/A</v>
      </c>
      <c r="F32" s="525">
        <v>99.696694034000004</v>
      </c>
      <c r="G32" s="126"/>
    </row>
    <row r="33" spans="1:7" x14ac:dyDescent="0.25">
      <c r="A33">
        <f t="shared" ref="A33:A79" si="2">+YEAR(B33)</f>
        <v>2019</v>
      </c>
      <c r="B33" s="117">
        <v>43497</v>
      </c>
      <c r="C33" s="454">
        <v>101.29832977</v>
      </c>
      <c r="D33" s="455" t="e">
        <v>#N/A</v>
      </c>
      <c r="E33" s="128">
        <f>AVERAGEIF($A$32:$A$79,A33,$F$32:$F$79)</f>
        <v>101.19458056466668</v>
      </c>
      <c r="F33" s="525">
        <v>101.29832977</v>
      </c>
      <c r="G33" s="126"/>
    </row>
    <row r="34" spans="1:7" x14ac:dyDescent="0.25">
      <c r="A34">
        <f t="shared" si="2"/>
        <v>2019</v>
      </c>
      <c r="B34" s="117">
        <v>43525</v>
      </c>
      <c r="C34" s="454">
        <v>99.691878321999994</v>
      </c>
      <c r="D34" s="455" t="e">
        <v>#N/A</v>
      </c>
      <c r="E34" s="128">
        <f t="shared" ref="E34:E42" si="3">AVERAGEIF($A$32:$A$79,A34,$F$32:$F$79)</f>
        <v>101.19458056466668</v>
      </c>
      <c r="F34" s="525">
        <v>99.691878321999994</v>
      </c>
      <c r="G34" s="126"/>
    </row>
    <row r="35" spans="1:7" x14ac:dyDescent="0.25">
      <c r="A35">
        <f t="shared" si="2"/>
        <v>2019</v>
      </c>
      <c r="B35" s="117">
        <v>43556</v>
      </c>
      <c r="C35" s="454">
        <v>100.75606755</v>
      </c>
      <c r="D35" s="455" t="e">
        <v>#N/A</v>
      </c>
      <c r="E35" s="128">
        <f t="shared" si="3"/>
        <v>101.19458056466668</v>
      </c>
      <c r="F35" s="525">
        <v>100.75606755</v>
      </c>
      <c r="G35" s="126"/>
    </row>
    <row r="36" spans="1:7" x14ac:dyDescent="0.25">
      <c r="A36">
        <f t="shared" si="2"/>
        <v>2019</v>
      </c>
      <c r="B36" s="117">
        <v>43586</v>
      </c>
      <c r="C36" s="454">
        <v>100.27688873</v>
      </c>
      <c r="D36" s="455" t="e">
        <v>#N/A</v>
      </c>
      <c r="E36" s="128">
        <f t="shared" si="3"/>
        <v>101.19458056466668</v>
      </c>
      <c r="F36" s="525">
        <v>100.27688873</v>
      </c>
      <c r="G36" s="126"/>
    </row>
    <row r="37" spans="1:7" x14ac:dyDescent="0.25">
      <c r="A37">
        <f t="shared" si="2"/>
        <v>2019</v>
      </c>
      <c r="B37" s="117">
        <v>43617</v>
      </c>
      <c r="C37" s="454">
        <v>101.32743886</v>
      </c>
      <c r="D37" s="455" t="e">
        <v>#N/A</v>
      </c>
      <c r="E37" s="128">
        <f t="shared" si="3"/>
        <v>101.19458056466668</v>
      </c>
      <c r="F37" s="525">
        <v>101.32743886</v>
      </c>
      <c r="G37" s="126"/>
    </row>
    <row r="38" spans="1:7" x14ac:dyDescent="0.25">
      <c r="A38">
        <f t="shared" si="2"/>
        <v>2019</v>
      </c>
      <c r="B38" s="117">
        <v>43647</v>
      </c>
      <c r="C38" s="454">
        <v>102.42775681000001</v>
      </c>
      <c r="D38" s="455" t="e">
        <v>#N/A</v>
      </c>
      <c r="E38" s="128">
        <f t="shared" si="3"/>
        <v>101.19458056466668</v>
      </c>
      <c r="F38" s="525">
        <v>102.42775681000001</v>
      </c>
      <c r="G38" s="126"/>
    </row>
    <row r="39" spans="1:7" x14ac:dyDescent="0.25">
      <c r="A39">
        <f t="shared" si="2"/>
        <v>2019</v>
      </c>
      <c r="B39" s="117">
        <v>43678</v>
      </c>
      <c r="C39" s="454">
        <v>102.3947347</v>
      </c>
      <c r="D39" s="455" t="e">
        <v>#N/A</v>
      </c>
      <c r="E39" s="128">
        <f t="shared" si="3"/>
        <v>101.19458056466668</v>
      </c>
      <c r="F39" s="525">
        <v>102.3947347</v>
      </c>
      <c r="G39" s="126"/>
    </row>
    <row r="40" spans="1:7" x14ac:dyDescent="0.25">
      <c r="A40">
        <f t="shared" si="2"/>
        <v>2019</v>
      </c>
      <c r="B40" s="117">
        <v>43709</v>
      </c>
      <c r="C40" s="454">
        <v>101.44016240000001</v>
      </c>
      <c r="D40" s="455" t="e">
        <v>#N/A</v>
      </c>
      <c r="E40" s="128">
        <f t="shared" si="3"/>
        <v>101.19458056466668</v>
      </c>
      <c r="F40" s="525">
        <v>101.44016240000001</v>
      </c>
      <c r="G40" s="126"/>
    </row>
    <row r="41" spans="1:7" x14ac:dyDescent="0.25">
      <c r="A41">
        <f t="shared" si="2"/>
        <v>2019</v>
      </c>
      <c r="B41" s="117">
        <v>43739</v>
      </c>
      <c r="C41" s="454">
        <v>100.84383548</v>
      </c>
      <c r="D41" s="455" t="e">
        <v>#N/A</v>
      </c>
      <c r="E41" s="128">
        <f t="shared" si="3"/>
        <v>101.19458056466668</v>
      </c>
      <c r="F41" s="525">
        <v>100.84383548</v>
      </c>
      <c r="G41" s="126"/>
    </row>
    <row r="42" spans="1:7" x14ac:dyDescent="0.25">
      <c r="A42">
        <f t="shared" si="2"/>
        <v>2019</v>
      </c>
      <c r="B42" s="117">
        <v>43770</v>
      </c>
      <c r="C42" s="454">
        <v>101.89099718</v>
      </c>
      <c r="D42" s="455" t="e">
        <v>#N/A</v>
      </c>
      <c r="E42" s="128">
        <f t="shared" si="3"/>
        <v>101.19458056466668</v>
      </c>
      <c r="F42" s="525">
        <v>101.89099718</v>
      </c>
      <c r="G42" s="126"/>
    </row>
    <row r="43" spans="1:7" x14ac:dyDescent="0.25">
      <c r="A43">
        <f t="shared" si="2"/>
        <v>2019</v>
      </c>
      <c r="B43" s="117">
        <v>43800</v>
      </c>
      <c r="C43" s="454">
        <v>102.29018293999999</v>
      </c>
      <c r="D43" s="455" t="e">
        <v>#N/A</v>
      </c>
      <c r="F43" s="525">
        <v>102.29018293999999</v>
      </c>
      <c r="G43" s="126"/>
    </row>
    <row r="44" spans="1:7" x14ac:dyDescent="0.25">
      <c r="A44">
        <f t="shared" si="2"/>
        <v>2020</v>
      </c>
      <c r="B44" s="117">
        <v>43831</v>
      </c>
      <c r="C44" s="454">
        <v>96.583423261999997</v>
      </c>
      <c r="D44" s="455" t="e">
        <v>#N/A</v>
      </c>
      <c r="F44" s="525">
        <v>96.583423261999997</v>
      </c>
      <c r="G44" s="126"/>
    </row>
    <row r="45" spans="1:7" x14ac:dyDescent="0.25">
      <c r="A45">
        <f t="shared" si="2"/>
        <v>2020</v>
      </c>
      <c r="B45" s="117">
        <v>43862</v>
      </c>
      <c r="C45" s="454">
        <v>97.527809039000005</v>
      </c>
      <c r="D45" s="455" t="e">
        <v>#N/A</v>
      </c>
      <c r="E45" s="128">
        <f>AVERAGEIF($A$32:$A$79,A45,$F$32:$F$79)</f>
        <v>92.186933848333339</v>
      </c>
      <c r="F45" s="525">
        <v>97.527809039000005</v>
      </c>
      <c r="G45" s="126"/>
    </row>
    <row r="46" spans="1:7" x14ac:dyDescent="0.25">
      <c r="A46">
        <f t="shared" si="2"/>
        <v>2020</v>
      </c>
      <c r="B46" s="117">
        <v>43891</v>
      </c>
      <c r="C46" s="454">
        <v>91.236121573000005</v>
      </c>
      <c r="D46" s="455" t="e">
        <v>#N/A</v>
      </c>
      <c r="E46" s="128">
        <f t="shared" ref="E46:E54" si="4">AVERAGEIF($A$32:$A$79,A46,$F$32:$F$79)</f>
        <v>92.186933848333339</v>
      </c>
      <c r="F46" s="525">
        <v>91.236121573000005</v>
      </c>
      <c r="G46" s="126"/>
    </row>
    <row r="47" spans="1:7" x14ac:dyDescent="0.25">
      <c r="A47">
        <f t="shared" si="2"/>
        <v>2020</v>
      </c>
      <c r="B47" s="117">
        <v>43922</v>
      </c>
      <c r="C47" s="454">
        <v>80.584231040999995</v>
      </c>
      <c r="D47" s="455" t="e">
        <v>#N/A</v>
      </c>
      <c r="E47" s="128">
        <f t="shared" si="4"/>
        <v>92.186933848333339</v>
      </c>
      <c r="F47" s="525">
        <v>80.584231040999995</v>
      </c>
      <c r="G47" s="126"/>
    </row>
    <row r="48" spans="1:7" x14ac:dyDescent="0.25">
      <c r="A48">
        <f t="shared" si="2"/>
        <v>2020</v>
      </c>
      <c r="B48" s="117">
        <v>43952</v>
      </c>
      <c r="C48" s="454">
        <v>84.402772615999993</v>
      </c>
      <c r="D48" s="455" t="e">
        <v>#N/A</v>
      </c>
      <c r="E48" s="128">
        <f t="shared" si="4"/>
        <v>92.186933848333339</v>
      </c>
      <c r="F48" s="525">
        <v>84.402772615999993</v>
      </c>
      <c r="G48" s="126"/>
    </row>
    <row r="49" spans="1:7" x14ac:dyDescent="0.25">
      <c r="A49">
        <f t="shared" si="2"/>
        <v>2020</v>
      </c>
      <c r="B49" s="117">
        <v>43983</v>
      </c>
      <c r="C49" s="454">
        <v>89.874384894000002</v>
      </c>
      <c r="D49" s="455" t="e">
        <v>#N/A</v>
      </c>
      <c r="E49" s="128">
        <f t="shared" si="4"/>
        <v>92.186933848333339</v>
      </c>
      <c r="F49" s="525">
        <v>89.874384894000002</v>
      </c>
      <c r="G49" s="126"/>
    </row>
    <row r="50" spans="1:7" x14ac:dyDescent="0.25">
      <c r="A50">
        <f t="shared" si="2"/>
        <v>2020</v>
      </c>
      <c r="B50" s="117">
        <v>44013</v>
      </c>
      <c r="C50" s="454">
        <v>92.743394924</v>
      </c>
      <c r="D50" s="455" t="e">
        <v>#N/A</v>
      </c>
      <c r="E50" s="128">
        <f t="shared" si="4"/>
        <v>92.186933848333339</v>
      </c>
      <c r="F50" s="525">
        <v>92.743394924</v>
      </c>
      <c r="G50" s="126"/>
    </row>
    <row r="51" spans="1:7" x14ac:dyDescent="0.25">
      <c r="A51">
        <f t="shared" si="2"/>
        <v>2020</v>
      </c>
      <c r="B51" s="117">
        <v>44044</v>
      </c>
      <c r="C51" s="454">
        <v>92.472132063999993</v>
      </c>
      <c r="D51" s="455" t="e">
        <v>#N/A</v>
      </c>
      <c r="E51" s="128">
        <f t="shared" si="4"/>
        <v>92.186933848333339</v>
      </c>
      <c r="F51" s="525">
        <v>92.472132063999993</v>
      </c>
      <c r="G51" s="126"/>
    </row>
    <row r="52" spans="1:7" x14ac:dyDescent="0.25">
      <c r="A52">
        <f t="shared" si="2"/>
        <v>2020</v>
      </c>
      <c r="B52" s="117">
        <v>44075</v>
      </c>
      <c r="C52" s="454">
        <v>94.565831235000005</v>
      </c>
      <c r="D52" s="455" t="e">
        <v>#N/A</v>
      </c>
      <c r="E52" s="128">
        <f t="shared" si="4"/>
        <v>92.186933848333339</v>
      </c>
      <c r="F52" s="525">
        <v>94.565831235000005</v>
      </c>
      <c r="G52" s="126"/>
    </row>
    <row r="53" spans="1:7" x14ac:dyDescent="0.25">
      <c r="A53">
        <f t="shared" si="2"/>
        <v>2020</v>
      </c>
      <c r="B53" s="117">
        <v>44105</v>
      </c>
      <c r="C53" s="454">
        <v>94.170643678000005</v>
      </c>
      <c r="D53" s="455" t="e">
        <v>#N/A</v>
      </c>
      <c r="E53" s="128">
        <f t="shared" si="4"/>
        <v>92.186933848333339</v>
      </c>
      <c r="F53" s="525">
        <v>94.170643678000005</v>
      </c>
      <c r="G53" s="126"/>
    </row>
    <row r="54" spans="1:7" x14ac:dyDescent="0.25">
      <c r="A54">
        <f t="shared" si="2"/>
        <v>2020</v>
      </c>
      <c r="B54" s="117">
        <v>44136</v>
      </c>
      <c r="C54" s="454">
        <v>95.239881918999998</v>
      </c>
      <c r="D54" s="455" t="e">
        <v>#N/A</v>
      </c>
      <c r="E54" s="128">
        <f t="shared" si="4"/>
        <v>92.186933848333339</v>
      </c>
      <c r="F54" s="525">
        <v>95.239881918999998</v>
      </c>
      <c r="G54" s="126"/>
    </row>
    <row r="55" spans="1:7" x14ac:dyDescent="0.25">
      <c r="A55">
        <f t="shared" si="2"/>
        <v>2020</v>
      </c>
      <c r="B55" s="117">
        <v>44166</v>
      </c>
      <c r="C55" s="454">
        <v>96.842579935000003</v>
      </c>
      <c r="D55" s="455" t="e">
        <v>#N/A</v>
      </c>
      <c r="F55" s="525">
        <v>96.842579935000003</v>
      </c>
      <c r="G55" s="126"/>
    </row>
    <row r="56" spans="1:7" x14ac:dyDescent="0.25">
      <c r="A56">
        <f t="shared" si="2"/>
        <v>2021</v>
      </c>
      <c r="B56" s="117">
        <v>44197</v>
      </c>
      <c r="C56" s="454">
        <v>93.693109536999998</v>
      </c>
      <c r="D56" s="455" t="e">
        <v>#N/A</v>
      </c>
      <c r="F56" s="525">
        <v>93.693109536999998</v>
      </c>
      <c r="G56" s="126"/>
    </row>
    <row r="57" spans="1:7" x14ac:dyDescent="0.25">
      <c r="A57">
        <f t="shared" si="2"/>
        <v>2021</v>
      </c>
      <c r="B57" s="117">
        <v>44228</v>
      </c>
      <c r="C57" s="454">
        <v>95.893959546000005</v>
      </c>
      <c r="D57" s="455">
        <v>95.893959546000005</v>
      </c>
      <c r="E57" s="128">
        <f>AVERAGEIF($A$32:$A$79,A57,$F$32:$F$79)</f>
        <v>97.498422245500009</v>
      </c>
      <c r="F57" s="525">
        <v>95.893959546000005</v>
      </c>
      <c r="G57" s="126"/>
    </row>
    <row r="58" spans="1:7" x14ac:dyDescent="0.25">
      <c r="A58">
        <f t="shared" si="2"/>
        <v>2021</v>
      </c>
      <c r="B58" s="117">
        <v>44256</v>
      </c>
      <c r="C58" s="454" t="e">
        <v>#N/A</v>
      </c>
      <c r="D58" s="455">
        <v>96.061504674999995</v>
      </c>
      <c r="E58" s="128">
        <f t="shared" ref="E58:E66" si="5">AVERAGEIF($A$32:$A$79,A58,$F$32:$F$79)</f>
        <v>97.498422245500009</v>
      </c>
      <c r="F58" s="525">
        <v>96.061504674999995</v>
      </c>
      <c r="G58" s="126"/>
    </row>
    <row r="59" spans="1:7" x14ac:dyDescent="0.25">
      <c r="A59">
        <f t="shared" si="2"/>
        <v>2021</v>
      </c>
      <c r="B59" s="117">
        <v>44287</v>
      </c>
      <c r="C59" s="454" t="e">
        <v>#N/A</v>
      </c>
      <c r="D59" s="455">
        <v>96.266863693999994</v>
      </c>
      <c r="E59" s="128">
        <f t="shared" si="5"/>
        <v>97.498422245500009</v>
      </c>
      <c r="F59" s="525">
        <v>96.266863693999994</v>
      </c>
      <c r="G59" s="126"/>
    </row>
    <row r="60" spans="1:7" x14ac:dyDescent="0.25">
      <c r="A60">
        <f t="shared" si="2"/>
        <v>2021</v>
      </c>
      <c r="B60" s="117">
        <v>44317</v>
      </c>
      <c r="C60" s="454" t="e">
        <v>#N/A</v>
      </c>
      <c r="D60" s="455">
        <v>96.671608092</v>
      </c>
      <c r="E60" s="128">
        <f t="shared" si="5"/>
        <v>97.498422245500009</v>
      </c>
      <c r="F60" s="525">
        <v>96.671608092</v>
      </c>
      <c r="G60" s="126"/>
    </row>
    <row r="61" spans="1:7" x14ac:dyDescent="0.25">
      <c r="A61">
        <f t="shared" si="2"/>
        <v>2021</v>
      </c>
      <c r="B61" s="117">
        <v>44348</v>
      </c>
      <c r="C61" s="454" t="e">
        <v>#N/A</v>
      </c>
      <c r="D61" s="455">
        <v>98.184478986000002</v>
      </c>
      <c r="E61" s="128">
        <f t="shared" si="5"/>
        <v>97.498422245500009</v>
      </c>
      <c r="F61" s="525">
        <v>98.184478986000002</v>
      </c>
      <c r="G61" s="126"/>
    </row>
    <row r="62" spans="1:7" x14ac:dyDescent="0.25">
      <c r="A62">
        <f t="shared" si="2"/>
        <v>2021</v>
      </c>
      <c r="B62" s="117">
        <v>44378</v>
      </c>
      <c r="C62" s="454" t="e">
        <v>#N/A</v>
      </c>
      <c r="D62" s="455">
        <v>98.351959144999995</v>
      </c>
      <c r="E62" s="128">
        <f t="shared" si="5"/>
        <v>97.498422245500009</v>
      </c>
      <c r="F62" s="525">
        <v>98.351959144999995</v>
      </c>
      <c r="G62" s="126"/>
    </row>
    <row r="63" spans="1:7" x14ac:dyDescent="0.25">
      <c r="A63">
        <f t="shared" si="2"/>
        <v>2021</v>
      </c>
      <c r="B63" s="117">
        <v>44409</v>
      </c>
      <c r="C63" s="454" t="e">
        <v>#N/A</v>
      </c>
      <c r="D63" s="455">
        <v>98.373293782999994</v>
      </c>
      <c r="E63" s="128">
        <f t="shared" si="5"/>
        <v>97.498422245500009</v>
      </c>
      <c r="F63" s="525">
        <v>98.373293782999994</v>
      </c>
      <c r="G63" s="126"/>
    </row>
    <row r="64" spans="1:7" x14ac:dyDescent="0.25">
      <c r="A64">
        <f t="shared" si="2"/>
        <v>2021</v>
      </c>
      <c r="B64" s="117">
        <v>44440</v>
      </c>
      <c r="C64" s="454" t="e">
        <v>#N/A</v>
      </c>
      <c r="D64" s="455">
        <v>99.113559898000005</v>
      </c>
      <c r="E64" s="128">
        <f t="shared" si="5"/>
        <v>97.498422245500009</v>
      </c>
      <c r="F64" s="525">
        <v>99.113559898000005</v>
      </c>
      <c r="G64" s="126"/>
    </row>
    <row r="65" spans="1:7" x14ac:dyDescent="0.25">
      <c r="A65">
        <f t="shared" si="2"/>
        <v>2021</v>
      </c>
      <c r="B65" s="117">
        <v>44470</v>
      </c>
      <c r="C65" s="454" t="e">
        <v>#N/A</v>
      </c>
      <c r="D65" s="455">
        <v>98.111578066999996</v>
      </c>
      <c r="E65" s="128">
        <f t="shared" si="5"/>
        <v>97.498422245500009</v>
      </c>
      <c r="F65" s="525">
        <v>98.111578066999996</v>
      </c>
      <c r="G65" s="126"/>
    </row>
    <row r="66" spans="1:7" x14ac:dyDescent="0.25">
      <c r="A66">
        <f t="shared" si="2"/>
        <v>2021</v>
      </c>
      <c r="B66" s="117">
        <v>44501</v>
      </c>
      <c r="C66" s="454" t="e">
        <v>#N/A</v>
      </c>
      <c r="D66" s="455">
        <v>99.193401683000005</v>
      </c>
      <c r="E66" s="128">
        <f t="shared" si="5"/>
        <v>97.498422245500009</v>
      </c>
      <c r="F66" s="525">
        <v>99.193401683000005</v>
      </c>
      <c r="G66" s="126"/>
    </row>
    <row r="67" spans="1:7" x14ac:dyDescent="0.25">
      <c r="A67">
        <f t="shared" si="2"/>
        <v>2021</v>
      </c>
      <c r="B67" s="117">
        <v>44531</v>
      </c>
      <c r="C67" s="454" t="e">
        <v>#N/A</v>
      </c>
      <c r="D67" s="455">
        <v>100.06574984</v>
      </c>
      <c r="F67" s="525">
        <v>100.06574984</v>
      </c>
      <c r="G67" s="126"/>
    </row>
    <row r="68" spans="1:7" x14ac:dyDescent="0.25">
      <c r="A68">
        <f t="shared" si="2"/>
        <v>2022</v>
      </c>
      <c r="B68" s="117">
        <v>44562</v>
      </c>
      <c r="C68" s="454" t="e">
        <v>#N/A</v>
      </c>
      <c r="D68" s="455">
        <v>97.971617868999999</v>
      </c>
      <c r="F68" s="525">
        <v>97.971617868999999</v>
      </c>
      <c r="G68" s="126"/>
    </row>
    <row r="69" spans="1:7" x14ac:dyDescent="0.25">
      <c r="A69">
        <f t="shared" si="2"/>
        <v>2022</v>
      </c>
      <c r="B69" s="117">
        <v>44593</v>
      </c>
      <c r="C69" s="454" t="e">
        <v>#N/A</v>
      </c>
      <c r="D69" s="455">
        <v>101.02304159000001</v>
      </c>
      <c r="E69" s="128">
        <f>AVERAGEIF($A$32:$A$79,A69,$F$32:$F$79)</f>
        <v>101.33058743575002</v>
      </c>
      <c r="F69" s="525">
        <v>101.02304159000001</v>
      </c>
      <c r="G69" s="126"/>
    </row>
    <row r="70" spans="1:7" x14ac:dyDescent="0.25">
      <c r="A70">
        <f t="shared" si="2"/>
        <v>2022</v>
      </c>
      <c r="B70" s="117">
        <v>44621</v>
      </c>
      <c r="C70" s="454" t="e">
        <v>#N/A</v>
      </c>
      <c r="D70" s="455">
        <v>100.48729808</v>
      </c>
      <c r="E70" s="128">
        <f t="shared" ref="E70:E78" si="6">AVERAGEIF($A$32:$A$79,A70,$F$32:$F$79)</f>
        <v>101.33058743575002</v>
      </c>
      <c r="F70" s="525">
        <v>100.48729808</v>
      </c>
      <c r="G70" s="126"/>
    </row>
    <row r="71" spans="1:7" x14ac:dyDescent="0.25">
      <c r="A71">
        <f t="shared" si="2"/>
        <v>2022</v>
      </c>
      <c r="B71" s="117">
        <v>44652</v>
      </c>
      <c r="C71" s="454" t="e">
        <v>#N/A</v>
      </c>
      <c r="D71" s="455">
        <v>100.34172866999999</v>
      </c>
      <c r="E71" s="128">
        <f t="shared" si="6"/>
        <v>101.33058743575002</v>
      </c>
      <c r="F71" s="525">
        <v>100.34172866999999</v>
      </c>
      <c r="G71" s="126"/>
    </row>
    <row r="72" spans="1:7" x14ac:dyDescent="0.25">
      <c r="A72">
        <f t="shared" si="2"/>
        <v>2022</v>
      </c>
      <c r="B72" s="117">
        <v>44682</v>
      </c>
      <c r="C72" s="454" t="e">
        <v>#N/A</v>
      </c>
      <c r="D72" s="455">
        <v>100.62879627</v>
      </c>
      <c r="E72" s="128">
        <f t="shared" si="6"/>
        <v>101.33058743575002</v>
      </c>
      <c r="F72" s="525">
        <v>100.62879627</v>
      </c>
      <c r="G72" s="126"/>
    </row>
    <row r="73" spans="1:7" x14ac:dyDescent="0.25">
      <c r="A73">
        <f t="shared" si="2"/>
        <v>2022</v>
      </c>
      <c r="B73" s="117">
        <v>44713</v>
      </c>
      <c r="C73" s="454" t="e">
        <v>#N/A</v>
      </c>
      <c r="D73" s="455">
        <v>101.86612352</v>
      </c>
      <c r="E73" s="128">
        <f t="shared" si="6"/>
        <v>101.33058743575002</v>
      </c>
      <c r="F73" s="525">
        <v>101.86612352</v>
      </c>
      <c r="G73" s="126"/>
    </row>
    <row r="74" spans="1:7" x14ac:dyDescent="0.25">
      <c r="A74">
        <f t="shared" si="2"/>
        <v>2022</v>
      </c>
      <c r="B74" s="117">
        <v>44743</v>
      </c>
      <c r="C74" s="454" t="e">
        <v>#N/A</v>
      </c>
      <c r="D74" s="455">
        <v>101.8991932</v>
      </c>
      <c r="E74" s="128">
        <f t="shared" si="6"/>
        <v>101.33058743575002</v>
      </c>
      <c r="F74" s="525">
        <v>101.8991932</v>
      </c>
      <c r="G74" s="126"/>
    </row>
    <row r="75" spans="1:7" x14ac:dyDescent="0.25">
      <c r="A75">
        <f t="shared" si="2"/>
        <v>2022</v>
      </c>
      <c r="B75" s="117">
        <v>44774</v>
      </c>
      <c r="C75" s="454" t="e">
        <v>#N/A</v>
      </c>
      <c r="D75" s="455">
        <v>101.95972232</v>
      </c>
      <c r="E75" s="128">
        <f t="shared" si="6"/>
        <v>101.33058743575002</v>
      </c>
      <c r="F75" s="525">
        <v>101.95972232</v>
      </c>
      <c r="G75" s="126"/>
    </row>
    <row r="76" spans="1:7" x14ac:dyDescent="0.25">
      <c r="A76">
        <f t="shared" si="2"/>
        <v>2022</v>
      </c>
      <c r="B76" s="117">
        <v>44805</v>
      </c>
      <c r="C76" s="454" t="e">
        <v>#N/A</v>
      </c>
      <c r="D76" s="455">
        <v>102.53325599</v>
      </c>
      <c r="E76" s="128">
        <f t="shared" si="6"/>
        <v>101.33058743575002</v>
      </c>
      <c r="F76" s="525">
        <v>102.53325599</v>
      </c>
      <c r="G76" s="126"/>
    </row>
    <row r="77" spans="1:7" x14ac:dyDescent="0.25">
      <c r="A77">
        <f t="shared" si="2"/>
        <v>2022</v>
      </c>
      <c r="B77" s="117">
        <v>44835</v>
      </c>
      <c r="C77" s="454" t="e">
        <v>#N/A</v>
      </c>
      <c r="D77" s="455">
        <v>101.39352391</v>
      </c>
      <c r="E77" s="128">
        <f t="shared" si="6"/>
        <v>101.33058743575002</v>
      </c>
      <c r="F77" s="525">
        <v>101.39352391</v>
      </c>
      <c r="G77" s="126"/>
    </row>
    <row r="78" spans="1:7" x14ac:dyDescent="0.25">
      <c r="A78">
        <f t="shared" si="2"/>
        <v>2022</v>
      </c>
      <c r="B78" s="117">
        <v>44866</v>
      </c>
      <c r="C78" s="454" t="e">
        <v>#N/A</v>
      </c>
      <c r="D78" s="455">
        <v>102.40310888</v>
      </c>
      <c r="E78" s="128">
        <f t="shared" si="6"/>
        <v>101.33058743575002</v>
      </c>
      <c r="F78" s="525">
        <v>102.40310888</v>
      </c>
      <c r="G78" s="126"/>
    </row>
    <row r="79" spans="1:7" x14ac:dyDescent="0.25">
      <c r="A79">
        <f t="shared" si="2"/>
        <v>2022</v>
      </c>
      <c r="B79" s="117">
        <v>44896</v>
      </c>
      <c r="C79" s="454" t="e">
        <v>#N/A</v>
      </c>
      <c r="D79" s="455">
        <v>103.45963893</v>
      </c>
      <c r="F79" s="525">
        <v>103.45963893</v>
      </c>
      <c r="G79" s="126"/>
    </row>
    <row r="80" spans="1:7" x14ac:dyDescent="0.25">
      <c r="B80" s="117"/>
      <c r="C80" s="118"/>
      <c r="D80" s="57"/>
      <c r="F80" s="128"/>
      <c r="G80" s="126"/>
    </row>
    <row r="81" spans="1:7" x14ac:dyDescent="0.25">
      <c r="B81" s="117"/>
      <c r="C81" s="380"/>
      <c r="D81" s="49"/>
      <c r="F81" s="128"/>
      <c r="G81" s="126"/>
    </row>
    <row r="82" spans="1:7" x14ac:dyDescent="0.25">
      <c r="A82" s="5"/>
      <c r="B82" s="5" t="s">
        <v>0</v>
      </c>
      <c r="D82" s="128"/>
      <c r="F82" s="128"/>
      <c r="G82" s="126"/>
    </row>
    <row r="83" spans="1:7" x14ac:dyDescent="0.25">
      <c r="A83">
        <v>2.5</v>
      </c>
      <c r="B83" s="6">
        <v>-2</v>
      </c>
      <c r="D83" s="128"/>
      <c r="F83" s="128"/>
      <c r="G83" s="126"/>
    </row>
    <row r="84" spans="1:7" x14ac:dyDescent="0.25">
      <c r="A84">
        <v>2.5</v>
      </c>
      <c r="B84" s="6">
        <v>4</v>
      </c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B89" s="122"/>
      <c r="D89" s="128"/>
      <c r="F89" s="128"/>
      <c r="G89" s="126"/>
    </row>
    <row r="90" spans="1:7" x14ac:dyDescent="0.25">
      <c r="B90" s="122"/>
      <c r="D90" s="128"/>
      <c r="F90" s="128"/>
      <c r="G90" s="126"/>
    </row>
    <row r="91" spans="1:7" x14ac:dyDescent="0.25"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</row>
    <row r="101" spans="6:7" x14ac:dyDescent="0.25">
      <c r="F101" s="128"/>
    </row>
    <row r="102" spans="6:7" x14ac:dyDescent="0.25">
      <c r="F102" s="128"/>
    </row>
    <row r="103" spans="6:7" x14ac:dyDescent="0.25">
      <c r="F103" s="128"/>
    </row>
    <row r="104" spans="6:7" x14ac:dyDescent="0.25">
      <c r="F104" s="128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</sheetData>
  <mergeCells count="2">
    <mergeCell ref="C24:G24"/>
    <mergeCell ref="I24:L24"/>
  </mergeCells>
  <conditionalFormatting sqref="C33:D79">
    <cfRule type="expression" dxfId="92" priority="28" stopIfTrue="1">
      <formula>ISNA(C33)</formula>
    </cfRule>
  </conditionalFormatting>
  <conditionalFormatting sqref="D80:D81">
    <cfRule type="expression" dxfId="91" priority="1" stopIfTrue="1">
      <formula>ISNA(D80)</formula>
    </cfRule>
  </conditionalFormatting>
  <conditionalFormatting sqref="C32:D32">
    <cfRule type="expression" dxfId="90" priority="13" stopIfTrue="1">
      <formula>ISNA(C32)</formula>
    </cfRule>
  </conditionalFormatting>
  <conditionalFormatting sqref="C32">
    <cfRule type="expression" dxfId="89" priority="12" stopIfTrue="1">
      <formula>ISNA(C32)</formula>
    </cfRule>
  </conditionalFormatting>
  <conditionalFormatting sqref="C80:C81">
    <cfRule type="expression" dxfId="88" priority="3" stopIfTrue="1">
      <formula>ISNA(C80)</formula>
    </cfRule>
  </conditionalFormatting>
  <conditionalFormatting sqref="C80:C81">
    <cfRule type="expression" dxfId="87" priority="2" stopIfTrue="1">
      <formula>ISNA(C80)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2:Q42"/>
  <sheetViews>
    <sheetView workbookViewId="0"/>
  </sheetViews>
  <sheetFormatPr defaultColWidth="9.140625" defaultRowHeight="12.75" x14ac:dyDescent="0.2"/>
  <cols>
    <col min="1" max="1" width="9.140625" style="91"/>
    <col min="2" max="2" width="15.5703125" style="91" customWidth="1"/>
    <col min="3" max="15" width="9.140625" style="91"/>
    <col min="16" max="16" width="14" style="91" customWidth="1"/>
    <col min="17" max="17" width="17.140625" style="91" customWidth="1"/>
    <col min="18" max="16384" width="9.140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</row>
    <row r="5" spans="1:17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P5" s="166" t="s">
        <v>351</v>
      </c>
      <c r="Q5" s="167"/>
    </row>
    <row r="6" spans="1:17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P6" s="293" t="s">
        <v>14</v>
      </c>
      <c r="Q6" s="199" t="s">
        <v>323</v>
      </c>
    </row>
    <row r="7" spans="1:17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P7" s="294" t="s">
        <v>106</v>
      </c>
      <c r="Q7" s="200" t="s">
        <v>324</v>
      </c>
    </row>
    <row r="8" spans="1:17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P8" s="294" t="s">
        <v>108</v>
      </c>
      <c r="Q8" s="200" t="s">
        <v>325</v>
      </c>
    </row>
    <row r="9" spans="1:17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P9" s="294" t="s">
        <v>326</v>
      </c>
      <c r="Q9" s="295" t="s">
        <v>333</v>
      </c>
    </row>
    <row r="10" spans="1:17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P10" s="294" t="s">
        <v>328</v>
      </c>
      <c r="Q10" s="200" t="s">
        <v>327</v>
      </c>
    </row>
    <row r="11" spans="1:17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P11" s="294" t="s">
        <v>330</v>
      </c>
      <c r="Q11" s="200" t="s">
        <v>329</v>
      </c>
    </row>
    <row r="12" spans="1:17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P12" s="198" t="s">
        <v>32</v>
      </c>
      <c r="Q12" s="202" t="s">
        <v>301</v>
      </c>
    </row>
    <row r="13" spans="1:17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7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7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7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12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12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12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12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12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12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</row>
    <row r="23" spans="1:12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</row>
    <row r="24" spans="1:12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</row>
    <row r="25" spans="1:12" x14ac:dyDescent="0.2">
      <c r="B25" s="144"/>
      <c r="C25" s="145"/>
      <c r="D25" s="573" t="s">
        <v>42</v>
      </c>
      <c r="E25" s="573"/>
      <c r="F25" s="573"/>
      <c r="G25" s="573"/>
      <c r="H25" s="146"/>
      <c r="I25" s="145"/>
      <c r="J25" s="147" t="s">
        <v>43</v>
      </c>
      <c r="K25" s="147"/>
      <c r="L25" s="147"/>
    </row>
    <row r="26" spans="1:12" x14ac:dyDescent="0.2">
      <c r="B26" s="148" t="s">
        <v>17</v>
      </c>
      <c r="C26" s="149">
        <v>2018</v>
      </c>
      <c r="D26" s="149">
        <v>2019</v>
      </c>
      <c r="E26" s="149">
        <v>2020</v>
      </c>
      <c r="F26" s="149">
        <v>2021</v>
      </c>
      <c r="G26" s="149">
        <v>2022</v>
      </c>
      <c r="H26" s="149"/>
      <c r="I26" s="149">
        <v>2019</v>
      </c>
      <c r="J26" s="149">
        <v>2020</v>
      </c>
      <c r="K26" s="149">
        <v>2021</v>
      </c>
      <c r="L26" s="149">
        <v>2022</v>
      </c>
    </row>
    <row r="27" spans="1:12" x14ac:dyDescent="0.2">
      <c r="B27" s="24" t="s">
        <v>14</v>
      </c>
      <c r="C27" s="307">
        <v>13.887517425</v>
      </c>
      <c r="D27" s="307">
        <v>14.759</v>
      </c>
      <c r="E27" s="307">
        <v>14.332722587999999</v>
      </c>
      <c r="F27" s="307">
        <v>15.146187640999999</v>
      </c>
      <c r="G27" s="307">
        <v>15.804408764</v>
      </c>
      <c r="H27" s="153"/>
      <c r="I27" s="371">
        <f>D27-C27</f>
        <v>0.87148257499999993</v>
      </c>
      <c r="J27" s="371">
        <f>E27-D27</f>
        <v>-0.42627741200000102</v>
      </c>
      <c r="K27" s="371">
        <f>F27-E27</f>
        <v>0.81346505299999983</v>
      </c>
      <c r="L27" s="371">
        <f>G27-F27</f>
        <v>0.65822112300000057</v>
      </c>
    </row>
    <row r="28" spans="1:12" x14ac:dyDescent="0.2">
      <c r="B28" s="24" t="s">
        <v>106</v>
      </c>
      <c r="C28" s="307">
        <v>20.511589951000001</v>
      </c>
      <c r="D28" s="307">
        <v>20.542855457999998</v>
      </c>
      <c r="E28" s="307">
        <v>18.120473026999999</v>
      </c>
      <c r="F28" s="307">
        <v>19.526810351999998</v>
      </c>
      <c r="G28" s="307">
        <v>20.53387274</v>
      </c>
      <c r="H28" s="183"/>
      <c r="I28" s="371">
        <f t="shared" ref="I28:L35" si="0">D28-C28</f>
        <v>3.1265506999996973E-2</v>
      </c>
      <c r="J28" s="371">
        <f t="shared" si="0"/>
        <v>-2.4223824309999991</v>
      </c>
      <c r="K28" s="371">
        <f t="shared" si="0"/>
        <v>1.4063373249999991</v>
      </c>
      <c r="L28" s="371">
        <f t="shared" si="0"/>
        <v>1.0070623880000014</v>
      </c>
    </row>
    <row r="29" spans="1:12" x14ac:dyDescent="0.2">
      <c r="B29" s="24" t="s">
        <v>108</v>
      </c>
      <c r="C29" s="307">
        <v>4.7677539562</v>
      </c>
      <c r="D29" s="307">
        <v>4.8782290393999999</v>
      </c>
      <c r="E29" s="307">
        <v>4.3742210973000004</v>
      </c>
      <c r="F29" s="307">
        <v>4.8864566641999998</v>
      </c>
      <c r="G29" s="307">
        <v>5.0981145925</v>
      </c>
      <c r="H29" s="183"/>
      <c r="I29" s="371">
        <f t="shared" si="0"/>
        <v>0.11047508319999988</v>
      </c>
      <c r="J29" s="371">
        <f t="shared" si="0"/>
        <v>-0.50400794209999944</v>
      </c>
      <c r="K29" s="371">
        <f t="shared" si="0"/>
        <v>0.51223556689999938</v>
      </c>
      <c r="L29" s="371">
        <f t="shared" si="0"/>
        <v>0.21165792830000019</v>
      </c>
    </row>
    <row r="30" spans="1:12" x14ac:dyDescent="0.2">
      <c r="B30" s="24" t="s">
        <v>326</v>
      </c>
      <c r="C30" s="307">
        <v>8.5022328645999998</v>
      </c>
      <c r="D30" s="307">
        <v>8.5581065881999994</v>
      </c>
      <c r="E30" s="307">
        <v>7.9463331405000002</v>
      </c>
      <c r="F30" s="307">
        <v>8.1479551791000002</v>
      </c>
      <c r="G30" s="307">
        <v>8.3994073547999992</v>
      </c>
      <c r="H30" s="183"/>
      <c r="I30" s="371">
        <f t="shared" ref="I30" si="1">D30-C30</f>
        <v>5.5873723599999536E-2</v>
      </c>
      <c r="J30" s="371">
        <f t="shared" ref="J30" si="2">E30-D30</f>
        <v>-0.6117734476999992</v>
      </c>
      <c r="K30" s="371">
        <f t="shared" ref="K30" si="3">F30-E30</f>
        <v>0.20162203860000005</v>
      </c>
      <c r="L30" s="371">
        <f t="shared" ref="L30" si="4">G30-F30</f>
        <v>0.251452175699999</v>
      </c>
    </row>
    <row r="31" spans="1:12" x14ac:dyDescent="0.2">
      <c r="B31" s="24" t="s">
        <v>328</v>
      </c>
      <c r="C31" s="307">
        <v>47.822371662000002</v>
      </c>
      <c r="D31" s="307">
        <v>47.538471082000001</v>
      </c>
      <c r="E31" s="307">
        <v>41.940975146</v>
      </c>
      <c r="F31" s="307">
        <v>44.404975000999997</v>
      </c>
      <c r="G31" s="307">
        <v>46.090810621000003</v>
      </c>
      <c r="H31" s="153"/>
      <c r="I31" s="371">
        <f t="shared" si="0"/>
        <v>-0.28390058000000096</v>
      </c>
      <c r="J31" s="371">
        <f>E31-D31</f>
        <v>-5.5974959360000014</v>
      </c>
      <c r="K31" s="371">
        <f>F31-E31</f>
        <v>2.4639998549999973</v>
      </c>
      <c r="L31" s="371">
        <f>G31-F31</f>
        <v>1.685835620000006</v>
      </c>
    </row>
    <row r="32" spans="1:12" x14ac:dyDescent="0.2">
      <c r="B32" s="24" t="s">
        <v>330</v>
      </c>
      <c r="C32" s="307">
        <v>52.231680281000003</v>
      </c>
      <c r="D32" s="307">
        <v>53.653513341999997</v>
      </c>
      <c r="E32" s="307">
        <v>50.239952297000002</v>
      </c>
      <c r="F32" s="307">
        <v>53.09906032</v>
      </c>
      <c r="G32" s="307">
        <v>55.237313170999997</v>
      </c>
      <c r="H32" s="183"/>
      <c r="I32" s="371">
        <f t="shared" si="0"/>
        <v>1.4218330609999938</v>
      </c>
      <c r="J32" s="371">
        <f t="shared" si="0"/>
        <v>-3.4135610449999945</v>
      </c>
      <c r="K32" s="371">
        <f t="shared" si="0"/>
        <v>2.8591080229999974</v>
      </c>
      <c r="L32" s="371">
        <f t="shared" si="0"/>
        <v>2.1382528509999972</v>
      </c>
    </row>
    <row r="33" spans="2:12" x14ac:dyDescent="0.2">
      <c r="B33" s="24" t="s">
        <v>331</v>
      </c>
      <c r="C33" s="369">
        <f>C31-C28</f>
        <v>27.310781711000001</v>
      </c>
      <c r="D33" s="369">
        <f>D31-D28</f>
        <v>26.995615624000003</v>
      </c>
      <c r="E33" s="369">
        <f>E31-E28</f>
        <v>23.820502119</v>
      </c>
      <c r="F33" s="369">
        <f>F31-F28</f>
        <v>24.878164648999999</v>
      </c>
      <c r="G33" s="369">
        <f>G31-G28</f>
        <v>25.556937881000003</v>
      </c>
      <c r="H33" s="183"/>
      <c r="I33" s="371">
        <f t="shared" si="0"/>
        <v>-0.31516608699999793</v>
      </c>
      <c r="J33" s="371">
        <f t="shared" si="0"/>
        <v>-3.1751135050000023</v>
      </c>
      <c r="K33" s="371">
        <f t="shared" si="0"/>
        <v>1.0576625299999982</v>
      </c>
      <c r="L33" s="371">
        <f t="shared" si="0"/>
        <v>0.67877323200000461</v>
      </c>
    </row>
    <row r="34" spans="2:12" x14ac:dyDescent="0.2">
      <c r="B34" s="24" t="s">
        <v>332</v>
      </c>
      <c r="C34" s="6">
        <f>C32-C29-C27-C30</f>
        <v>25.074176035200001</v>
      </c>
      <c r="D34" s="6">
        <f>D32-D29-D27-D30</f>
        <v>25.458177714400001</v>
      </c>
      <c r="E34" s="6">
        <f>E32-E29-E27-E30</f>
        <v>23.586675471200003</v>
      </c>
      <c r="F34" s="6">
        <f>F32-F29-F27-F30</f>
        <v>24.918460835700003</v>
      </c>
      <c r="G34" s="6">
        <f>G32-G29-G27-G30</f>
        <v>25.935382459700001</v>
      </c>
      <c r="H34" s="183"/>
      <c r="I34" s="371">
        <f t="shared" si="0"/>
        <v>0.38400167920000072</v>
      </c>
      <c r="J34" s="371">
        <f t="shared" si="0"/>
        <v>-1.8715022431999984</v>
      </c>
      <c r="K34" s="371">
        <f t="shared" si="0"/>
        <v>1.3317853645</v>
      </c>
      <c r="L34" s="371">
        <f t="shared" si="0"/>
        <v>1.0169216239999983</v>
      </c>
    </row>
    <row r="35" spans="2:12" x14ac:dyDescent="0.2">
      <c r="B35" s="154" t="s">
        <v>32</v>
      </c>
      <c r="C35" s="370">
        <v>100.05405193999999</v>
      </c>
      <c r="D35" s="370">
        <v>101.19198442</v>
      </c>
      <c r="E35" s="370">
        <v>92.180927444000005</v>
      </c>
      <c r="F35" s="370">
        <v>97.504035321000003</v>
      </c>
      <c r="G35" s="370">
        <v>101.32812379000001</v>
      </c>
      <c r="H35" s="184"/>
      <c r="I35" s="372">
        <f t="shared" si="0"/>
        <v>1.1379324800000035</v>
      </c>
      <c r="J35" s="372">
        <f>E35-D35</f>
        <v>-9.0110569759999919</v>
      </c>
      <c r="K35" s="372">
        <f>F35-E35</f>
        <v>5.3231078769999982</v>
      </c>
      <c r="L35" s="372">
        <f>G35-F35</f>
        <v>3.824088469000003</v>
      </c>
    </row>
    <row r="36" spans="2:12" x14ac:dyDescent="0.2">
      <c r="B36" s="353" t="s">
        <v>553</v>
      </c>
    </row>
    <row r="39" spans="2:12" x14ac:dyDescent="0.2">
      <c r="B39" s="111"/>
    </row>
    <row r="40" spans="2:12" x14ac:dyDescent="0.2">
      <c r="B40" s="5"/>
      <c r="C40" s="354" t="s">
        <v>350</v>
      </c>
    </row>
    <row r="41" spans="2:12" x14ac:dyDescent="0.2">
      <c r="B41">
        <v>2.5</v>
      </c>
      <c r="C41" s="6">
        <v>0</v>
      </c>
    </row>
    <row r="42" spans="2:12" x14ac:dyDescent="0.2">
      <c r="B42">
        <v>2.5</v>
      </c>
      <c r="C42" s="6">
        <v>2.5</v>
      </c>
    </row>
  </sheetData>
  <mergeCells count="1">
    <mergeCell ref="D25:G25"/>
  </mergeCells>
  <hyperlinks>
    <hyperlink ref="A3" location="Contents!A1" display="Return to Contents"/>
  </hyperlinks>
  <pageMargins left="0.75" right="0.75" top="1" bottom="1" header="0.5" footer="0.5"/>
  <pageSetup scale="9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2:Q107"/>
  <sheetViews>
    <sheetView workbookViewId="0"/>
  </sheetViews>
  <sheetFormatPr defaultColWidth="9.140625" defaultRowHeight="12.75" x14ac:dyDescent="0.2"/>
  <cols>
    <col min="1" max="1" width="9.140625" style="91"/>
    <col min="2" max="2" width="15.5703125" style="91" customWidth="1"/>
    <col min="3" max="15" width="9.140625" style="91"/>
    <col min="16" max="16" width="20.5703125" style="91" customWidth="1"/>
    <col min="17" max="17" width="14.85546875" style="91" customWidth="1"/>
    <col min="18" max="16384" width="9.140625" style="91"/>
  </cols>
  <sheetData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09"/>
      <c r="B4" s="309"/>
      <c r="C4" s="309"/>
      <c r="D4" s="309"/>
      <c r="E4" s="309"/>
      <c r="F4" s="309"/>
      <c r="G4" s="309"/>
      <c r="H4" s="309"/>
      <c r="I4" s="309"/>
      <c r="J4" s="309"/>
    </row>
    <row r="5" spans="1:17" x14ac:dyDescent="0.2">
      <c r="A5" s="309"/>
      <c r="B5" s="309"/>
      <c r="C5" s="309"/>
      <c r="D5" s="309"/>
      <c r="E5" s="309"/>
      <c r="F5" s="309"/>
      <c r="G5" s="309"/>
      <c r="H5" s="309"/>
      <c r="I5" s="309"/>
      <c r="J5" s="309"/>
      <c r="L5" s="108"/>
      <c r="P5" s="574" t="s">
        <v>351</v>
      </c>
      <c r="Q5" s="575"/>
    </row>
    <row r="6" spans="1:17" x14ac:dyDescent="0.2">
      <c r="A6" s="309"/>
      <c r="B6" s="309"/>
      <c r="C6" s="309"/>
      <c r="D6" s="309"/>
      <c r="E6" s="309"/>
      <c r="F6" s="309"/>
      <c r="G6" s="309"/>
      <c r="H6" s="309"/>
      <c r="I6" s="309"/>
      <c r="J6" s="309"/>
      <c r="L6" s="108"/>
      <c r="P6" s="194" t="s">
        <v>18</v>
      </c>
      <c r="Q6" s="195" t="s">
        <v>311</v>
      </c>
    </row>
    <row r="7" spans="1:17" x14ac:dyDescent="0.2">
      <c r="A7" s="309"/>
      <c r="B7" s="309"/>
      <c r="C7" s="309"/>
      <c r="D7" s="309"/>
      <c r="E7" s="309"/>
      <c r="F7" s="309"/>
      <c r="G7" s="309"/>
      <c r="H7" s="309"/>
      <c r="I7" s="309"/>
      <c r="J7" s="309"/>
      <c r="P7" s="196" t="s">
        <v>19</v>
      </c>
      <c r="Q7" s="168"/>
    </row>
    <row r="8" spans="1:17" x14ac:dyDescent="0.2">
      <c r="A8" s="309"/>
      <c r="B8" s="309"/>
      <c r="C8" s="309"/>
      <c r="D8" s="309"/>
      <c r="E8" s="309"/>
      <c r="F8" s="309"/>
      <c r="G8" s="309"/>
      <c r="H8" s="309"/>
      <c r="I8" s="309"/>
      <c r="J8" s="309"/>
      <c r="P8" s="196" t="s">
        <v>20</v>
      </c>
      <c r="Q8" s="168" t="s">
        <v>312</v>
      </c>
    </row>
    <row r="9" spans="1:17" x14ac:dyDescent="0.2">
      <c r="A9" s="309"/>
      <c r="B9" s="309"/>
      <c r="C9" s="309"/>
      <c r="D9" s="309"/>
      <c r="E9" s="309"/>
      <c r="F9" s="309"/>
      <c r="G9" s="309"/>
      <c r="H9" s="309"/>
      <c r="I9" s="309"/>
      <c r="J9" s="309"/>
      <c r="P9" s="196" t="s">
        <v>21</v>
      </c>
      <c r="Q9" s="168" t="s">
        <v>313</v>
      </c>
    </row>
    <row r="10" spans="1:17" x14ac:dyDescent="0.2">
      <c r="A10" s="309"/>
      <c r="B10" s="309"/>
      <c r="C10" s="309"/>
      <c r="D10" s="309"/>
      <c r="E10" s="309"/>
      <c r="F10" s="309"/>
      <c r="G10" s="309"/>
      <c r="H10" s="309"/>
      <c r="I10" s="309"/>
      <c r="J10" s="309"/>
      <c r="P10" s="196" t="s">
        <v>22</v>
      </c>
      <c r="Q10" s="168" t="s">
        <v>314</v>
      </c>
    </row>
    <row r="11" spans="1:17" x14ac:dyDescent="0.2">
      <c r="A11" s="309"/>
      <c r="B11" s="309"/>
      <c r="C11" s="309"/>
      <c r="D11" s="309"/>
      <c r="E11" s="309"/>
      <c r="F11" s="309"/>
      <c r="G11" s="309"/>
      <c r="H11" s="309"/>
      <c r="I11" s="309"/>
      <c r="J11" s="309"/>
      <c r="P11" s="197" t="s">
        <v>310</v>
      </c>
      <c r="Q11" s="168"/>
    </row>
    <row r="12" spans="1:17" x14ac:dyDescent="0.2">
      <c r="A12" s="309"/>
      <c r="B12" s="309"/>
      <c r="C12" s="309"/>
      <c r="D12" s="309"/>
      <c r="E12" s="309"/>
      <c r="F12" s="309"/>
      <c r="G12" s="309"/>
      <c r="H12" s="309"/>
      <c r="I12" s="309"/>
      <c r="J12" s="309"/>
      <c r="P12" s="196" t="s">
        <v>25</v>
      </c>
      <c r="Q12" s="168" t="s">
        <v>315</v>
      </c>
    </row>
    <row r="13" spans="1:17" x14ac:dyDescent="0.2">
      <c r="A13" s="309"/>
      <c r="B13" s="309"/>
      <c r="C13" s="309"/>
      <c r="D13" s="309"/>
      <c r="E13" s="309"/>
      <c r="F13" s="309"/>
      <c r="G13" s="309"/>
      <c r="H13" s="309"/>
      <c r="I13" s="309"/>
      <c r="J13" s="309"/>
      <c r="P13" s="196" t="s">
        <v>23</v>
      </c>
      <c r="Q13" s="168" t="s">
        <v>316</v>
      </c>
    </row>
    <row r="14" spans="1:17" x14ac:dyDescent="0.2">
      <c r="A14" s="309"/>
      <c r="B14" s="309"/>
      <c r="C14" s="309"/>
      <c r="D14" s="309"/>
      <c r="E14" s="309"/>
      <c r="F14" s="309"/>
      <c r="G14" s="309"/>
      <c r="H14" s="309"/>
      <c r="I14" s="309"/>
      <c r="J14" s="309"/>
      <c r="P14" s="196" t="s">
        <v>24</v>
      </c>
      <c r="Q14" s="168" t="s">
        <v>317</v>
      </c>
    </row>
    <row r="15" spans="1:17" x14ac:dyDescent="0.2">
      <c r="A15" s="309"/>
      <c r="B15" s="309"/>
      <c r="C15" s="309"/>
      <c r="D15" s="309"/>
      <c r="E15" s="309"/>
      <c r="F15" s="309"/>
      <c r="G15" s="309"/>
      <c r="H15" s="309"/>
      <c r="I15" s="309"/>
      <c r="J15" s="309"/>
      <c r="P15" s="196" t="s">
        <v>33</v>
      </c>
      <c r="Q15" s="168" t="s">
        <v>318</v>
      </c>
    </row>
    <row r="16" spans="1:17" x14ac:dyDescent="0.2">
      <c r="A16" s="309"/>
      <c r="B16" s="309"/>
      <c r="C16" s="309"/>
      <c r="D16" s="309"/>
      <c r="E16" s="309"/>
      <c r="F16" s="309"/>
      <c r="G16" s="309"/>
      <c r="H16" s="309"/>
      <c r="I16" s="309"/>
      <c r="J16" s="309"/>
      <c r="P16" s="196" t="s">
        <v>26</v>
      </c>
      <c r="Q16" s="168"/>
    </row>
    <row r="17" spans="1:17" x14ac:dyDescent="0.2">
      <c r="A17" s="309"/>
      <c r="B17" s="309"/>
      <c r="C17" s="309"/>
      <c r="D17" s="309"/>
      <c r="E17" s="309"/>
      <c r="F17" s="309"/>
      <c r="G17" s="309"/>
      <c r="H17" s="309"/>
      <c r="I17" s="309"/>
      <c r="J17" s="309"/>
      <c r="P17" s="196" t="s">
        <v>27</v>
      </c>
      <c r="Q17" s="168" t="s">
        <v>319</v>
      </c>
    </row>
    <row r="18" spans="1:17" x14ac:dyDescent="0.2">
      <c r="A18" s="309"/>
      <c r="B18" s="309"/>
      <c r="C18" s="309"/>
      <c r="D18" s="309"/>
      <c r="E18" s="309"/>
      <c r="F18" s="309"/>
      <c r="G18" s="309"/>
      <c r="H18" s="309"/>
      <c r="I18" s="309"/>
      <c r="J18" s="309"/>
      <c r="P18" s="196" t="s">
        <v>28</v>
      </c>
      <c r="Q18" s="168" t="s">
        <v>320</v>
      </c>
    </row>
    <row r="19" spans="1:17" x14ac:dyDescent="0.2">
      <c r="A19" s="309"/>
      <c r="B19" s="309"/>
      <c r="C19" s="309"/>
      <c r="D19" s="309"/>
      <c r="E19" s="309"/>
      <c r="F19" s="309"/>
      <c r="G19" s="309"/>
      <c r="H19" s="309"/>
      <c r="I19" s="309"/>
      <c r="J19" s="309"/>
      <c r="P19" s="196" t="s">
        <v>29</v>
      </c>
      <c r="Q19" s="168" t="s">
        <v>321</v>
      </c>
    </row>
    <row r="20" spans="1:17" x14ac:dyDescent="0.2">
      <c r="A20" s="309"/>
      <c r="B20" s="309"/>
      <c r="C20" s="309"/>
      <c r="D20" s="309"/>
      <c r="E20" s="309"/>
      <c r="F20" s="309"/>
      <c r="G20" s="309"/>
      <c r="H20" s="309"/>
      <c r="I20" s="309"/>
      <c r="J20" s="309"/>
      <c r="P20" s="196" t="s">
        <v>30</v>
      </c>
      <c r="Q20" s="168" t="s">
        <v>322</v>
      </c>
    </row>
    <row r="21" spans="1:17" x14ac:dyDescent="0.2">
      <c r="A21" s="309"/>
      <c r="B21" s="309"/>
      <c r="C21" s="309"/>
      <c r="D21" s="309"/>
      <c r="E21" s="309"/>
      <c r="F21" s="309"/>
      <c r="G21" s="309"/>
      <c r="H21" s="309"/>
      <c r="I21" s="309"/>
      <c r="J21" s="309"/>
      <c r="P21" s="196" t="s">
        <v>31</v>
      </c>
      <c r="Q21" s="168"/>
    </row>
    <row r="22" spans="1:17" x14ac:dyDescent="0.2">
      <c r="A22" s="309"/>
      <c r="B22" s="309"/>
      <c r="C22" s="309"/>
      <c r="D22" s="309"/>
      <c r="E22" s="309"/>
      <c r="F22" s="309"/>
      <c r="G22" s="309"/>
      <c r="H22" s="309"/>
      <c r="I22" s="309"/>
      <c r="J22" s="309"/>
      <c r="P22" s="198" t="s">
        <v>32</v>
      </c>
      <c r="Q22" s="169" t="s">
        <v>300</v>
      </c>
    </row>
    <row r="23" spans="1:17" x14ac:dyDescent="0.2">
      <c r="A23" s="309"/>
      <c r="B23" s="309"/>
      <c r="C23" s="309"/>
      <c r="D23" s="309"/>
      <c r="E23" s="309"/>
      <c r="F23" s="309"/>
      <c r="G23" s="309"/>
      <c r="H23" s="309"/>
      <c r="I23" s="309"/>
      <c r="J23" s="309"/>
    </row>
    <row r="24" spans="1:17" x14ac:dyDescent="0.2">
      <c r="A24" s="309"/>
      <c r="B24" s="309"/>
      <c r="C24" s="309"/>
      <c r="D24" s="309"/>
      <c r="E24" s="309"/>
      <c r="F24" s="309"/>
      <c r="G24" s="309"/>
      <c r="H24" s="309"/>
      <c r="I24" s="309"/>
      <c r="J24" s="309"/>
    </row>
    <row r="25" spans="1:17" x14ac:dyDescent="0.2">
      <c r="A25" s="309"/>
      <c r="B25" s="309"/>
      <c r="C25" s="309"/>
      <c r="D25" s="309"/>
      <c r="E25" s="309"/>
      <c r="F25" s="309"/>
      <c r="G25" s="309"/>
      <c r="H25" s="309"/>
      <c r="I25" s="309"/>
      <c r="J25" s="309"/>
    </row>
    <row r="26" spans="1:17" x14ac:dyDescent="0.2">
      <c r="B26" s="144"/>
      <c r="C26" s="149"/>
      <c r="D26" s="573" t="s">
        <v>487</v>
      </c>
      <c r="E26" s="573"/>
      <c r="F26" s="573"/>
      <c r="G26" s="573"/>
      <c r="H26" s="146"/>
      <c r="I26" s="147" t="s">
        <v>486</v>
      </c>
      <c r="J26" s="310"/>
      <c r="K26" s="147"/>
      <c r="L26" s="147"/>
    </row>
    <row r="27" spans="1:17" x14ac:dyDescent="0.2">
      <c r="B27" s="148" t="s">
        <v>17</v>
      </c>
      <c r="C27" s="149">
        <v>2018</v>
      </c>
      <c r="D27" s="149">
        <v>2019</v>
      </c>
      <c r="E27" s="149">
        <v>2020</v>
      </c>
      <c r="F27" s="149">
        <v>2021</v>
      </c>
      <c r="G27" s="149">
        <v>2022</v>
      </c>
      <c r="H27" s="149"/>
      <c r="I27" s="149">
        <v>2019</v>
      </c>
      <c r="J27" s="149">
        <v>2020</v>
      </c>
      <c r="K27" s="149">
        <v>2021</v>
      </c>
      <c r="L27" s="149">
        <v>2022</v>
      </c>
    </row>
    <row r="28" spans="1:17" x14ac:dyDescent="0.2">
      <c r="B28" s="150" t="s">
        <v>18</v>
      </c>
      <c r="C28" s="140">
        <v>36.753329860999997</v>
      </c>
      <c r="D28" s="140">
        <v>34.625030547999998</v>
      </c>
      <c r="E28" s="140">
        <v>30.574445493999999</v>
      </c>
      <c r="F28" s="140">
        <v>31.92235724</v>
      </c>
      <c r="G28" s="140">
        <v>33.258511476000002</v>
      </c>
      <c r="H28" s="151"/>
      <c r="I28" s="183">
        <f>D28-C28</f>
        <v>-2.1282993129999994</v>
      </c>
      <c r="J28" s="183">
        <f>E28-D28</f>
        <v>-4.050585053999999</v>
      </c>
      <c r="K28" s="183">
        <f>F28-E28</f>
        <v>1.3479117460000012</v>
      </c>
      <c r="L28" s="183">
        <f>G28-F28</f>
        <v>1.3361542360000023</v>
      </c>
    </row>
    <row r="29" spans="1:17" x14ac:dyDescent="0.2">
      <c r="B29" s="150" t="s">
        <v>19</v>
      </c>
      <c r="C29" s="152">
        <f>SUM(C30:C32)</f>
        <v>25.370174997499998</v>
      </c>
      <c r="D29" s="152">
        <f t="shared" ref="D29:E29" si="0">SUM(D30:D32)</f>
        <v>26.896699370100002</v>
      </c>
      <c r="E29" s="152">
        <f t="shared" si="0"/>
        <v>25.830835405000002</v>
      </c>
      <c r="F29" s="152">
        <f t="shared" ref="F29" si="1">SUM(F30:F32)</f>
        <v>26.429887372099998</v>
      </c>
      <c r="G29" s="152">
        <f t="shared" ref="G29" si="2">SUM(G30:G32)</f>
        <v>27.793412484400001</v>
      </c>
      <c r="H29" s="152"/>
      <c r="I29" s="183">
        <f t="shared" ref="I29:L44" si="3">D29-C29</f>
        <v>1.5265243726000044</v>
      </c>
      <c r="J29" s="183">
        <f t="shared" si="3"/>
        <v>-1.0658639651000001</v>
      </c>
      <c r="K29" s="183">
        <f t="shared" si="3"/>
        <v>0.59905196709999586</v>
      </c>
      <c r="L29" s="183">
        <f t="shared" si="3"/>
        <v>1.3635251123000032</v>
      </c>
    </row>
    <row r="30" spans="1:17" x14ac:dyDescent="0.2">
      <c r="B30" s="150" t="s">
        <v>20</v>
      </c>
      <c r="C30" s="140">
        <v>5.3773612602999998</v>
      </c>
      <c r="D30" s="140">
        <v>5.5042167944999996</v>
      </c>
      <c r="E30" s="140">
        <v>5.295611933</v>
      </c>
      <c r="F30" s="140">
        <v>5.7291255274999999</v>
      </c>
      <c r="G30" s="140">
        <v>5.8280303900000003</v>
      </c>
      <c r="H30" s="152"/>
      <c r="I30" s="183">
        <f t="shared" si="3"/>
        <v>0.12685553419999973</v>
      </c>
      <c r="J30" s="183">
        <f t="shared" si="3"/>
        <v>-0.20860486149999957</v>
      </c>
      <c r="K30" s="183">
        <f t="shared" si="3"/>
        <v>0.43351359449999993</v>
      </c>
      <c r="L30" s="183">
        <f t="shared" si="3"/>
        <v>9.8904862500000412E-2</v>
      </c>
    </row>
    <row r="31" spans="1:17" x14ac:dyDescent="0.2">
      <c r="B31" s="150" t="s">
        <v>21</v>
      </c>
      <c r="C31" s="140">
        <v>2.0829120822</v>
      </c>
      <c r="D31" s="140">
        <v>1.9211311096000001</v>
      </c>
      <c r="E31" s="140">
        <v>1.9392978869999999</v>
      </c>
      <c r="F31" s="140">
        <v>1.8859898386</v>
      </c>
      <c r="G31" s="140">
        <v>1.7114027934</v>
      </c>
      <c r="H31" s="152"/>
      <c r="I31" s="183">
        <f t="shared" si="3"/>
        <v>-0.16178097259999991</v>
      </c>
      <c r="J31" s="183">
        <f t="shared" si="3"/>
        <v>1.8166777399999834E-2</v>
      </c>
      <c r="K31" s="183">
        <f t="shared" si="3"/>
        <v>-5.3308048399999919E-2</v>
      </c>
      <c r="L31" s="183">
        <f t="shared" si="3"/>
        <v>-0.17458704520000001</v>
      </c>
    </row>
    <row r="32" spans="1:17" x14ac:dyDescent="0.2">
      <c r="B32" s="150" t="s">
        <v>22</v>
      </c>
      <c r="C32" s="140">
        <v>17.909901654999999</v>
      </c>
      <c r="D32" s="140">
        <v>19.471351466000002</v>
      </c>
      <c r="E32" s="140">
        <v>18.595925585</v>
      </c>
      <c r="F32" s="140">
        <v>18.814772005999998</v>
      </c>
      <c r="G32" s="140">
        <v>20.253979301000001</v>
      </c>
      <c r="H32" s="152"/>
      <c r="I32" s="183">
        <f t="shared" si="3"/>
        <v>1.5614498110000028</v>
      </c>
      <c r="J32" s="183">
        <f t="shared" si="3"/>
        <v>-0.87542588100000174</v>
      </c>
      <c r="K32" s="183">
        <f t="shared" si="3"/>
        <v>0.21884642099999851</v>
      </c>
      <c r="L32" s="183">
        <f t="shared" si="3"/>
        <v>1.4392072950000028</v>
      </c>
    </row>
    <row r="33" spans="2:12" x14ac:dyDescent="0.2">
      <c r="B33" s="153" t="s">
        <v>310</v>
      </c>
      <c r="C33" s="151">
        <f>SUM(C34:C37)</f>
        <v>14.44901198637</v>
      </c>
      <c r="D33" s="151">
        <f t="shared" ref="D33:E33" si="4">SUM(D34:D37)</f>
        <v>14.478896917659998</v>
      </c>
      <c r="E33" s="151">
        <f t="shared" si="4"/>
        <v>13.30738962375</v>
      </c>
      <c r="F33" s="151">
        <f t="shared" ref="F33" si="5">SUM(F34:F37)</f>
        <v>13.53039833783</v>
      </c>
      <c r="G33" s="151">
        <f t="shared" ref="G33" si="6">SUM(G34:G37)</f>
        <v>14.567379177999999</v>
      </c>
      <c r="H33" s="151"/>
      <c r="I33" s="183">
        <f t="shared" si="3"/>
        <v>2.9884931289998917E-2</v>
      </c>
      <c r="J33" s="183">
        <f t="shared" si="3"/>
        <v>-1.1715072939099986</v>
      </c>
      <c r="K33" s="183">
        <f t="shared" si="3"/>
        <v>0.22300871408000056</v>
      </c>
      <c r="L33" s="183">
        <f t="shared" si="3"/>
        <v>1.0369808401699991</v>
      </c>
    </row>
    <row r="34" spans="2:12" x14ac:dyDescent="0.2">
      <c r="B34" s="150" t="s">
        <v>25</v>
      </c>
      <c r="C34" s="140">
        <v>11.401398274</v>
      </c>
      <c r="D34" s="140">
        <v>11.490127040999999</v>
      </c>
      <c r="E34" s="140">
        <v>10.507922659</v>
      </c>
      <c r="F34" s="140">
        <v>10.655316379</v>
      </c>
      <c r="G34" s="140">
        <v>11.54848702</v>
      </c>
      <c r="H34" s="151"/>
      <c r="I34" s="183">
        <f t="shared" si="3"/>
        <v>8.8728766999999209E-2</v>
      </c>
      <c r="J34" s="183">
        <f>E34-D34</f>
        <v>-0.98220438199999904</v>
      </c>
      <c r="K34" s="183">
        <f>F34-E34</f>
        <v>0.14739372000000017</v>
      </c>
      <c r="L34" s="183">
        <f>G34-F34</f>
        <v>0.89317064099999932</v>
      </c>
    </row>
    <row r="35" spans="2:12" x14ac:dyDescent="0.2">
      <c r="B35" s="150" t="s">
        <v>23</v>
      </c>
      <c r="C35" s="140">
        <v>0.80848197259999999</v>
      </c>
      <c r="D35" s="140">
        <v>0.77886827397000002</v>
      </c>
      <c r="E35" s="140">
        <v>0.70600838364999996</v>
      </c>
      <c r="F35" s="140">
        <v>0.76897059360999998</v>
      </c>
      <c r="G35" s="140">
        <v>0.81795517967999998</v>
      </c>
      <c r="H35" s="152"/>
      <c r="I35" s="183">
        <f t="shared" si="3"/>
        <v>-2.9613698629999963E-2</v>
      </c>
      <c r="J35" s="183">
        <f t="shared" si="3"/>
        <v>-7.2859890320000065E-2</v>
      </c>
      <c r="K35" s="183">
        <f t="shared" si="3"/>
        <v>6.2962209960000015E-2</v>
      </c>
      <c r="L35" s="183">
        <f t="shared" si="3"/>
        <v>4.8984586070000002E-2</v>
      </c>
    </row>
    <row r="36" spans="2:12" x14ac:dyDescent="0.2">
      <c r="B36" s="150" t="s">
        <v>24</v>
      </c>
      <c r="C36" s="140">
        <v>1.9593083973000001</v>
      </c>
      <c r="D36" s="140">
        <v>1.9662755205</v>
      </c>
      <c r="E36" s="140">
        <v>1.8597729885000001</v>
      </c>
      <c r="F36" s="140">
        <v>1.8672567172000001</v>
      </c>
      <c r="G36" s="140">
        <v>1.9734733464000001</v>
      </c>
      <c r="H36" s="152"/>
      <c r="I36" s="183">
        <f t="shared" si="3"/>
        <v>6.967123199999925E-3</v>
      </c>
      <c r="J36" s="183">
        <f t="shared" si="3"/>
        <v>-0.10650253199999993</v>
      </c>
      <c r="K36" s="183">
        <f t="shared" si="3"/>
        <v>7.4837287000000252E-3</v>
      </c>
      <c r="L36" s="183">
        <f t="shared" si="3"/>
        <v>0.10621662919999997</v>
      </c>
    </row>
    <row r="37" spans="2:12" x14ac:dyDescent="0.2">
      <c r="B37" s="150" t="s">
        <v>33</v>
      </c>
      <c r="C37" s="140">
        <v>0.27982334247000001</v>
      </c>
      <c r="D37" s="140">
        <v>0.24362608219000001</v>
      </c>
      <c r="E37" s="140">
        <v>0.23368559259999999</v>
      </c>
      <c r="F37" s="140">
        <v>0.23885464802</v>
      </c>
      <c r="G37" s="140">
        <v>0.22746363191999999</v>
      </c>
      <c r="H37" s="152"/>
      <c r="I37" s="183">
        <f t="shared" si="3"/>
        <v>-3.6197260280000004E-2</v>
      </c>
      <c r="J37" s="183">
        <f t="shared" si="3"/>
        <v>-9.9404895900000179E-3</v>
      </c>
      <c r="K37" s="183">
        <f t="shared" si="3"/>
        <v>5.1690554200000127E-3</v>
      </c>
      <c r="L37" s="183">
        <f t="shared" si="3"/>
        <v>-1.1391016100000012E-2</v>
      </c>
    </row>
    <row r="38" spans="2:12" x14ac:dyDescent="0.2">
      <c r="B38" s="150" t="s">
        <v>26</v>
      </c>
      <c r="C38" s="152">
        <f>SUM(C39:C42)</f>
        <v>5.4255118218900007</v>
      </c>
      <c r="D38" s="152">
        <f t="shared" ref="D38:E38" si="7">SUM(D39:D42)</f>
        <v>5.7062968493500001</v>
      </c>
      <c r="E38" s="152">
        <f t="shared" si="7"/>
        <v>5.6835199148199997</v>
      </c>
      <c r="F38" s="152">
        <f t="shared" ref="F38" si="8">SUM(F39:F42)</f>
        <v>6.1920644902399999</v>
      </c>
      <c r="G38" s="152">
        <f t="shared" ref="G38" si="9">SUM(G39:G42)</f>
        <v>6.4936069544899997</v>
      </c>
      <c r="H38" s="152"/>
      <c r="I38" s="183">
        <f t="shared" si="3"/>
        <v>0.28078502745999945</v>
      </c>
      <c r="J38" s="183">
        <f t="shared" si="3"/>
        <v>-2.2776934530000403E-2</v>
      </c>
      <c r="K38" s="183">
        <f t="shared" si="3"/>
        <v>0.5085445754200002</v>
      </c>
      <c r="L38" s="183">
        <f t="shared" si="3"/>
        <v>0.30154246424999975</v>
      </c>
    </row>
    <row r="39" spans="2:12" x14ac:dyDescent="0.2">
      <c r="B39" s="150" t="s">
        <v>27</v>
      </c>
      <c r="C39" s="140">
        <v>0.67865612055000002</v>
      </c>
      <c r="D39" s="140">
        <v>0.69041319452000005</v>
      </c>
      <c r="E39" s="140">
        <v>0.59532630729000002</v>
      </c>
      <c r="F39" s="140">
        <v>0.70508142071000002</v>
      </c>
      <c r="G39" s="140">
        <v>0.73273350113000002</v>
      </c>
      <c r="H39" s="152"/>
      <c r="I39" s="183">
        <f t="shared" si="3"/>
        <v>1.1757073970000032E-2</v>
      </c>
      <c r="J39" s="183">
        <f t="shared" si="3"/>
        <v>-9.5086887230000028E-2</v>
      </c>
      <c r="K39" s="183">
        <f t="shared" si="3"/>
        <v>0.10975511341999999</v>
      </c>
      <c r="L39" s="183">
        <f t="shared" si="3"/>
        <v>2.7652080420000003E-2</v>
      </c>
    </row>
    <row r="40" spans="2:12" x14ac:dyDescent="0.2">
      <c r="B40" s="150" t="s">
        <v>28</v>
      </c>
      <c r="C40" s="140">
        <v>3.4277322712</v>
      </c>
      <c r="D40" s="140">
        <v>3.6736987287999998</v>
      </c>
      <c r="E40" s="140">
        <v>3.7844582913</v>
      </c>
      <c r="F40" s="140">
        <v>4.1879449843999996</v>
      </c>
      <c r="G40" s="140">
        <v>4.3490761710000001</v>
      </c>
      <c r="H40" s="152"/>
      <c r="I40" s="183">
        <f t="shared" si="3"/>
        <v>0.2459664575999998</v>
      </c>
      <c r="J40" s="183">
        <f t="shared" si="3"/>
        <v>0.11075956250000019</v>
      </c>
      <c r="K40" s="183">
        <f t="shared" si="3"/>
        <v>0.40348669309999963</v>
      </c>
      <c r="L40" s="183">
        <f t="shared" si="3"/>
        <v>0.16113118660000048</v>
      </c>
    </row>
    <row r="41" spans="2:12" x14ac:dyDescent="0.2">
      <c r="B41" s="150" t="s">
        <v>29</v>
      </c>
      <c r="C41" s="140">
        <v>0.89870951232999996</v>
      </c>
      <c r="D41" s="140">
        <v>0.91824883836000004</v>
      </c>
      <c r="E41" s="140">
        <v>0.82398466463999998</v>
      </c>
      <c r="F41" s="140">
        <v>0.80163875991</v>
      </c>
      <c r="G41" s="140">
        <v>0.77109298056999998</v>
      </c>
      <c r="H41" s="152"/>
      <c r="I41" s="183">
        <f t="shared" si="3"/>
        <v>1.9539326030000082E-2</v>
      </c>
      <c r="J41" s="183">
        <f t="shared" si="3"/>
        <v>-9.4264173720000066E-2</v>
      </c>
      <c r="K41" s="183">
        <f t="shared" si="3"/>
        <v>-2.2345904729999977E-2</v>
      </c>
      <c r="L41" s="183">
        <f t="shared" si="3"/>
        <v>-3.0545779340000023E-2</v>
      </c>
    </row>
    <row r="42" spans="2:12" x14ac:dyDescent="0.2">
      <c r="B42" s="150" t="s">
        <v>30</v>
      </c>
      <c r="C42" s="140">
        <v>0.42041391780999998</v>
      </c>
      <c r="D42" s="140">
        <v>0.42393608767000002</v>
      </c>
      <c r="E42" s="140">
        <v>0.47975065159000002</v>
      </c>
      <c r="F42" s="140">
        <v>0.49739932522000002</v>
      </c>
      <c r="G42" s="140">
        <v>0.64070430179000004</v>
      </c>
      <c r="H42" s="152"/>
      <c r="I42" s="183">
        <f t="shared" si="3"/>
        <v>3.5221698600000351E-3</v>
      </c>
      <c r="J42" s="183">
        <f t="shared" si="3"/>
        <v>5.5814563920000004E-2</v>
      </c>
      <c r="K42" s="183">
        <f t="shared" si="3"/>
        <v>1.764867363E-2</v>
      </c>
      <c r="L42" s="183">
        <f t="shared" si="3"/>
        <v>0.14330497657000002</v>
      </c>
    </row>
    <row r="43" spans="2:12" x14ac:dyDescent="0.2">
      <c r="B43" s="150" t="s">
        <v>31</v>
      </c>
      <c r="C43" s="151">
        <f>C44-C28-C29-C33-C38</f>
        <v>18.835024823239998</v>
      </c>
      <c r="D43" s="151">
        <f t="shared" ref="D43:E43" si="10">D44-D28-D29-D33-D38</f>
        <v>18.952572104889995</v>
      </c>
      <c r="E43" s="151">
        <f t="shared" si="10"/>
        <v>18.799010404430003</v>
      </c>
      <c r="F43" s="151">
        <f t="shared" ref="F43" si="11">F44-F28-F29-F33-F38</f>
        <v>19.026171850830004</v>
      </c>
      <c r="G43" s="151">
        <f t="shared" ref="G43" si="12">G44-G28-G29-G33-G38</f>
        <v>19.088407317110004</v>
      </c>
      <c r="H43" s="151"/>
      <c r="I43" s="183">
        <f t="shared" si="3"/>
        <v>0.11754728164999761</v>
      </c>
      <c r="J43" s="183">
        <f t="shared" ref="J43:L44" si="13">E43-D43</f>
        <v>-0.15356170045999207</v>
      </c>
      <c r="K43" s="183">
        <f t="shared" si="13"/>
        <v>0.22716144640000024</v>
      </c>
      <c r="L43" s="183">
        <f t="shared" si="13"/>
        <v>6.2235466280000651E-2</v>
      </c>
    </row>
    <row r="44" spans="2:12" x14ac:dyDescent="0.2">
      <c r="B44" s="154" t="s">
        <v>32</v>
      </c>
      <c r="C44" s="156">
        <v>100.83305349</v>
      </c>
      <c r="D44" s="156">
        <v>100.65949578999999</v>
      </c>
      <c r="E44" s="156">
        <v>94.195200842000006</v>
      </c>
      <c r="F44" s="156">
        <v>97.100879290999998</v>
      </c>
      <c r="G44" s="156">
        <v>101.20131741</v>
      </c>
      <c r="H44" s="155"/>
      <c r="I44" s="184">
        <f t="shared" si="3"/>
        <v>-0.17355770000000348</v>
      </c>
      <c r="J44" s="184">
        <f t="shared" si="13"/>
        <v>-6.4642949479999885</v>
      </c>
      <c r="K44" s="184">
        <f t="shared" si="13"/>
        <v>2.9056784489999927</v>
      </c>
      <c r="L44" s="184">
        <f t="shared" si="13"/>
        <v>4.1004381190000032</v>
      </c>
    </row>
    <row r="45" spans="2:12" x14ac:dyDescent="0.2">
      <c r="B45" s="181"/>
      <c r="C45" s="140"/>
      <c r="D45" s="140"/>
      <c r="E45" s="140"/>
      <c r="H45" s="182"/>
      <c r="I45" s="152"/>
      <c r="J45" s="182"/>
      <c r="K45" s="182"/>
      <c r="L45" s="182"/>
    </row>
    <row r="46" spans="2:12" x14ac:dyDescent="0.2">
      <c r="B46" s="353" t="s">
        <v>553</v>
      </c>
    </row>
    <row r="47" spans="2:12" x14ac:dyDescent="0.2">
      <c r="B47" s="353"/>
    </row>
    <row r="48" spans="2:12" x14ac:dyDescent="0.2">
      <c r="B48" s="353"/>
    </row>
    <row r="49" spans="1:6" ht="25.5" x14ac:dyDescent="0.2">
      <c r="A49" s="135"/>
      <c r="B49" s="135"/>
      <c r="C49" s="470" t="s">
        <v>460</v>
      </c>
      <c r="D49" s="470" t="s">
        <v>461</v>
      </c>
      <c r="E49" s="526" t="s">
        <v>229</v>
      </c>
      <c r="F49" s="526" t="s">
        <v>469</v>
      </c>
    </row>
    <row r="50" spans="1:6" ht="15" x14ac:dyDescent="0.25">
      <c r="A50" s="30">
        <f>+YEAR(B50)</f>
        <v>2019</v>
      </c>
      <c r="B50" s="117">
        <v>43466</v>
      </c>
      <c r="C50" s="118">
        <v>100.43329353999999</v>
      </c>
      <c r="D50" s="93" t="e">
        <v>#N/A</v>
      </c>
      <c r="E50" s="119"/>
      <c r="F50" s="525">
        <v>100.43329353999999</v>
      </c>
    </row>
    <row r="51" spans="1:6" ht="15" x14ac:dyDescent="0.25">
      <c r="A51" s="30">
        <f t="shared" ref="A51:A91" si="14">+YEAR(B51)</f>
        <v>2019</v>
      </c>
      <c r="B51" s="117">
        <v>43497</v>
      </c>
      <c r="C51" s="118">
        <v>100.22398999000001</v>
      </c>
      <c r="D51" s="93" t="e">
        <v>#N/A</v>
      </c>
      <c r="E51" s="128">
        <f t="shared" ref="E51:E60" si="15">AVERAGEIF($A$34:$A$97,A51,$F$34:$F$97)</f>
        <v>100.65529649349999</v>
      </c>
      <c r="F51" s="525">
        <v>100.22398999000001</v>
      </c>
    </row>
    <row r="52" spans="1:6" ht="15" x14ac:dyDescent="0.25">
      <c r="A52" s="30">
        <f t="shared" si="14"/>
        <v>2019</v>
      </c>
      <c r="B52" s="117">
        <v>43525</v>
      </c>
      <c r="C52" s="118">
        <v>100.34955062</v>
      </c>
      <c r="D52" s="93" t="e">
        <v>#N/A</v>
      </c>
      <c r="E52" s="128">
        <f t="shared" si="15"/>
        <v>100.65529649349999</v>
      </c>
      <c r="F52" s="525">
        <v>100.34955062</v>
      </c>
    </row>
    <row r="53" spans="1:6" ht="15" x14ac:dyDescent="0.25">
      <c r="A53" s="30">
        <f t="shared" si="14"/>
        <v>2019</v>
      </c>
      <c r="B53" s="117">
        <v>43556</v>
      </c>
      <c r="C53" s="118">
        <v>100.53394779</v>
      </c>
      <c r="D53" s="93" t="e">
        <v>#N/A</v>
      </c>
      <c r="E53" s="128">
        <f t="shared" si="15"/>
        <v>100.65529649349999</v>
      </c>
      <c r="F53" s="525">
        <v>100.53394779</v>
      </c>
    </row>
    <row r="54" spans="1:6" ht="15" x14ac:dyDescent="0.25">
      <c r="A54" s="30">
        <f t="shared" si="14"/>
        <v>2019</v>
      </c>
      <c r="B54" s="117">
        <v>43586</v>
      </c>
      <c r="C54" s="118">
        <v>100.29262547</v>
      </c>
      <c r="D54" s="93" t="e">
        <v>#N/A</v>
      </c>
      <c r="E54" s="128">
        <f t="shared" si="15"/>
        <v>100.65529649349999</v>
      </c>
      <c r="F54" s="525">
        <v>100.29262547</v>
      </c>
    </row>
    <row r="55" spans="1:6" ht="15" x14ac:dyDescent="0.25">
      <c r="A55" s="30">
        <f t="shared" si="14"/>
        <v>2019</v>
      </c>
      <c r="B55" s="117">
        <v>43617</v>
      </c>
      <c r="C55" s="118">
        <v>100.60518492999999</v>
      </c>
      <c r="D55" s="93" t="e">
        <v>#N/A</v>
      </c>
      <c r="E55" s="128">
        <f t="shared" si="15"/>
        <v>100.65529649349999</v>
      </c>
      <c r="F55" s="525">
        <v>100.60518492999999</v>
      </c>
    </row>
    <row r="56" spans="1:6" ht="15" x14ac:dyDescent="0.25">
      <c r="A56" s="30">
        <f t="shared" si="14"/>
        <v>2019</v>
      </c>
      <c r="B56" s="117">
        <v>43647</v>
      </c>
      <c r="C56" s="118">
        <v>99.969129894000005</v>
      </c>
      <c r="D56" s="93" t="e">
        <v>#N/A</v>
      </c>
      <c r="E56" s="128">
        <f t="shared" si="15"/>
        <v>100.65529649349999</v>
      </c>
      <c r="F56" s="525">
        <v>99.969129894000005</v>
      </c>
    </row>
    <row r="57" spans="1:6" ht="15" x14ac:dyDescent="0.25">
      <c r="A57" s="30">
        <f t="shared" si="14"/>
        <v>2019</v>
      </c>
      <c r="B57" s="117">
        <v>43678</v>
      </c>
      <c r="C57" s="118">
        <v>101.21034286</v>
      </c>
      <c r="D57" s="93" t="e">
        <v>#N/A</v>
      </c>
      <c r="E57" s="128">
        <f t="shared" si="15"/>
        <v>100.65529649349999</v>
      </c>
      <c r="F57" s="525">
        <v>101.21034286</v>
      </c>
    </row>
    <row r="58" spans="1:6" ht="15" x14ac:dyDescent="0.25">
      <c r="A58" s="30">
        <f t="shared" si="14"/>
        <v>2019</v>
      </c>
      <c r="B58" s="117">
        <v>43709</v>
      </c>
      <c r="C58" s="118">
        <v>99.263063938000002</v>
      </c>
      <c r="D58" s="93" t="e">
        <v>#N/A</v>
      </c>
      <c r="E58" s="128">
        <f t="shared" si="15"/>
        <v>100.65529649349999</v>
      </c>
      <c r="F58" s="525">
        <v>99.263063938000002</v>
      </c>
    </row>
    <row r="59" spans="1:6" ht="15" x14ac:dyDescent="0.25">
      <c r="A59" s="30">
        <f t="shared" si="14"/>
        <v>2019</v>
      </c>
      <c r="B59" s="117">
        <v>43739</v>
      </c>
      <c r="C59" s="118">
        <v>101.29977751</v>
      </c>
      <c r="D59" s="93" t="e">
        <v>#N/A</v>
      </c>
      <c r="E59" s="128">
        <f t="shared" si="15"/>
        <v>100.65529649349999</v>
      </c>
      <c r="F59" s="525">
        <v>101.29977751</v>
      </c>
    </row>
    <row r="60" spans="1:6" ht="15" x14ac:dyDescent="0.25">
      <c r="A60" s="30">
        <f t="shared" si="14"/>
        <v>2019</v>
      </c>
      <c r="B60" s="117">
        <v>43770</v>
      </c>
      <c r="C60" s="118">
        <v>101.98016719</v>
      </c>
      <c r="D60" s="93" t="e">
        <v>#N/A</v>
      </c>
      <c r="E60" s="128">
        <f t="shared" si="15"/>
        <v>100.65529649349999</v>
      </c>
      <c r="F60" s="525">
        <v>101.98016719</v>
      </c>
    </row>
    <row r="61" spans="1:6" ht="15" x14ac:dyDescent="0.25">
      <c r="A61" s="30">
        <f t="shared" si="14"/>
        <v>2019</v>
      </c>
      <c r="B61" s="117">
        <v>43800</v>
      </c>
      <c r="C61" s="118">
        <v>101.70248419000001</v>
      </c>
      <c r="D61" s="93" t="e">
        <v>#N/A</v>
      </c>
      <c r="E61" s="119"/>
      <c r="F61" s="525">
        <v>101.70248419000001</v>
      </c>
    </row>
    <row r="62" spans="1:6" ht="15" x14ac:dyDescent="0.25">
      <c r="A62" s="30">
        <f t="shared" si="14"/>
        <v>2020</v>
      </c>
      <c r="B62" s="117">
        <v>43831</v>
      </c>
      <c r="C62" s="118">
        <v>101.38737644</v>
      </c>
      <c r="D62" s="93" t="e">
        <v>#N/A</v>
      </c>
      <c r="E62" s="119"/>
      <c r="F62" s="525">
        <v>101.38737644</v>
      </c>
    </row>
    <row r="63" spans="1:6" ht="15" x14ac:dyDescent="0.25">
      <c r="A63" s="30">
        <f t="shared" si="14"/>
        <v>2020</v>
      </c>
      <c r="B63" s="117">
        <v>43862</v>
      </c>
      <c r="C63" s="118">
        <v>100.25428204000001</v>
      </c>
      <c r="D63" s="93" t="e">
        <v>#N/A</v>
      </c>
      <c r="E63" s="128">
        <f t="shared" ref="E63:E72" si="16">AVERAGEIF($A$34:$A$97,A63,$F$34:$F$97)</f>
        <v>94.218801011249994</v>
      </c>
      <c r="F63" s="525">
        <v>100.25428204000001</v>
      </c>
    </row>
    <row r="64" spans="1:6" ht="15" x14ac:dyDescent="0.25">
      <c r="A64" s="30">
        <f t="shared" si="14"/>
        <v>2020</v>
      </c>
      <c r="B64" s="117">
        <v>43891</v>
      </c>
      <c r="C64" s="118">
        <v>100.48731836</v>
      </c>
      <c r="D64" s="93" t="e">
        <v>#N/A</v>
      </c>
      <c r="E64" s="128">
        <f t="shared" si="16"/>
        <v>94.218801011249994</v>
      </c>
      <c r="F64" s="525">
        <v>100.48731836</v>
      </c>
    </row>
    <row r="65" spans="1:6" ht="15" x14ac:dyDescent="0.25">
      <c r="A65" s="30">
        <f t="shared" si="14"/>
        <v>2020</v>
      </c>
      <c r="B65" s="117">
        <v>43922</v>
      </c>
      <c r="C65" s="118">
        <v>100.30383242000001</v>
      </c>
      <c r="D65" s="93" t="e">
        <v>#N/A</v>
      </c>
      <c r="E65" s="128">
        <f t="shared" si="16"/>
        <v>94.218801011249994</v>
      </c>
      <c r="F65" s="525">
        <v>100.30383242000001</v>
      </c>
    </row>
    <row r="66" spans="1:6" ht="15" x14ac:dyDescent="0.25">
      <c r="A66" s="30">
        <f t="shared" si="14"/>
        <v>2020</v>
      </c>
      <c r="B66" s="117">
        <v>43952</v>
      </c>
      <c r="C66" s="118">
        <v>88.553941187999996</v>
      </c>
      <c r="D66" s="93" t="e">
        <v>#N/A</v>
      </c>
      <c r="E66" s="128">
        <f t="shared" si="16"/>
        <v>94.218801011249994</v>
      </c>
      <c r="F66" s="525">
        <v>88.553941187999996</v>
      </c>
    </row>
    <row r="67" spans="1:6" ht="15" x14ac:dyDescent="0.25">
      <c r="A67" s="30">
        <f t="shared" si="14"/>
        <v>2020</v>
      </c>
      <c r="B67" s="117">
        <v>43983</v>
      </c>
      <c r="C67" s="118">
        <v>88.542645411999999</v>
      </c>
      <c r="D67" s="93" t="e">
        <v>#N/A</v>
      </c>
      <c r="E67" s="128">
        <f t="shared" si="16"/>
        <v>94.218801011249994</v>
      </c>
      <c r="F67" s="525">
        <v>88.542645411999999</v>
      </c>
    </row>
    <row r="68" spans="1:6" ht="15" x14ac:dyDescent="0.25">
      <c r="A68" s="30">
        <f t="shared" si="14"/>
        <v>2020</v>
      </c>
      <c r="B68" s="117">
        <v>44013</v>
      </c>
      <c r="C68" s="118">
        <v>90.269813292999999</v>
      </c>
      <c r="D68" s="93" t="e">
        <v>#N/A</v>
      </c>
      <c r="E68" s="128">
        <f t="shared" si="16"/>
        <v>94.218801011249994</v>
      </c>
      <c r="F68" s="525">
        <v>90.269813292999999</v>
      </c>
    </row>
    <row r="69" spans="1:6" ht="15" x14ac:dyDescent="0.25">
      <c r="A69" s="30">
        <f t="shared" si="14"/>
        <v>2020</v>
      </c>
      <c r="B69" s="117">
        <v>44044</v>
      </c>
      <c r="C69" s="118">
        <v>91.268210425999996</v>
      </c>
      <c r="D69" s="93" t="e">
        <v>#N/A</v>
      </c>
      <c r="E69" s="128">
        <f t="shared" si="16"/>
        <v>94.218801011249994</v>
      </c>
      <c r="F69" s="525">
        <v>91.268210425999996</v>
      </c>
    </row>
    <row r="70" spans="1:6" ht="15" x14ac:dyDescent="0.25">
      <c r="A70" s="30">
        <f t="shared" si="14"/>
        <v>2020</v>
      </c>
      <c r="B70" s="117">
        <v>44075</v>
      </c>
      <c r="C70" s="118">
        <v>91.212058562999999</v>
      </c>
      <c r="D70" s="93" t="e">
        <v>#N/A</v>
      </c>
      <c r="E70" s="128">
        <f t="shared" si="16"/>
        <v>94.218801011249994</v>
      </c>
      <c r="F70" s="525">
        <v>91.212058562999999</v>
      </c>
    </row>
    <row r="71" spans="1:6" ht="15" x14ac:dyDescent="0.25">
      <c r="A71" s="30">
        <f t="shared" si="14"/>
        <v>2020</v>
      </c>
      <c r="B71" s="117">
        <v>44105</v>
      </c>
      <c r="C71" s="118">
        <v>91.497587315000004</v>
      </c>
      <c r="D71" s="93" t="e">
        <v>#N/A</v>
      </c>
      <c r="E71" s="128">
        <f t="shared" si="16"/>
        <v>94.218801011249994</v>
      </c>
      <c r="F71" s="525">
        <v>91.497587315000004</v>
      </c>
    </row>
    <row r="72" spans="1:6" ht="15" x14ac:dyDescent="0.25">
      <c r="A72" s="30">
        <f t="shared" si="14"/>
        <v>2020</v>
      </c>
      <c r="B72" s="117">
        <v>44136</v>
      </c>
      <c r="C72" s="118">
        <v>93.383367539000005</v>
      </c>
      <c r="D72" s="93" t="e">
        <v>#N/A</v>
      </c>
      <c r="E72" s="128">
        <f t="shared" si="16"/>
        <v>94.218801011249994</v>
      </c>
      <c r="F72" s="525">
        <v>93.383367539000005</v>
      </c>
    </row>
    <row r="73" spans="1:6" ht="15" x14ac:dyDescent="0.25">
      <c r="A73" s="30">
        <f t="shared" si="14"/>
        <v>2020</v>
      </c>
      <c r="B73" s="117">
        <v>44166</v>
      </c>
      <c r="C73" s="118">
        <v>93.465179139</v>
      </c>
      <c r="D73" s="93" t="e">
        <v>#N/A</v>
      </c>
      <c r="E73" s="119"/>
      <c r="F73" s="525">
        <v>93.465179139</v>
      </c>
    </row>
    <row r="74" spans="1:6" ht="15" x14ac:dyDescent="0.25">
      <c r="A74" s="30">
        <f t="shared" si="14"/>
        <v>2021</v>
      </c>
      <c r="B74" s="117">
        <v>44197</v>
      </c>
      <c r="C74" s="118">
        <v>94.016746706999996</v>
      </c>
      <c r="D74" s="93" t="e">
        <v>#N/A</v>
      </c>
      <c r="E74" s="119"/>
      <c r="F74" s="525">
        <v>94.016746706999996</v>
      </c>
    </row>
    <row r="75" spans="1:6" ht="15" x14ac:dyDescent="0.25">
      <c r="A75" s="30">
        <f t="shared" si="14"/>
        <v>2021</v>
      </c>
      <c r="B75" s="117">
        <v>44228</v>
      </c>
      <c r="C75" s="118">
        <v>92.174630182000001</v>
      </c>
      <c r="D75" s="93">
        <v>92.174630182000001</v>
      </c>
      <c r="E75" s="128">
        <f t="shared" ref="E75:E84" si="17">AVERAGEIF($A$34:$A$97,A75,$F$34:$F$97)</f>
        <v>97.069732834833317</v>
      </c>
      <c r="F75" s="525">
        <v>92.174630182000001</v>
      </c>
    </row>
    <row r="76" spans="1:6" ht="15" x14ac:dyDescent="0.25">
      <c r="A76" s="30">
        <f t="shared" si="14"/>
        <v>2021</v>
      </c>
      <c r="B76" s="117">
        <v>44256</v>
      </c>
      <c r="C76" s="118" t="e">
        <v>#N/A</v>
      </c>
      <c r="D76" s="93">
        <v>93.867193442000001</v>
      </c>
      <c r="E76" s="128">
        <f t="shared" si="17"/>
        <v>97.069732834833317</v>
      </c>
      <c r="F76" s="525">
        <v>93.867193442000001</v>
      </c>
    </row>
    <row r="77" spans="1:6" ht="15" x14ac:dyDescent="0.25">
      <c r="A77" s="30">
        <f t="shared" si="14"/>
        <v>2021</v>
      </c>
      <c r="B77" s="117">
        <v>44287</v>
      </c>
      <c r="C77" s="118" t="e">
        <v>#N/A</v>
      </c>
      <c r="D77" s="93">
        <v>94.967391746999994</v>
      </c>
      <c r="E77" s="128">
        <f t="shared" si="17"/>
        <v>97.069732834833317</v>
      </c>
      <c r="F77" s="525">
        <v>94.967391746999994</v>
      </c>
    </row>
    <row r="78" spans="1:6" ht="15" x14ac:dyDescent="0.25">
      <c r="A78" s="30">
        <f t="shared" si="14"/>
        <v>2021</v>
      </c>
      <c r="B78" s="117">
        <v>44317</v>
      </c>
      <c r="C78" s="118" t="e">
        <v>#N/A</v>
      </c>
      <c r="D78" s="93">
        <v>96.695175853999999</v>
      </c>
      <c r="E78" s="128">
        <f t="shared" si="17"/>
        <v>97.069732834833317</v>
      </c>
      <c r="F78" s="525">
        <v>96.695175853999999</v>
      </c>
    </row>
    <row r="79" spans="1:6" ht="15" x14ac:dyDescent="0.25">
      <c r="A79" s="30">
        <f t="shared" si="14"/>
        <v>2021</v>
      </c>
      <c r="B79" s="117">
        <v>44348</v>
      </c>
      <c r="C79" s="118" t="e">
        <v>#N/A</v>
      </c>
      <c r="D79" s="93">
        <v>97.619076109999995</v>
      </c>
      <c r="E79" s="128">
        <f t="shared" si="17"/>
        <v>97.069732834833317</v>
      </c>
      <c r="F79" s="525">
        <v>97.619076109999995</v>
      </c>
    </row>
    <row r="80" spans="1:6" ht="15" x14ac:dyDescent="0.25">
      <c r="A80" s="30">
        <f t="shared" si="14"/>
        <v>2021</v>
      </c>
      <c r="B80" s="117">
        <v>44378</v>
      </c>
      <c r="C80" s="118" t="e">
        <v>#N/A</v>
      </c>
      <c r="D80" s="93">
        <v>98.631751249000004</v>
      </c>
      <c r="E80" s="128">
        <f t="shared" si="17"/>
        <v>97.069732834833317</v>
      </c>
      <c r="F80" s="525">
        <v>98.631751249000004</v>
      </c>
    </row>
    <row r="81" spans="1:6" ht="15" x14ac:dyDescent="0.25">
      <c r="A81" s="30">
        <f t="shared" si="14"/>
        <v>2021</v>
      </c>
      <c r="B81" s="117">
        <v>44409</v>
      </c>
      <c r="C81" s="118" t="e">
        <v>#N/A</v>
      </c>
      <c r="D81" s="93">
        <v>99.112691513000001</v>
      </c>
      <c r="E81" s="128">
        <f t="shared" si="17"/>
        <v>97.069732834833317</v>
      </c>
      <c r="F81" s="525">
        <v>99.112691513000001</v>
      </c>
    </row>
    <row r="82" spans="1:6" ht="15" x14ac:dyDescent="0.25">
      <c r="A82" s="30">
        <f t="shared" si="14"/>
        <v>2021</v>
      </c>
      <c r="B82" s="117">
        <v>44440</v>
      </c>
      <c r="C82" s="118" t="e">
        <v>#N/A</v>
      </c>
      <c r="D82" s="93">
        <v>99.324270480999999</v>
      </c>
      <c r="E82" s="128">
        <f t="shared" si="17"/>
        <v>97.069732834833317</v>
      </c>
      <c r="F82" s="525">
        <v>99.324270480999999</v>
      </c>
    </row>
    <row r="83" spans="1:6" ht="15" x14ac:dyDescent="0.25">
      <c r="A83" s="30">
        <f t="shared" si="14"/>
        <v>2021</v>
      </c>
      <c r="B83" s="117">
        <v>44470</v>
      </c>
      <c r="C83" s="118" t="e">
        <v>#N/A</v>
      </c>
      <c r="D83" s="93">
        <v>99.476424225000002</v>
      </c>
      <c r="E83" s="128">
        <f t="shared" si="17"/>
        <v>97.069732834833317</v>
      </c>
      <c r="F83" s="525">
        <v>99.476424225000002</v>
      </c>
    </row>
    <row r="84" spans="1:6" ht="15" x14ac:dyDescent="0.25">
      <c r="A84" s="30">
        <f t="shared" si="14"/>
        <v>2021</v>
      </c>
      <c r="B84" s="117">
        <v>44501</v>
      </c>
      <c r="C84" s="118" t="e">
        <v>#N/A</v>
      </c>
      <c r="D84" s="93">
        <v>99.685044486999999</v>
      </c>
      <c r="E84" s="128">
        <f t="shared" si="17"/>
        <v>97.069732834833317</v>
      </c>
      <c r="F84" s="525">
        <v>99.685044486999999</v>
      </c>
    </row>
    <row r="85" spans="1:6" ht="15" x14ac:dyDescent="0.25">
      <c r="A85" s="30">
        <f t="shared" si="14"/>
        <v>2021</v>
      </c>
      <c r="B85" s="117">
        <v>44531</v>
      </c>
      <c r="C85" s="118" t="e">
        <v>#N/A</v>
      </c>
      <c r="D85" s="93">
        <v>99.266398021000001</v>
      </c>
      <c r="E85" s="119"/>
      <c r="F85" s="525">
        <v>99.266398021000001</v>
      </c>
    </row>
    <row r="86" spans="1:6" ht="15" x14ac:dyDescent="0.25">
      <c r="A86" s="30">
        <f t="shared" si="14"/>
        <v>2022</v>
      </c>
      <c r="B86" s="117">
        <v>44562</v>
      </c>
      <c r="C86" s="118" t="e">
        <v>#N/A</v>
      </c>
      <c r="D86" s="93">
        <v>99.069693501000003</v>
      </c>
      <c r="E86" s="119"/>
      <c r="F86" s="525">
        <v>99.069693501000003</v>
      </c>
    </row>
    <row r="87" spans="1:6" ht="15" x14ac:dyDescent="0.25">
      <c r="A87" s="30">
        <f t="shared" si="14"/>
        <v>2022</v>
      </c>
      <c r="B87" s="117">
        <v>44593</v>
      </c>
      <c r="C87" s="118" t="e">
        <v>#N/A</v>
      </c>
      <c r="D87" s="93">
        <v>99.316122434999997</v>
      </c>
      <c r="E87" s="128">
        <f t="shared" ref="E87:E96" si="18">AVERAGEIF($A$34:$A$97,A87,$F$34:$F$97)</f>
        <v>101.19179399208332</v>
      </c>
      <c r="F87" s="525">
        <v>99.316122434999997</v>
      </c>
    </row>
    <row r="88" spans="1:6" ht="15" x14ac:dyDescent="0.25">
      <c r="A88" s="30">
        <f t="shared" si="14"/>
        <v>2022</v>
      </c>
      <c r="B88" s="117">
        <v>44621</v>
      </c>
      <c r="C88" s="118" t="e">
        <v>#N/A</v>
      </c>
      <c r="D88" s="93">
        <v>99.618680319000006</v>
      </c>
      <c r="E88" s="128">
        <f t="shared" si="18"/>
        <v>101.19179399208332</v>
      </c>
      <c r="F88" s="525">
        <v>99.618680319000006</v>
      </c>
    </row>
    <row r="89" spans="1:6" ht="15" x14ac:dyDescent="0.25">
      <c r="A89" s="30">
        <f t="shared" si="14"/>
        <v>2022</v>
      </c>
      <c r="B89" s="117">
        <v>44652</v>
      </c>
      <c r="C89" s="118" t="e">
        <v>#N/A</v>
      </c>
      <c r="D89" s="93">
        <v>100.87051044</v>
      </c>
      <c r="E89" s="128">
        <f t="shared" si="18"/>
        <v>101.19179399208332</v>
      </c>
      <c r="F89" s="525">
        <v>100.87051044</v>
      </c>
    </row>
    <row r="90" spans="1:6" ht="15" x14ac:dyDescent="0.25">
      <c r="A90" s="30">
        <f t="shared" si="14"/>
        <v>2022</v>
      </c>
      <c r="B90" s="117">
        <v>44682</v>
      </c>
      <c r="C90" s="118" t="e">
        <v>#N/A</v>
      </c>
      <c r="D90" s="93">
        <v>101.18538228</v>
      </c>
      <c r="E90" s="128">
        <f t="shared" si="18"/>
        <v>101.19179399208332</v>
      </c>
      <c r="F90" s="525">
        <v>101.18538228</v>
      </c>
    </row>
    <row r="91" spans="1:6" ht="15" x14ac:dyDescent="0.25">
      <c r="A91" s="30">
        <f t="shared" si="14"/>
        <v>2022</v>
      </c>
      <c r="B91" s="117">
        <v>44713</v>
      </c>
      <c r="C91" s="118" t="e">
        <v>#N/A</v>
      </c>
      <c r="D91" s="93">
        <v>101.51881098</v>
      </c>
      <c r="E91" s="128">
        <f t="shared" si="18"/>
        <v>101.19179399208332</v>
      </c>
      <c r="F91" s="525">
        <v>101.51881098</v>
      </c>
    </row>
    <row r="92" spans="1:6" ht="15" x14ac:dyDescent="0.25">
      <c r="A92" s="30">
        <f t="shared" ref="A92:A97" si="19">+YEAR(B92)</f>
        <v>2022</v>
      </c>
      <c r="B92" s="117">
        <v>44743</v>
      </c>
      <c r="C92" s="118" t="e">
        <v>#N/A</v>
      </c>
      <c r="D92" s="93">
        <v>101.64757087</v>
      </c>
      <c r="E92" s="128">
        <f t="shared" si="18"/>
        <v>101.19179399208332</v>
      </c>
      <c r="F92" s="525">
        <v>101.64757087</v>
      </c>
    </row>
    <row r="93" spans="1:6" ht="15" x14ac:dyDescent="0.25">
      <c r="A93" s="30">
        <f t="shared" si="19"/>
        <v>2022</v>
      </c>
      <c r="B93" s="117">
        <v>44774</v>
      </c>
      <c r="C93" s="118" t="e">
        <v>#N/A</v>
      </c>
      <c r="D93" s="93">
        <v>102.06377474</v>
      </c>
      <c r="E93" s="128">
        <f t="shared" si="18"/>
        <v>101.19179399208332</v>
      </c>
      <c r="F93" s="525">
        <v>102.06377474</v>
      </c>
    </row>
    <row r="94" spans="1:6" ht="15" x14ac:dyDescent="0.25">
      <c r="A94" s="30">
        <f t="shared" si="19"/>
        <v>2022</v>
      </c>
      <c r="B94" s="117">
        <v>44805</v>
      </c>
      <c r="C94" s="118" t="e">
        <v>#N/A</v>
      </c>
      <c r="D94" s="93">
        <v>102.12138448</v>
      </c>
      <c r="E94" s="128">
        <f t="shared" si="18"/>
        <v>101.19179399208332</v>
      </c>
      <c r="F94" s="525">
        <v>102.12138448</v>
      </c>
    </row>
    <row r="95" spans="1:6" ht="15" x14ac:dyDescent="0.25">
      <c r="A95" s="30">
        <f t="shared" si="19"/>
        <v>2022</v>
      </c>
      <c r="B95" s="117">
        <v>44835</v>
      </c>
      <c r="C95" s="118" t="e">
        <v>#N/A</v>
      </c>
      <c r="D95" s="93">
        <v>102.32731871</v>
      </c>
      <c r="E95" s="128">
        <f t="shared" si="18"/>
        <v>101.19179399208332</v>
      </c>
      <c r="F95" s="525">
        <v>102.32731871</v>
      </c>
    </row>
    <row r="96" spans="1:6" ht="15" x14ac:dyDescent="0.25">
      <c r="A96" s="30">
        <f t="shared" si="19"/>
        <v>2022</v>
      </c>
      <c r="B96" s="117">
        <v>44866</v>
      </c>
      <c r="C96" s="118" t="e">
        <v>#N/A</v>
      </c>
      <c r="D96" s="93">
        <v>102.40743838</v>
      </c>
      <c r="E96" s="128">
        <f t="shared" si="18"/>
        <v>101.19179399208332</v>
      </c>
      <c r="F96" s="525">
        <v>102.40743838</v>
      </c>
    </row>
    <row r="97" spans="1:6" ht="15" x14ac:dyDescent="0.25">
      <c r="A97" s="30">
        <f t="shared" si="19"/>
        <v>2022</v>
      </c>
      <c r="B97" s="117">
        <v>44896</v>
      </c>
      <c r="C97" s="118" t="e">
        <v>#N/A</v>
      </c>
      <c r="D97" s="93">
        <v>102.15484077000001</v>
      </c>
      <c r="E97" s="119"/>
      <c r="F97" s="525">
        <v>102.15484077000001</v>
      </c>
    </row>
    <row r="98" spans="1:6" x14ac:dyDescent="0.2">
      <c r="A98" s="107"/>
      <c r="B98" s="362"/>
      <c r="C98" s="107"/>
      <c r="D98" s="107"/>
      <c r="E98" s="107"/>
    </row>
    <row r="99" spans="1:6" x14ac:dyDescent="0.2">
      <c r="A99" s="107"/>
      <c r="B99" s="107"/>
      <c r="C99" s="107"/>
      <c r="D99" s="107"/>
      <c r="E99" s="107"/>
    </row>
    <row r="100" spans="1:6" x14ac:dyDescent="0.2">
      <c r="A100" s="107"/>
      <c r="B100" s="107"/>
      <c r="C100" s="107"/>
      <c r="D100" s="107"/>
      <c r="E100" s="107"/>
    </row>
    <row r="101" spans="1:6" x14ac:dyDescent="0.2">
      <c r="A101" s="69"/>
      <c r="B101" s="69" t="s">
        <v>0</v>
      </c>
      <c r="C101" s="107"/>
      <c r="D101" s="107"/>
      <c r="E101" s="107"/>
    </row>
    <row r="102" spans="1:6" x14ac:dyDescent="0.2">
      <c r="A102" s="30">
        <v>2.5</v>
      </c>
      <c r="B102" s="29">
        <v>-1</v>
      </c>
      <c r="C102" s="107"/>
      <c r="D102" s="107"/>
      <c r="E102" s="107"/>
    </row>
    <row r="103" spans="1:6" x14ac:dyDescent="0.2">
      <c r="A103" s="30">
        <v>2.5</v>
      </c>
      <c r="B103" s="29">
        <v>3</v>
      </c>
      <c r="C103" s="107"/>
      <c r="D103" s="107"/>
      <c r="E103" s="107"/>
    </row>
    <row r="104" spans="1:6" x14ac:dyDescent="0.2">
      <c r="A104" s="107"/>
      <c r="B104" s="107"/>
      <c r="C104" s="107"/>
      <c r="D104" s="107"/>
      <c r="E104" s="107"/>
    </row>
    <row r="105" spans="1:6" x14ac:dyDescent="0.2">
      <c r="A105" s="107"/>
      <c r="B105" s="107"/>
      <c r="C105" s="107"/>
      <c r="D105" s="107"/>
      <c r="E105" s="107"/>
    </row>
    <row r="106" spans="1:6" x14ac:dyDescent="0.2">
      <c r="A106" s="107"/>
      <c r="B106" s="107"/>
      <c r="C106" s="107"/>
      <c r="D106" s="107"/>
      <c r="E106" s="107"/>
    </row>
    <row r="107" spans="1:6" x14ac:dyDescent="0.2">
      <c r="A107" s="107"/>
      <c r="B107" s="107"/>
      <c r="C107" s="107"/>
      <c r="D107" s="107"/>
      <c r="E107" s="107"/>
    </row>
  </sheetData>
  <mergeCells count="2">
    <mergeCell ref="D26:G26"/>
    <mergeCell ref="P5:Q5"/>
  </mergeCells>
  <conditionalFormatting sqref="C51:D51">
    <cfRule type="expression" dxfId="86" priority="5" stopIfTrue="1">
      <formula>ISNA(C51)</formula>
    </cfRule>
  </conditionalFormatting>
  <conditionalFormatting sqref="C50:D50">
    <cfRule type="expression" dxfId="85" priority="4" stopIfTrue="1">
      <formula>ISNA(C50)</formula>
    </cfRule>
  </conditionalFormatting>
  <conditionalFormatting sqref="C50">
    <cfRule type="expression" dxfId="84" priority="3" stopIfTrue="1">
      <formula>ISNA(C50)</formula>
    </cfRule>
  </conditionalFormatting>
  <conditionalFormatting sqref="C52:D97">
    <cfRule type="expression" dxfId="83" priority="1" stopIfTrue="1">
      <formula>ISNA(C52)</formula>
    </cfRule>
  </conditionalFormatting>
  <hyperlinks>
    <hyperlink ref="A3" location="Contents!A1" display="Return to Contents"/>
  </hyperlinks>
  <pageMargins left="0.75" right="0.75" top="1" bottom="1" header="0.5" footer="0.5"/>
  <pageSetup scale="63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R81"/>
  <sheetViews>
    <sheetView workbookViewId="0"/>
  </sheetViews>
  <sheetFormatPr defaultRowHeight="12.75" x14ac:dyDescent="0.2"/>
  <cols>
    <col min="17" max="17" width="16.85546875" customWidth="1"/>
    <col min="18" max="18" width="17.5703125" customWidth="1"/>
  </cols>
  <sheetData>
    <row r="1" spans="1:18" x14ac:dyDescent="0.2">
      <c r="M1" s="30"/>
    </row>
    <row r="2" spans="1:18" ht="15.75" x14ac:dyDescent="0.25">
      <c r="A2" s="44" t="s">
        <v>551</v>
      </c>
      <c r="M2" s="30"/>
    </row>
    <row r="3" spans="1:18" x14ac:dyDescent="0.2">
      <c r="A3" s="22" t="s">
        <v>16</v>
      </c>
      <c r="M3" s="30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ht="25.5" customHeight="1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196" t="s">
        <v>415</v>
      </c>
      <c r="R6" s="195" t="s">
        <v>334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196" t="s">
        <v>18</v>
      </c>
      <c r="R7" s="168" t="s">
        <v>311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94" t="s">
        <v>328</v>
      </c>
      <c r="R8" s="200" t="s">
        <v>327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306" t="s">
        <v>330</v>
      </c>
      <c r="R9" s="202" t="s">
        <v>329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5" spans="1:11" x14ac:dyDescent="0.2">
      <c r="B25" s="23"/>
      <c r="C25" s="23" t="s">
        <v>416</v>
      </c>
      <c r="D25" s="23"/>
      <c r="E25" s="23"/>
      <c r="F25" s="23"/>
      <c r="G25" s="23" t="s">
        <v>417</v>
      </c>
      <c r="H25" s="23"/>
      <c r="I25" s="23"/>
    </row>
    <row r="26" spans="1:11" x14ac:dyDescent="0.2">
      <c r="A26" s="305"/>
      <c r="B26" s="305"/>
      <c r="C26" s="23" t="s">
        <v>482</v>
      </c>
      <c r="D26" s="23"/>
      <c r="E26" s="23"/>
      <c r="F26" s="23"/>
      <c r="G26" s="23" t="s">
        <v>482</v>
      </c>
      <c r="H26" s="23"/>
    </row>
    <row r="27" spans="1:11" x14ac:dyDescent="0.2">
      <c r="B27" s="9"/>
      <c r="C27" s="382" t="s">
        <v>415</v>
      </c>
      <c r="D27" s="382" t="s">
        <v>18</v>
      </c>
      <c r="E27" s="223"/>
      <c r="F27" s="223"/>
      <c r="G27" s="384" t="s">
        <v>328</v>
      </c>
      <c r="H27" s="383" t="s">
        <v>418</v>
      </c>
    </row>
    <row r="28" spans="1:11" x14ac:dyDescent="0.2">
      <c r="B28" s="1">
        <v>43466</v>
      </c>
      <c r="C28" s="102">
        <v>64.878783541000004</v>
      </c>
      <c r="D28" s="102">
        <v>35.554510000000001</v>
      </c>
      <c r="G28" s="102">
        <v>47.575381997000001</v>
      </c>
      <c r="H28" s="102">
        <v>52.121312037000003</v>
      </c>
      <c r="J28" s="20"/>
    </row>
    <row r="29" spans="1:11" x14ac:dyDescent="0.2">
      <c r="B29" s="1">
        <v>43497</v>
      </c>
      <c r="C29" s="102">
        <v>64.691479987999998</v>
      </c>
      <c r="D29" s="102">
        <v>35.532510000000002</v>
      </c>
      <c r="G29" s="102">
        <v>48.000308552</v>
      </c>
      <c r="H29" s="102">
        <v>53.298021218000002</v>
      </c>
    </row>
    <row r="30" spans="1:11" x14ac:dyDescent="0.2">
      <c r="B30" s="1">
        <v>43525</v>
      </c>
      <c r="C30" s="102">
        <v>65.269040617000002</v>
      </c>
      <c r="D30" s="102">
        <v>35.080509999999997</v>
      </c>
      <c r="G30" s="102">
        <v>46.662320215999998</v>
      </c>
      <c r="H30" s="102">
        <v>53.029558106000003</v>
      </c>
    </row>
    <row r="31" spans="1:11" x14ac:dyDescent="0.2">
      <c r="B31" s="1">
        <v>43556</v>
      </c>
      <c r="C31" s="102">
        <v>65.401437787999996</v>
      </c>
      <c r="D31" s="102">
        <v>35.132510000000003</v>
      </c>
      <c r="G31" s="102">
        <v>47.218589838</v>
      </c>
      <c r="H31" s="102">
        <v>53.537477709000001</v>
      </c>
    </row>
    <row r="32" spans="1:11" x14ac:dyDescent="0.2">
      <c r="B32" s="1">
        <v>43586</v>
      </c>
      <c r="C32" s="102">
        <v>65.558115465</v>
      </c>
      <c r="D32" s="102">
        <v>34.73451</v>
      </c>
      <c r="G32" s="102">
        <v>46.459086778</v>
      </c>
      <c r="H32" s="102">
        <v>53.817801950000003</v>
      </c>
    </row>
    <row r="33" spans="2:8" x14ac:dyDescent="0.2">
      <c r="B33" s="1">
        <v>43617</v>
      </c>
      <c r="C33" s="102">
        <v>65.732674931999995</v>
      </c>
      <c r="D33" s="102">
        <v>34.872509999999998</v>
      </c>
      <c r="G33" s="102">
        <v>47.115860537000003</v>
      </c>
      <c r="H33" s="102">
        <v>54.211578326999998</v>
      </c>
    </row>
    <row r="34" spans="2:8" x14ac:dyDescent="0.2">
      <c r="B34" s="1">
        <v>43647</v>
      </c>
      <c r="C34" s="102">
        <v>65.675619893999993</v>
      </c>
      <c r="D34" s="102">
        <v>34.293509999999998</v>
      </c>
      <c r="G34" s="102">
        <v>48.308477369999999</v>
      </c>
      <c r="H34" s="102">
        <v>54.119279442</v>
      </c>
    </row>
    <row r="35" spans="2:8" x14ac:dyDescent="0.2">
      <c r="B35" s="1">
        <v>43678</v>
      </c>
      <c r="C35" s="102">
        <v>66.615832862000005</v>
      </c>
      <c r="D35" s="102">
        <v>34.59451</v>
      </c>
      <c r="G35" s="102">
        <v>48.701243308999999</v>
      </c>
      <c r="H35" s="102">
        <v>53.693491393999999</v>
      </c>
    </row>
    <row r="36" spans="2:8" x14ac:dyDescent="0.2">
      <c r="B36" s="1">
        <v>43709</v>
      </c>
      <c r="C36" s="102">
        <v>66.512553937999996</v>
      </c>
      <c r="D36" s="102">
        <v>32.750509999999998</v>
      </c>
      <c r="G36" s="102">
        <v>47.268120584000002</v>
      </c>
      <c r="H36" s="102">
        <v>54.172041811</v>
      </c>
    </row>
    <row r="37" spans="2:8" x14ac:dyDescent="0.2">
      <c r="B37" s="1">
        <v>43739</v>
      </c>
      <c r="C37" s="102">
        <v>66.887267511999994</v>
      </c>
      <c r="D37" s="102">
        <v>34.412509999999997</v>
      </c>
      <c r="G37" s="102">
        <v>47.708762485000001</v>
      </c>
      <c r="H37" s="102">
        <v>53.135072999999998</v>
      </c>
    </row>
    <row r="38" spans="2:8" x14ac:dyDescent="0.2">
      <c r="B38" s="1">
        <v>43770</v>
      </c>
      <c r="C38" s="102">
        <v>67.663657185999995</v>
      </c>
      <c r="D38" s="102">
        <v>34.316510000000001</v>
      </c>
      <c r="G38" s="102">
        <v>47.768451456999998</v>
      </c>
      <c r="H38" s="102">
        <v>54.122545721999998</v>
      </c>
    </row>
    <row r="39" spans="2:8" x14ac:dyDescent="0.2">
      <c r="B39" s="1">
        <v>43800</v>
      </c>
      <c r="C39" s="102">
        <v>67.434974194000006</v>
      </c>
      <c r="D39" s="102">
        <v>34.267510000000001</v>
      </c>
      <c r="G39" s="102">
        <v>47.694490197</v>
      </c>
      <c r="H39" s="102">
        <v>54.595692741999997</v>
      </c>
    </row>
    <row r="40" spans="2:8" x14ac:dyDescent="0.2">
      <c r="B40" s="1">
        <v>43831</v>
      </c>
      <c r="C40" s="102">
        <v>67.506866443000007</v>
      </c>
      <c r="D40" s="102">
        <v>33.880510000000001</v>
      </c>
      <c r="G40" s="102">
        <v>46.001001371000001</v>
      </c>
      <c r="H40" s="102">
        <v>50.582421891000003</v>
      </c>
    </row>
    <row r="41" spans="2:8" x14ac:dyDescent="0.2">
      <c r="B41" s="1">
        <v>43862</v>
      </c>
      <c r="C41" s="102">
        <v>67.029772042999994</v>
      </c>
      <c r="D41" s="102">
        <v>33.224510000000002</v>
      </c>
      <c r="G41" s="102">
        <v>46.856921522999997</v>
      </c>
      <c r="H41" s="102">
        <v>50.670887516000001</v>
      </c>
    </row>
    <row r="42" spans="2:8" x14ac:dyDescent="0.2">
      <c r="B42" s="1">
        <v>43891</v>
      </c>
      <c r="C42" s="102">
        <v>67.160808360000004</v>
      </c>
      <c r="D42" s="102">
        <v>33.326509999999999</v>
      </c>
      <c r="G42" s="102">
        <v>43.055234077000001</v>
      </c>
      <c r="H42" s="102">
        <v>48.180887495999997</v>
      </c>
    </row>
    <row r="43" spans="2:8" x14ac:dyDescent="0.2">
      <c r="B43" s="1">
        <v>43922</v>
      </c>
      <c r="C43" s="102">
        <v>64.707322415999997</v>
      </c>
      <c r="D43" s="102">
        <v>35.596510000000002</v>
      </c>
      <c r="G43" s="102">
        <v>35.020248743000003</v>
      </c>
      <c r="H43" s="102">
        <v>45.563982297999999</v>
      </c>
    </row>
    <row r="44" spans="2:8" x14ac:dyDescent="0.2">
      <c r="B44" s="1">
        <v>43952</v>
      </c>
      <c r="C44" s="102">
        <v>59.536431188000002</v>
      </c>
      <c r="D44" s="102">
        <v>29.017510000000001</v>
      </c>
      <c r="G44" s="102">
        <v>37.110481032000003</v>
      </c>
      <c r="H44" s="102">
        <v>47.292291583999997</v>
      </c>
    </row>
    <row r="45" spans="2:8" x14ac:dyDescent="0.2">
      <c r="B45" s="1">
        <v>43983</v>
      </c>
      <c r="C45" s="102">
        <v>61.372135411999999</v>
      </c>
      <c r="D45" s="102">
        <v>27.17051</v>
      </c>
      <c r="G45" s="102">
        <v>40.163875896</v>
      </c>
      <c r="H45" s="102">
        <v>49.710508998000002</v>
      </c>
    </row>
    <row r="46" spans="2:8" x14ac:dyDescent="0.2">
      <c r="B46" s="1">
        <v>44013</v>
      </c>
      <c r="C46" s="102">
        <v>62.503303293000002</v>
      </c>
      <c r="D46" s="102">
        <v>27.76651</v>
      </c>
      <c r="G46" s="102">
        <v>42.041967153999998</v>
      </c>
      <c r="H46" s="102">
        <v>50.701427770000002</v>
      </c>
    </row>
    <row r="47" spans="2:8" x14ac:dyDescent="0.2">
      <c r="B47" s="1">
        <v>44044</v>
      </c>
      <c r="C47" s="102">
        <v>62.482700426000001</v>
      </c>
      <c r="D47" s="102">
        <v>28.785509999999999</v>
      </c>
      <c r="G47" s="102">
        <v>41.797565325000001</v>
      </c>
      <c r="H47" s="102">
        <v>50.674566738999999</v>
      </c>
    </row>
    <row r="48" spans="2:8" x14ac:dyDescent="0.2">
      <c r="B48" s="1">
        <v>44075</v>
      </c>
      <c r="C48" s="102">
        <v>62.402548563000003</v>
      </c>
      <c r="D48" s="102">
        <v>28.80951</v>
      </c>
      <c r="G48" s="102">
        <v>42.473869294000004</v>
      </c>
      <c r="H48" s="102">
        <v>52.091961941000001</v>
      </c>
    </row>
    <row r="49" spans="2:8" x14ac:dyDescent="0.2">
      <c r="B49" s="1">
        <v>44105</v>
      </c>
      <c r="C49" s="102">
        <v>62.353077315</v>
      </c>
      <c r="D49" s="102">
        <v>29.14451</v>
      </c>
      <c r="G49" s="102">
        <v>42.625733679</v>
      </c>
      <c r="H49" s="102">
        <v>51.544909998999998</v>
      </c>
    </row>
    <row r="50" spans="2:8" x14ac:dyDescent="0.2">
      <c r="B50" s="1">
        <v>44136</v>
      </c>
      <c r="C50" s="102">
        <v>63.357857539000001</v>
      </c>
      <c r="D50" s="102">
        <v>30.025510000000001</v>
      </c>
      <c r="G50" s="102">
        <v>42.631795734999997</v>
      </c>
      <c r="H50" s="102">
        <v>52.608086184000001</v>
      </c>
    </row>
    <row r="51" spans="2:8" x14ac:dyDescent="0.2">
      <c r="B51" s="1">
        <v>44166</v>
      </c>
      <c r="C51" s="102">
        <v>63.170914599</v>
      </c>
      <c r="D51" s="102">
        <v>30.294264539</v>
      </c>
      <c r="G51" s="102">
        <v>43.589065406000003</v>
      </c>
      <c r="H51" s="102">
        <v>53.253514529</v>
      </c>
    </row>
    <row r="52" spans="2:8" x14ac:dyDescent="0.2">
      <c r="B52" s="1">
        <v>44197</v>
      </c>
      <c r="C52" s="102">
        <v>63.627204251000002</v>
      </c>
      <c r="D52" s="102">
        <v>30.389542456000001</v>
      </c>
      <c r="G52" s="102">
        <v>42.499382062999999</v>
      </c>
      <c r="H52" s="102">
        <v>51.193727473999999</v>
      </c>
    </row>
    <row r="53" spans="2:8" x14ac:dyDescent="0.2">
      <c r="B53" s="1">
        <v>44228</v>
      </c>
      <c r="C53" s="102">
        <v>62.244506117</v>
      </c>
      <c r="D53" s="102">
        <v>29.930124065000001</v>
      </c>
      <c r="G53" s="102">
        <v>43.749421437999999</v>
      </c>
      <c r="H53" s="102">
        <v>52.144538107999999</v>
      </c>
    </row>
    <row r="54" spans="2:8" x14ac:dyDescent="0.2">
      <c r="B54" s="1">
        <v>44256</v>
      </c>
      <c r="C54" s="102">
        <v>63.696178629999999</v>
      </c>
      <c r="D54" s="102">
        <v>30.171014811999999</v>
      </c>
      <c r="G54" s="102">
        <v>43.759045254999997</v>
      </c>
      <c r="H54" s="102">
        <v>52.302459419999998</v>
      </c>
    </row>
    <row r="55" spans="2:8" x14ac:dyDescent="0.2">
      <c r="B55" s="1">
        <v>44287</v>
      </c>
      <c r="C55" s="102">
        <v>64.634547917000006</v>
      </c>
      <c r="D55" s="102">
        <v>30.332843830000002</v>
      </c>
      <c r="G55" s="102">
        <v>43.377840923999997</v>
      </c>
      <c r="H55" s="102">
        <v>52.889022769999997</v>
      </c>
    </row>
    <row r="56" spans="2:8" x14ac:dyDescent="0.2">
      <c r="B56" s="1">
        <v>44317</v>
      </c>
      <c r="C56" s="102">
        <v>65.007210977</v>
      </c>
      <c r="D56" s="102">
        <v>31.687964876999999</v>
      </c>
      <c r="G56" s="102">
        <v>43.390675758999997</v>
      </c>
      <c r="H56" s="102">
        <v>53.280932333000003</v>
      </c>
    </row>
    <row r="57" spans="2:8" x14ac:dyDescent="0.2">
      <c r="B57" s="1">
        <v>44348</v>
      </c>
      <c r="C57" s="102">
        <v>65.470675087999993</v>
      </c>
      <c r="D57" s="102">
        <v>32.148401022000002</v>
      </c>
      <c r="G57" s="102">
        <v>44.370841538999997</v>
      </c>
      <c r="H57" s="102">
        <v>53.813637446999998</v>
      </c>
    </row>
    <row r="58" spans="2:8" x14ac:dyDescent="0.2">
      <c r="B58" s="1">
        <v>44378</v>
      </c>
      <c r="C58" s="102">
        <v>65.907174100999995</v>
      </c>
      <c r="D58" s="102">
        <v>32.724577146999998</v>
      </c>
      <c r="G58" s="102">
        <v>44.782244611000003</v>
      </c>
      <c r="H58" s="102">
        <v>53.569714533999999</v>
      </c>
    </row>
    <row r="59" spans="2:8" x14ac:dyDescent="0.2">
      <c r="B59" s="1">
        <v>44409</v>
      </c>
      <c r="C59" s="102">
        <v>66.160619896</v>
      </c>
      <c r="D59" s="102">
        <v>32.952071617000001</v>
      </c>
      <c r="G59" s="102">
        <v>45.304874980999998</v>
      </c>
      <c r="H59" s="102">
        <v>53.068418801999997</v>
      </c>
    </row>
    <row r="60" spans="2:8" x14ac:dyDescent="0.2">
      <c r="B60" s="1">
        <v>44440</v>
      </c>
      <c r="C60" s="102">
        <v>66.208105423999996</v>
      </c>
      <c r="D60" s="102">
        <v>33.116165057000003</v>
      </c>
      <c r="G60" s="102">
        <v>45.210374217999998</v>
      </c>
      <c r="H60" s="102">
        <v>53.90318568</v>
      </c>
    </row>
    <row r="61" spans="2:8" x14ac:dyDescent="0.2">
      <c r="B61" s="1">
        <v>44470</v>
      </c>
      <c r="C61" s="102">
        <v>66.368967501</v>
      </c>
      <c r="D61" s="102">
        <v>33.107456724000002</v>
      </c>
      <c r="G61" s="102">
        <v>45.269796085999999</v>
      </c>
      <c r="H61" s="102">
        <v>52.841781980999997</v>
      </c>
    </row>
    <row r="62" spans="2:8" x14ac:dyDescent="0.2">
      <c r="B62" s="1">
        <v>44501</v>
      </c>
      <c r="C62" s="102">
        <v>66.514524941000005</v>
      </c>
      <c r="D62" s="102">
        <v>33.170519546000001</v>
      </c>
      <c r="G62" s="102">
        <v>45.461397001999998</v>
      </c>
      <c r="H62" s="102">
        <v>53.732004680999999</v>
      </c>
    </row>
    <row r="63" spans="2:8" x14ac:dyDescent="0.2">
      <c r="B63" s="1">
        <v>44531</v>
      </c>
      <c r="C63" s="102">
        <v>66.086798713999997</v>
      </c>
      <c r="D63" s="102">
        <v>33.179599308</v>
      </c>
      <c r="G63" s="102">
        <v>45.646189780999997</v>
      </c>
      <c r="H63" s="102">
        <v>54.419560054000002</v>
      </c>
    </row>
    <row r="64" spans="2:8" x14ac:dyDescent="0.2">
      <c r="B64" s="1">
        <v>44562</v>
      </c>
      <c r="C64" s="102">
        <v>65.737132205999998</v>
      </c>
      <c r="D64" s="102">
        <v>33.332561294000001</v>
      </c>
      <c r="G64" s="102">
        <v>44.813151918000003</v>
      </c>
      <c r="H64" s="102">
        <v>53.158465950999997</v>
      </c>
    </row>
    <row r="65" spans="1:9" x14ac:dyDescent="0.2">
      <c r="B65" s="1">
        <v>44593</v>
      </c>
      <c r="C65" s="102">
        <v>65.972057303</v>
      </c>
      <c r="D65" s="102">
        <v>33.344065131999997</v>
      </c>
      <c r="G65" s="102">
        <v>46.237581831</v>
      </c>
      <c r="H65" s="102">
        <v>54.785459760000002</v>
      </c>
    </row>
    <row r="66" spans="1:9" x14ac:dyDescent="0.2">
      <c r="B66" s="1">
        <v>44621</v>
      </c>
      <c r="C66" s="102">
        <v>66.363373584000001</v>
      </c>
      <c r="D66" s="102">
        <v>33.255306734999998</v>
      </c>
      <c r="G66" s="102">
        <v>45.933861769000004</v>
      </c>
      <c r="H66" s="102">
        <v>54.553436312000002</v>
      </c>
    </row>
    <row r="67" spans="1:9" x14ac:dyDescent="0.2">
      <c r="B67" s="1">
        <v>44652</v>
      </c>
      <c r="C67" s="102">
        <v>67.674058379000002</v>
      </c>
      <c r="D67" s="102">
        <v>33.196452065000003</v>
      </c>
      <c r="G67" s="102">
        <v>45.281120459999997</v>
      </c>
      <c r="H67" s="102">
        <v>55.060608213999998</v>
      </c>
    </row>
    <row r="68" spans="1:9" x14ac:dyDescent="0.2">
      <c r="B68" s="1">
        <v>44682</v>
      </c>
      <c r="C68" s="102">
        <v>67.964815803999997</v>
      </c>
      <c r="D68" s="102">
        <v>33.220566476999998</v>
      </c>
      <c r="G68" s="102">
        <v>45.247778853</v>
      </c>
      <c r="H68" s="102">
        <v>55.381017411999999</v>
      </c>
    </row>
    <row r="69" spans="1:9" x14ac:dyDescent="0.2">
      <c r="B69" s="1">
        <v>44713</v>
      </c>
      <c r="C69" s="102">
        <v>68.299518442999997</v>
      </c>
      <c r="D69" s="102">
        <v>33.219292539999998</v>
      </c>
      <c r="G69" s="102">
        <v>45.988803033000003</v>
      </c>
      <c r="H69" s="102">
        <v>55.877320488999999</v>
      </c>
    </row>
    <row r="70" spans="1:9" x14ac:dyDescent="0.2">
      <c r="B70" s="1">
        <v>44743</v>
      </c>
      <c r="C70" s="102">
        <v>68.402777724000003</v>
      </c>
      <c r="D70" s="102">
        <v>33.244793143999999</v>
      </c>
      <c r="G70" s="102">
        <v>46.302456454999998</v>
      </c>
      <c r="H70" s="102">
        <v>55.596736739999997</v>
      </c>
    </row>
    <row r="71" spans="1:9" x14ac:dyDescent="0.2">
      <c r="B71" s="1">
        <v>44774</v>
      </c>
      <c r="C71" s="102">
        <v>68.803879198000004</v>
      </c>
      <c r="D71" s="102">
        <v>33.259895538000002</v>
      </c>
      <c r="G71" s="102">
        <v>46.783224677</v>
      </c>
      <c r="H71" s="102">
        <v>55.176497646000001</v>
      </c>
    </row>
    <row r="72" spans="1:9" x14ac:dyDescent="0.2">
      <c r="B72" s="1">
        <v>44805</v>
      </c>
      <c r="C72" s="102">
        <v>68.890722165</v>
      </c>
      <c r="D72" s="102">
        <v>33.230662316</v>
      </c>
      <c r="G72" s="102">
        <v>46.500892159000003</v>
      </c>
      <c r="H72" s="102">
        <v>56.032363830999998</v>
      </c>
    </row>
    <row r="73" spans="1:9" x14ac:dyDescent="0.2">
      <c r="B73" s="1">
        <v>44835</v>
      </c>
      <c r="C73" s="102">
        <v>69.104695751999998</v>
      </c>
      <c r="D73" s="102">
        <v>33.222622954000002</v>
      </c>
      <c r="G73" s="102">
        <v>46.486584880999999</v>
      </c>
      <c r="H73" s="102">
        <v>54.906939031</v>
      </c>
    </row>
    <row r="74" spans="1:9" x14ac:dyDescent="0.2">
      <c r="B74" s="1">
        <v>44866</v>
      </c>
      <c r="C74" s="102">
        <v>69.125011560000004</v>
      </c>
      <c r="D74" s="102">
        <v>33.282426825000002</v>
      </c>
      <c r="G74" s="102">
        <v>46.592471168000003</v>
      </c>
      <c r="H74" s="102">
        <v>55.810637714999999</v>
      </c>
    </row>
    <row r="75" spans="1:9" x14ac:dyDescent="0.2">
      <c r="B75" s="1">
        <v>44896</v>
      </c>
      <c r="C75" s="102">
        <v>68.856462639</v>
      </c>
      <c r="D75" s="102">
        <v>33.298378133999996</v>
      </c>
      <c r="G75" s="102">
        <v>46.936005348000002</v>
      </c>
      <c r="H75" s="102">
        <v>56.523633578000002</v>
      </c>
    </row>
    <row r="76" spans="1:9" x14ac:dyDescent="0.2">
      <c r="B76" s="1"/>
      <c r="C76" s="102"/>
      <c r="D76" s="102"/>
      <c r="G76" s="102"/>
      <c r="H76" s="102"/>
    </row>
    <row r="77" spans="1:9" x14ac:dyDescent="0.2">
      <c r="B77" s="353" t="s">
        <v>553</v>
      </c>
    </row>
    <row r="78" spans="1:9" x14ac:dyDescent="0.2">
      <c r="A78" s="1"/>
      <c r="I78" s="387"/>
    </row>
    <row r="79" spans="1:9" x14ac:dyDescent="0.2">
      <c r="A79" s="15"/>
      <c r="B79" s="4"/>
      <c r="C79" s="69" t="s">
        <v>350</v>
      </c>
      <c r="I79" s="385"/>
    </row>
    <row r="80" spans="1:9" x14ac:dyDescent="0.2">
      <c r="A80" s="56"/>
      <c r="B80" s="376">
        <v>26.5</v>
      </c>
      <c r="C80">
        <v>0</v>
      </c>
      <c r="F80" s="17">
        <v>26</v>
      </c>
      <c r="I80" s="362"/>
    </row>
    <row r="81" spans="1:6" x14ac:dyDescent="0.2">
      <c r="A81" s="56"/>
      <c r="B81" s="376">
        <v>26.5</v>
      </c>
      <c r="C81">
        <v>1.2</v>
      </c>
      <c r="F81" s="17">
        <v>26</v>
      </c>
    </row>
  </sheetData>
  <conditionalFormatting sqref="C28 G28:H28">
    <cfRule type="expression" dxfId="82" priority="15">
      <formula>ISNA(C28)</formula>
    </cfRule>
  </conditionalFormatting>
  <conditionalFormatting sqref="C29:C76 G29:H76">
    <cfRule type="expression" dxfId="81" priority="4">
      <formula>ISNA(C29)</formula>
    </cfRule>
  </conditionalFormatting>
  <conditionalFormatting sqref="D28">
    <cfRule type="expression" dxfId="80" priority="12">
      <formula>ISNA(D28)</formula>
    </cfRule>
  </conditionalFormatting>
  <conditionalFormatting sqref="D29:D76">
    <cfRule type="expression" dxfId="79" priority="3">
      <formula>ISNA(D29)</formula>
    </cfRule>
  </conditionalFormatting>
  <hyperlinks>
    <hyperlink ref="A3" location="Contents!A1" display="Return to Contents"/>
  </hyperlink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2:S63"/>
  <sheetViews>
    <sheetView workbookViewId="0"/>
  </sheetViews>
  <sheetFormatPr defaultRowHeight="12.75" x14ac:dyDescent="0.2"/>
  <cols>
    <col min="3" max="3" width="9.140625" style="6"/>
    <col min="17" max="17" width="18" customWidth="1"/>
  </cols>
  <sheetData>
    <row r="2" spans="1:19" ht="15.75" x14ac:dyDescent="0.25">
      <c r="A2" s="44" t="s">
        <v>551</v>
      </c>
    </row>
    <row r="3" spans="1:19" x14ac:dyDescent="0.2">
      <c r="A3" s="22" t="s">
        <v>16</v>
      </c>
    </row>
    <row r="4" spans="1:19" x14ac:dyDescent="0.2">
      <c r="A4" s="367"/>
      <c r="B4" s="367"/>
      <c r="C4" s="394"/>
      <c r="D4" s="367"/>
      <c r="E4" s="367"/>
      <c r="F4" s="367"/>
      <c r="G4" s="367"/>
      <c r="H4" s="367"/>
      <c r="I4" s="367"/>
      <c r="J4" s="367"/>
      <c r="K4" s="367"/>
    </row>
    <row r="5" spans="1:19" ht="15" x14ac:dyDescent="0.25">
      <c r="A5" s="367"/>
      <c r="B5" s="367"/>
      <c r="C5" s="394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230"/>
      <c r="S5" s="193"/>
    </row>
    <row r="6" spans="1:19" x14ac:dyDescent="0.2">
      <c r="A6" s="367"/>
      <c r="B6" s="367"/>
      <c r="C6" s="394"/>
      <c r="D6" s="367"/>
      <c r="E6" s="367"/>
      <c r="F6" s="367"/>
      <c r="G6" s="367"/>
      <c r="H6" s="367"/>
      <c r="I6" s="367"/>
      <c r="J6" s="367"/>
      <c r="K6" s="367"/>
      <c r="Q6" s="228" t="s">
        <v>196</v>
      </c>
      <c r="R6" s="223" t="s">
        <v>359</v>
      </c>
      <c r="S6" s="229"/>
    </row>
    <row r="7" spans="1:19" x14ac:dyDescent="0.2">
      <c r="A7" s="367"/>
      <c r="B7" s="367"/>
      <c r="C7" s="394"/>
      <c r="D7" s="367"/>
      <c r="E7" s="367"/>
      <c r="F7" s="367"/>
      <c r="G7" s="367"/>
      <c r="H7" s="367"/>
      <c r="I7" s="367"/>
      <c r="J7" s="367"/>
      <c r="K7" s="367"/>
    </row>
    <row r="8" spans="1:19" x14ac:dyDescent="0.2">
      <c r="A8" s="367"/>
      <c r="B8" s="367"/>
      <c r="C8" s="394"/>
      <c r="D8" s="367"/>
      <c r="E8" s="367"/>
      <c r="F8" s="367"/>
      <c r="G8" s="367"/>
      <c r="H8" s="367"/>
      <c r="I8" s="367"/>
      <c r="J8" s="367"/>
      <c r="K8" s="367"/>
    </row>
    <row r="9" spans="1:19" x14ac:dyDescent="0.2">
      <c r="A9" s="367"/>
      <c r="B9" s="367"/>
      <c r="C9" s="394"/>
      <c r="D9" s="367"/>
      <c r="E9" s="367"/>
      <c r="F9" s="367"/>
      <c r="G9" s="367"/>
      <c r="H9" s="367"/>
      <c r="I9" s="367"/>
      <c r="J9" s="367"/>
      <c r="K9" s="367"/>
    </row>
    <row r="10" spans="1:19" x14ac:dyDescent="0.2">
      <c r="A10" s="367"/>
      <c r="B10" s="367"/>
      <c r="C10" s="394"/>
      <c r="D10" s="367"/>
      <c r="E10" s="367"/>
      <c r="F10" s="367"/>
      <c r="G10" s="367"/>
      <c r="H10" s="367"/>
      <c r="I10" s="367"/>
      <c r="J10" s="367"/>
      <c r="K10" s="367"/>
    </row>
    <row r="11" spans="1:19" x14ac:dyDescent="0.2">
      <c r="A11" s="367"/>
      <c r="B11" s="367"/>
      <c r="C11" s="394"/>
      <c r="D11" s="367"/>
      <c r="E11" s="367"/>
      <c r="F11" s="367"/>
      <c r="G11" s="367"/>
      <c r="H11" s="367"/>
      <c r="I11" s="367"/>
      <c r="J11" s="367"/>
      <c r="K11" s="367"/>
    </row>
    <row r="12" spans="1:19" x14ac:dyDescent="0.2">
      <c r="A12" s="367"/>
      <c r="B12" s="367"/>
      <c r="C12" s="394"/>
      <c r="D12" s="367"/>
      <c r="E12" s="367"/>
      <c r="F12" s="367"/>
      <c r="G12" s="367"/>
      <c r="H12" s="367"/>
      <c r="I12" s="367"/>
      <c r="J12" s="367"/>
      <c r="K12" s="367"/>
    </row>
    <row r="13" spans="1:19" x14ac:dyDescent="0.2">
      <c r="A13" s="367"/>
      <c r="B13" s="367"/>
      <c r="C13" s="394"/>
      <c r="D13" s="367"/>
      <c r="E13" s="367"/>
      <c r="F13" s="367"/>
      <c r="G13" s="367"/>
      <c r="H13" s="367"/>
      <c r="I13" s="367"/>
      <c r="J13" s="367"/>
      <c r="K13" s="367"/>
    </row>
    <row r="14" spans="1:19" x14ac:dyDescent="0.2">
      <c r="A14" s="367"/>
      <c r="B14" s="367"/>
      <c r="C14" s="394"/>
      <c r="D14" s="367"/>
      <c r="E14" s="367"/>
      <c r="F14" s="367"/>
      <c r="G14" s="367"/>
      <c r="H14" s="367"/>
      <c r="I14" s="367"/>
      <c r="J14" s="367"/>
      <c r="K14" s="367"/>
    </row>
    <row r="15" spans="1:19" x14ac:dyDescent="0.2">
      <c r="A15" s="367"/>
      <c r="B15" s="367"/>
      <c r="C15" s="394"/>
      <c r="D15" s="367"/>
      <c r="E15" s="367"/>
      <c r="F15" s="367"/>
      <c r="G15" s="367"/>
      <c r="H15" s="367"/>
      <c r="I15" s="367"/>
      <c r="J15" s="367"/>
      <c r="K15" s="367"/>
    </row>
    <row r="16" spans="1:19" x14ac:dyDescent="0.2">
      <c r="A16" s="367"/>
      <c r="B16" s="367"/>
      <c r="C16" s="394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94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94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94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94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94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94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94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94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A25" s="367"/>
      <c r="B25" s="367"/>
      <c r="C25" s="394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"/>
      <c r="C26" s="225" t="s">
        <v>482</v>
      </c>
    </row>
    <row r="27" spans="1:11" ht="38.25" x14ac:dyDescent="0.2">
      <c r="B27" s="3"/>
      <c r="C27" s="532" t="s">
        <v>483</v>
      </c>
      <c r="D27" s="533" t="s">
        <v>584</v>
      </c>
    </row>
    <row r="28" spans="1:11" x14ac:dyDescent="0.2">
      <c r="B28" s="5" t="s">
        <v>12</v>
      </c>
      <c r="C28" s="9"/>
      <c r="D28" s="9"/>
    </row>
    <row r="29" spans="1:11" x14ac:dyDescent="0.2">
      <c r="B29">
        <v>2010</v>
      </c>
      <c r="C29" s="15"/>
      <c r="D29" s="6">
        <f t="shared" ref="D29" si="0">AVERAGE($C$30:$C$39)</f>
        <v>2.4312690400500001</v>
      </c>
    </row>
    <row r="30" spans="1:11" x14ac:dyDescent="0.2">
      <c r="B30">
        <v>2011</v>
      </c>
      <c r="C30" s="29">
        <v>3.0469274137000002</v>
      </c>
      <c r="D30" s="6">
        <f t="shared" ref="D30:D42" si="1">AVERAGE($C$30:$C$39)</f>
        <v>2.4312690400500001</v>
      </c>
    </row>
    <row r="31" spans="1:11" x14ac:dyDescent="0.2">
      <c r="B31">
        <v>2012</v>
      </c>
      <c r="C31" s="29">
        <v>2.1223238769999999</v>
      </c>
      <c r="D31" s="6">
        <f t="shared" si="1"/>
        <v>2.4312690400500001</v>
      </c>
    </row>
    <row r="32" spans="1:11" x14ac:dyDescent="0.2">
      <c r="B32">
        <v>2013</v>
      </c>
      <c r="C32" s="29">
        <v>2.1556190247</v>
      </c>
      <c r="D32" s="6">
        <f t="shared" si="1"/>
        <v>2.4312690400500001</v>
      </c>
    </row>
    <row r="33" spans="2:4" x14ac:dyDescent="0.2">
      <c r="B33">
        <v>2014</v>
      </c>
      <c r="C33" s="29">
        <v>2.0735442219000002</v>
      </c>
      <c r="D33" s="6">
        <f t="shared" si="1"/>
        <v>2.4312690400500001</v>
      </c>
    </row>
    <row r="34" spans="2:4" x14ac:dyDescent="0.2">
      <c r="B34">
        <v>2015</v>
      </c>
      <c r="C34" s="29">
        <v>1.4591194932</v>
      </c>
      <c r="D34" s="6">
        <f t="shared" si="1"/>
        <v>2.4312690400500001</v>
      </c>
    </row>
    <row r="35" spans="2:4" x14ac:dyDescent="0.2">
      <c r="B35">
        <v>2016</v>
      </c>
      <c r="C35" s="29">
        <v>1.1467601284</v>
      </c>
      <c r="D35" s="6">
        <f t="shared" si="1"/>
        <v>2.4312690400500001</v>
      </c>
    </row>
    <row r="36" spans="2:4" x14ac:dyDescent="0.2">
      <c r="B36">
        <v>2017</v>
      </c>
      <c r="C36" s="29">
        <v>2.0330684932</v>
      </c>
      <c r="D36" s="6">
        <f t="shared" si="1"/>
        <v>2.4312690400500001</v>
      </c>
    </row>
    <row r="37" spans="2:4" x14ac:dyDescent="0.2">
      <c r="B37">
        <v>2018</v>
      </c>
      <c r="C37" s="29">
        <v>1.5568246575</v>
      </c>
      <c r="D37" s="6">
        <f t="shared" si="1"/>
        <v>2.4312690400500001</v>
      </c>
    </row>
    <row r="38" spans="2:4" x14ac:dyDescent="0.2">
      <c r="B38">
        <v>2019</v>
      </c>
      <c r="C38" s="29">
        <v>2.5157972602999998</v>
      </c>
      <c r="D38" s="6">
        <f t="shared" si="1"/>
        <v>2.4312690400500001</v>
      </c>
    </row>
    <row r="39" spans="2:4" x14ac:dyDescent="0.2">
      <c r="B39">
        <v>2020</v>
      </c>
      <c r="C39" s="29">
        <v>6.2027058306000002</v>
      </c>
      <c r="D39" s="6">
        <f t="shared" si="1"/>
        <v>2.4312690400500001</v>
      </c>
    </row>
    <row r="40" spans="2:4" x14ac:dyDescent="0.2">
      <c r="B40">
        <v>2021</v>
      </c>
      <c r="C40" s="29">
        <v>5.8209672986000003</v>
      </c>
      <c r="D40" s="6">
        <f t="shared" si="1"/>
        <v>2.4312690400500001</v>
      </c>
    </row>
    <row r="41" spans="2:4" x14ac:dyDescent="0.2">
      <c r="B41">
        <v>2022</v>
      </c>
      <c r="C41" s="29">
        <v>4.7675452055000003</v>
      </c>
      <c r="D41" s="6">
        <f t="shared" si="1"/>
        <v>2.4312690400500001</v>
      </c>
    </row>
    <row r="42" spans="2:4" x14ac:dyDescent="0.2">
      <c r="B42" s="9">
        <f>B41+1</f>
        <v>2023</v>
      </c>
      <c r="C42" s="61"/>
      <c r="D42" s="60">
        <f t="shared" si="1"/>
        <v>2.4312690400500001</v>
      </c>
    </row>
    <row r="43" spans="2:4" x14ac:dyDescent="0.2">
      <c r="B43" s="353" t="s">
        <v>553</v>
      </c>
      <c r="C43"/>
    </row>
    <row r="44" spans="2:4" x14ac:dyDescent="0.2">
      <c r="B44" s="32" t="str">
        <f>"Note: Black line represents "&amp;$D$27&amp;" ("&amp;ROUND($D$42,1)&amp;" million barrels per day)."</f>
        <v>Note: Black line represents 2011-2020 average (2.4 million barrels per day).</v>
      </c>
      <c r="C44"/>
    </row>
    <row r="45" spans="2:4" x14ac:dyDescent="0.2">
      <c r="C45"/>
    </row>
    <row r="46" spans="2:4" x14ac:dyDescent="0.2">
      <c r="B46" s="5"/>
      <c r="C46" s="84" t="s">
        <v>0</v>
      </c>
    </row>
    <row r="47" spans="2:4" x14ac:dyDescent="0.2">
      <c r="B47">
        <v>10.8</v>
      </c>
      <c r="C47">
        <v>0</v>
      </c>
    </row>
    <row r="48" spans="2:4" x14ac:dyDescent="0.2">
      <c r="B48" s="9">
        <v>10.8</v>
      </c>
      <c r="C48" s="9">
        <v>1</v>
      </c>
    </row>
    <row r="49" spans="2:3" x14ac:dyDescent="0.2">
      <c r="B49" s="6"/>
      <c r="C49"/>
    </row>
    <row r="50" spans="2:3" x14ac:dyDescent="0.2">
      <c r="B50" s="6"/>
      <c r="C50"/>
    </row>
    <row r="51" spans="2:3" x14ac:dyDescent="0.2">
      <c r="B51" s="6"/>
      <c r="C51"/>
    </row>
    <row r="52" spans="2:3" x14ac:dyDescent="0.2">
      <c r="B52" s="6"/>
      <c r="C52"/>
    </row>
    <row r="53" spans="2:3" x14ac:dyDescent="0.2">
      <c r="B53" s="6"/>
      <c r="C53"/>
    </row>
    <row r="54" spans="2:3" x14ac:dyDescent="0.2">
      <c r="B54" s="6"/>
      <c r="C54"/>
    </row>
    <row r="55" spans="2:3" x14ac:dyDescent="0.2">
      <c r="B55" s="6"/>
      <c r="C55"/>
    </row>
    <row r="56" spans="2:3" x14ac:dyDescent="0.2">
      <c r="B56" s="6"/>
      <c r="C56"/>
    </row>
    <row r="57" spans="2:3" x14ac:dyDescent="0.2">
      <c r="B57" s="6"/>
      <c r="C57"/>
    </row>
    <row r="58" spans="2:3" x14ac:dyDescent="0.2">
      <c r="B58" s="6"/>
      <c r="C58"/>
    </row>
    <row r="59" spans="2:3" x14ac:dyDescent="0.2">
      <c r="B59" s="6"/>
      <c r="C59"/>
    </row>
    <row r="60" spans="2:3" x14ac:dyDescent="0.2">
      <c r="B60" s="6"/>
      <c r="C60"/>
    </row>
    <row r="61" spans="2:3" x14ac:dyDescent="0.2">
      <c r="B61" s="6"/>
      <c r="C61"/>
    </row>
    <row r="62" spans="2:3" x14ac:dyDescent="0.2">
      <c r="B62" s="6"/>
      <c r="C62"/>
    </row>
    <row r="63" spans="2:3" x14ac:dyDescent="0.2">
      <c r="B63" s="6"/>
      <c r="C6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Q118"/>
  <sheetViews>
    <sheetView workbookViewId="0"/>
  </sheetViews>
  <sheetFormatPr defaultRowHeight="12.75" x14ac:dyDescent="0.2"/>
  <cols>
    <col min="16" max="16" width="23.140625" customWidth="1"/>
    <col min="17" max="17" width="17.140625" customWidth="1"/>
  </cols>
  <sheetData>
    <row r="1" spans="1:17" x14ac:dyDescent="0.2">
      <c r="L1" s="105"/>
    </row>
    <row r="2" spans="1:17" ht="15.75" x14ac:dyDescent="0.25">
      <c r="A2" s="44" t="s">
        <v>551</v>
      </c>
    </row>
    <row r="3" spans="1:17" x14ac:dyDescent="0.2">
      <c r="A3" s="22" t="s">
        <v>16</v>
      </c>
      <c r="L3" s="30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28" t="s">
        <v>360</v>
      </c>
      <c r="Q6" s="229" t="s">
        <v>361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77" t="s">
        <v>186</v>
      </c>
      <c r="C25" s="578"/>
      <c r="D25" s="578"/>
      <c r="E25" s="578"/>
    </row>
    <row r="26" spans="1:11" x14ac:dyDescent="0.2">
      <c r="B26" s="578"/>
      <c r="C26" s="578"/>
      <c r="D26" s="578"/>
      <c r="E26" s="578"/>
    </row>
    <row r="27" spans="1:11" x14ac:dyDescent="0.2">
      <c r="A27" s="3"/>
      <c r="B27" s="68" t="s">
        <v>484</v>
      </c>
      <c r="C27" s="576" t="s">
        <v>585</v>
      </c>
      <c r="D27" s="576"/>
      <c r="E27" s="576"/>
    </row>
    <row r="28" spans="1:11" x14ac:dyDescent="0.2">
      <c r="A28" s="5"/>
      <c r="B28" s="69" t="s">
        <v>485</v>
      </c>
      <c r="C28" s="39" t="s">
        <v>8</v>
      </c>
      <c r="D28" s="39" t="s">
        <v>9</v>
      </c>
      <c r="E28" s="40" t="s">
        <v>13</v>
      </c>
    </row>
    <row r="29" spans="1:11" x14ac:dyDescent="0.2">
      <c r="A29" s="1">
        <v>42370</v>
      </c>
      <c r="B29" s="12">
        <v>63.484559351000001</v>
      </c>
      <c r="C29" s="43">
        <f>+MIN($B$29,$B$41,$B$53,$B$65,$B$77)</f>
        <v>59.296630702999998</v>
      </c>
      <c r="D29" s="43">
        <f>+MAX($B$29,$B$41,$B$53,$B$65,$B$77)</f>
        <v>65.278249055000003</v>
      </c>
      <c r="E29" s="17">
        <f t="shared" ref="E29:E92" si="0">D29-C29</f>
        <v>5.9816183520000052</v>
      </c>
      <c r="G29" s="43"/>
      <c r="H29" s="17"/>
    </row>
    <row r="30" spans="1:11" x14ac:dyDescent="0.2">
      <c r="A30" s="1">
        <v>42401</v>
      </c>
      <c r="B30" s="12">
        <v>64.380817637999996</v>
      </c>
      <c r="C30" s="43">
        <f>+MIN($B$30,$B$42,$B$54,$B$66,$B$78)</f>
        <v>59.074440074000002</v>
      </c>
      <c r="D30" s="43">
        <f>+MAX($B$30,$B$42,$B$54,$B$66,$B$78)</f>
        <v>66.770123161000001</v>
      </c>
      <c r="E30" s="17">
        <f t="shared" si="0"/>
        <v>7.695683086999999</v>
      </c>
      <c r="G30" s="43"/>
      <c r="H30" s="17"/>
    </row>
    <row r="31" spans="1:11" x14ac:dyDescent="0.2">
      <c r="A31" s="1">
        <v>42430</v>
      </c>
      <c r="B31" s="12">
        <v>65.482426645000004</v>
      </c>
      <c r="C31" s="43">
        <f>+MIN($B$31,$B$43,$B$55,$B$67,$B$79)</f>
        <v>59.678919825999998</v>
      </c>
      <c r="D31" s="43">
        <f>+MAX($B$31,$B$43,$B$55,$B$67,$B$79)</f>
        <v>84.722128354000006</v>
      </c>
      <c r="E31" s="17">
        <f t="shared" si="0"/>
        <v>25.043208528000008</v>
      </c>
      <c r="G31" s="43"/>
      <c r="H31" s="17"/>
    </row>
    <row r="32" spans="1:11" x14ac:dyDescent="0.2">
      <c r="A32" s="1">
        <v>42461</v>
      </c>
      <c r="B32" s="12">
        <v>66.674440718</v>
      </c>
      <c r="C32" s="43">
        <f>+MIN($B$32,$B$44,$B$56,$B$68,$B$80)</f>
        <v>59.635989078000001</v>
      </c>
      <c r="D32" s="43">
        <f>+MAX($B$32,$B$44,$B$56,$B$68,$B$80)</f>
        <v>83.934071166999999</v>
      </c>
      <c r="E32" s="17">
        <f t="shared" si="0"/>
        <v>24.298082088999998</v>
      </c>
      <c r="G32" s="43"/>
      <c r="H32" s="17"/>
    </row>
    <row r="33" spans="1:8" x14ac:dyDescent="0.2">
      <c r="A33" s="1">
        <v>42491</v>
      </c>
      <c r="B33" s="12">
        <v>65.718117965000005</v>
      </c>
      <c r="C33" s="43">
        <f>+MIN($B$33,$B$45,$B$57,$B$69,$B$81)</f>
        <v>58.965589209999997</v>
      </c>
      <c r="D33" s="43">
        <f>+MAX($B$33,$B$45,$B$57,$B$69,$B$81)</f>
        <v>79.786034278000002</v>
      </c>
      <c r="E33" s="17">
        <f t="shared" si="0"/>
        <v>20.820445068000005</v>
      </c>
      <c r="G33" s="43"/>
      <c r="H33" s="17"/>
    </row>
    <row r="34" spans="1:8" x14ac:dyDescent="0.2">
      <c r="A34" s="1">
        <v>42522</v>
      </c>
      <c r="B34" s="12">
        <v>65.826401356000005</v>
      </c>
      <c r="C34" s="43">
        <f>+MIN($B$34,$B$46,$B$58,$B$70,$B$82)</f>
        <v>57.933341894999998</v>
      </c>
      <c r="D34" s="43">
        <f>+MAX($B$34,$B$46,$B$58,$B$70,$B$82)</f>
        <v>76.206341875000007</v>
      </c>
      <c r="E34" s="17">
        <f t="shared" si="0"/>
        <v>18.272999980000009</v>
      </c>
      <c r="G34" s="43"/>
      <c r="H34" s="17"/>
    </row>
    <row r="35" spans="1:8" x14ac:dyDescent="0.2">
      <c r="A35" s="1">
        <v>42552</v>
      </c>
      <c r="B35" s="12">
        <v>64.749419302000007</v>
      </c>
      <c r="C35" s="43">
        <f>+MIN($B$35,$B$47,$B$59,$B$71,$B$83)</f>
        <v>57.644801272000002</v>
      </c>
      <c r="D35" s="43">
        <f>+MAX($B$35,$B$47,$B$59,$B$71,$B$83)</f>
        <v>76.805789285000003</v>
      </c>
      <c r="E35" s="17">
        <f t="shared" si="0"/>
        <v>19.160988013000001</v>
      </c>
      <c r="G35" s="43"/>
      <c r="H35" s="17"/>
    </row>
    <row r="36" spans="1:8" x14ac:dyDescent="0.2">
      <c r="A36" s="1">
        <v>42583</v>
      </c>
      <c r="B36" s="12">
        <v>65.660226069000004</v>
      </c>
      <c r="C36" s="43">
        <f>+MIN($B$36,$B$48,$B$60,$B$72,$B$84)</f>
        <v>60.245991756000002</v>
      </c>
      <c r="D36" s="43">
        <f>+MAX($B$36,$B$48,$B$60,$B$72,$B$84)</f>
        <v>75.555259230000004</v>
      </c>
      <c r="E36" s="17">
        <f t="shared" si="0"/>
        <v>15.309267474000002</v>
      </c>
      <c r="G36" s="43"/>
      <c r="H36" s="17"/>
    </row>
    <row r="37" spans="1:8" x14ac:dyDescent="0.2">
      <c r="A37" s="1">
        <v>42614</v>
      </c>
      <c r="B37" s="12">
        <v>65.788908750000004</v>
      </c>
      <c r="C37" s="43">
        <f>+MIN($B$37,$B$49,$B$61,$B$73,$B$85)</f>
        <v>59.281422135</v>
      </c>
      <c r="D37" s="43">
        <f>+MAX($B$37,$B$49,$B$61,$B$73,$B$85)</f>
        <v>74.311360218999994</v>
      </c>
      <c r="E37" s="17">
        <f t="shared" si="0"/>
        <v>15.029938083999994</v>
      </c>
      <c r="G37" s="43"/>
      <c r="H37" s="17"/>
    </row>
    <row r="38" spans="1:8" x14ac:dyDescent="0.2">
      <c r="A38" s="1">
        <v>42644</v>
      </c>
      <c r="B38" s="12">
        <v>64.768839147999998</v>
      </c>
      <c r="C38" s="43">
        <f>+MIN($B$38,$B$50,$B$62,$B$74,$B$86)</f>
        <v>59.236967143999998</v>
      </c>
      <c r="D38" s="43">
        <f>+MAX($B$38,$B$50,$B$62,$B$74,$B$86)</f>
        <v>73.10776061</v>
      </c>
      <c r="E38" s="17">
        <f t="shared" si="0"/>
        <v>13.870793466000002</v>
      </c>
      <c r="G38" s="43"/>
      <c r="H38" s="17"/>
    </row>
    <row r="39" spans="1:8" x14ac:dyDescent="0.2">
      <c r="A39" s="1">
        <v>42675</v>
      </c>
      <c r="B39" s="12">
        <v>63.061841285</v>
      </c>
      <c r="C39" s="43">
        <f>+MIN($B$39,$B$51,$B$63,$B$75,$B$87)</f>
        <v>59.764222490000002</v>
      </c>
      <c r="D39" s="43">
        <f>+MAX($B$39,$B$51,$B$63,$B$75,$B$87)</f>
        <v>71.058269594999999</v>
      </c>
      <c r="E39" s="17">
        <f t="shared" si="0"/>
        <v>11.294047104999997</v>
      </c>
      <c r="G39" s="43"/>
      <c r="H39" s="17"/>
    </row>
    <row r="40" spans="1:8" x14ac:dyDescent="0.2">
      <c r="A40" s="1">
        <v>42705</v>
      </c>
      <c r="B40" s="12">
        <v>65.056682953999996</v>
      </c>
      <c r="C40" s="43">
        <f>+MIN($B$40,$B$52,$B$64,$B$76,$B$88)</f>
        <v>59.966413484</v>
      </c>
      <c r="D40" s="43">
        <f>+MAX($B$40,$B$52,$B$64,$B$76,$B$88)</f>
        <v>71.373047142999994</v>
      </c>
      <c r="E40" s="17">
        <f t="shared" si="0"/>
        <v>11.406633658999993</v>
      </c>
      <c r="G40" s="43"/>
      <c r="H40" s="17"/>
    </row>
    <row r="41" spans="1:8" x14ac:dyDescent="0.2">
      <c r="A41" s="1">
        <v>42736</v>
      </c>
      <c r="B41" s="12">
        <v>65.278249055000003</v>
      </c>
      <c r="C41" s="43">
        <f>+MIN($B$29,$B$41,$B$53,$B$65,$B$77)</f>
        <v>59.296630702999998</v>
      </c>
      <c r="D41" s="43">
        <f>+MAX($B$29,$B$41,$B$53,$B$65,$B$77)</f>
        <v>65.278249055000003</v>
      </c>
      <c r="E41" s="17">
        <f t="shared" si="0"/>
        <v>5.9816183520000052</v>
      </c>
      <c r="G41" s="43"/>
      <c r="H41" s="17"/>
    </row>
    <row r="42" spans="1:8" x14ac:dyDescent="0.2">
      <c r="A42" s="1">
        <v>42767</v>
      </c>
      <c r="B42" s="12">
        <v>64.065220170000003</v>
      </c>
      <c r="C42" s="43">
        <f>+MIN($B$30,$B$42,$B$54,$B$66,$B$78)</f>
        <v>59.074440074000002</v>
      </c>
      <c r="D42" s="43">
        <f>+MAX($B$30,$B$42,$B$54,$B$66,$B$78)</f>
        <v>66.770123161000001</v>
      </c>
      <c r="E42" s="17">
        <f t="shared" si="0"/>
        <v>7.695683086999999</v>
      </c>
      <c r="G42" s="43"/>
      <c r="H42" s="17"/>
    </row>
    <row r="43" spans="1:8" x14ac:dyDescent="0.2">
      <c r="A43" s="1">
        <v>42795</v>
      </c>
      <c r="B43" s="12">
        <v>65.669879757999993</v>
      </c>
      <c r="C43" s="43">
        <f>+MIN($B$31,$B$43,$B$55,$B$67,$B$79)</f>
        <v>59.678919825999998</v>
      </c>
      <c r="D43" s="43">
        <f>+MAX($B$31,$B$43,$B$55,$B$67,$B$79)</f>
        <v>84.722128354000006</v>
      </c>
      <c r="E43" s="17">
        <f t="shared" si="0"/>
        <v>25.043208528000008</v>
      </c>
      <c r="G43" s="43"/>
      <c r="H43" s="17"/>
    </row>
    <row r="44" spans="1:8" x14ac:dyDescent="0.2">
      <c r="A44" s="1">
        <v>42826</v>
      </c>
      <c r="B44" s="12">
        <v>64.639633317999994</v>
      </c>
      <c r="C44" s="43">
        <f>+MIN($B$32,$B$44,$B$56,$B$68,$B$80)</f>
        <v>59.635989078000001</v>
      </c>
      <c r="D44" s="43">
        <f>+MAX($B$32,$B$44,$B$56,$B$68,$B$80)</f>
        <v>83.934071166999999</v>
      </c>
      <c r="E44" s="17">
        <f t="shared" si="0"/>
        <v>24.298082088999998</v>
      </c>
      <c r="G44" s="43"/>
      <c r="H44" s="17"/>
    </row>
    <row r="45" spans="1:8" x14ac:dyDescent="0.2">
      <c r="A45" s="1">
        <v>42856</v>
      </c>
      <c r="B45" s="12">
        <v>63.336915980000001</v>
      </c>
      <c r="C45" s="43">
        <f>+MIN($B$33,$B$45,$B$57,$B$69,$B$81)</f>
        <v>58.965589209999997</v>
      </c>
      <c r="D45" s="43">
        <f>+MAX($B$33,$B$45,$B$57,$B$69,$B$81)</f>
        <v>79.786034278000002</v>
      </c>
      <c r="E45" s="17">
        <f t="shared" si="0"/>
        <v>20.820445068000005</v>
      </c>
      <c r="G45" s="43"/>
      <c r="H45" s="17"/>
    </row>
    <row r="46" spans="1:8" x14ac:dyDescent="0.2">
      <c r="A46" s="1">
        <v>42887</v>
      </c>
      <c r="B46" s="12">
        <v>63.216749122000003</v>
      </c>
      <c r="C46" s="43">
        <f>+MIN($B$34,$B$46,$B$58,$B$70,$B$82)</f>
        <v>57.933341894999998</v>
      </c>
      <c r="D46" s="43">
        <f>+MAX($B$34,$B$46,$B$58,$B$70,$B$82)</f>
        <v>76.206341875000007</v>
      </c>
      <c r="E46" s="17">
        <f t="shared" si="0"/>
        <v>18.272999980000009</v>
      </c>
      <c r="G46" s="43"/>
      <c r="H46" s="17"/>
    </row>
    <row r="47" spans="1:8" x14ac:dyDescent="0.2">
      <c r="A47" s="1">
        <v>42917</v>
      </c>
      <c r="B47" s="12">
        <v>63.003941382000001</v>
      </c>
      <c r="C47" s="43">
        <f>+MIN($B$35,$B$47,$B$59,$B$71,$B$83)</f>
        <v>57.644801272000002</v>
      </c>
      <c r="D47" s="43">
        <f>+MAX($B$35,$B$47,$B$59,$B$71,$B$83)</f>
        <v>76.805789285000003</v>
      </c>
      <c r="E47" s="17">
        <f t="shared" si="0"/>
        <v>19.160988013000001</v>
      </c>
      <c r="G47" s="43"/>
      <c r="H47" s="17"/>
    </row>
    <row r="48" spans="1:8" x14ac:dyDescent="0.2">
      <c r="A48" s="1">
        <v>42948</v>
      </c>
      <c r="B48" s="12">
        <v>63.00186704</v>
      </c>
      <c r="C48" s="43">
        <f>+MIN($B$36,$B$48,$B$60,$B$72,$B$84)</f>
        <v>60.245991756000002</v>
      </c>
      <c r="D48" s="43">
        <f>+MAX($B$36,$B$48,$B$60,$B$72,$B$84)</f>
        <v>75.555259230000004</v>
      </c>
      <c r="E48" s="17">
        <f t="shared" si="0"/>
        <v>15.309267474000002</v>
      </c>
      <c r="G48" s="43"/>
      <c r="H48" s="17"/>
    </row>
    <row r="49" spans="1:8" x14ac:dyDescent="0.2">
      <c r="A49" s="1">
        <v>42979</v>
      </c>
      <c r="B49" s="12">
        <v>62.557586635</v>
      </c>
      <c r="C49" s="43">
        <f>+MIN($B$37,$B$49,$B$61,$B$73,$B$85)</f>
        <v>59.281422135</v>
      </c>
      <c r="D49" s="43">
        <f>+MAX($B$37,$B$49,$B$61,$B$73,$B$85)</f>
        <v>74.311360218999994</v>
      </c>
      <c r="E49" s="17">
        <f t="shared" si="0"/>
        <v>15.029938083999994</v>
      </c>
      <c r="G49" s="43"/>
      <c r="H49" s="17"/>
    </row>
    <row r="50" spans="1:8" x14ac:dyDescent="0.2">
      <c r="A50" s="1">
        <v>43009</v>
      </c>
      <c r="B50" s="12">
        <v>60.107433239000002</v>
      </c>
      <c r="C50" s="43">
        <f>+MIN($B$38,$B$50,$B$62,$B$74,$B$86)</f>
        <v>59.236967143999998</v>
      </c>
      <c r="D50" s="43">
        <f>+MAX($B$38,$B$50,$B$62,$B$74,$B$86)</f>
        <v>73.10776061</v>
      </c>
      <c r="E50" s="17">
        <f t="shared" si="0"/>
        <v>13.870793466000002</v>
      </c>
      <c r="G50" s="43"/>
      <c r="H50" s="17"/>
    </row>
    <row r="51" spans="1:8" x14ac:dyDescent="0.2">
      <c r="A51" s="1">
        <v>43040</v>
      </c>
      <c r="B51" s="12">
        <v>59.764222490000002</v>
      </c>
      <c r="C51" s="43">
        <f>+MIN($B$39,$B$51,$B$63,$B$75,$B$87)</f>
        <v>59.764222490000002</v>
      </c>
      <c r="D51" s="43">
        <f>+MAX($B$39,$B$51,$B$63,$B$75,$B$87)</f>
        <v>71.058269594999999</v>
      </c>
      <c r="E51" s="17">
        <f t="shared" si="0"/>
        <v>11.294047104999997</v>
      </c>
      <c r="G51" s="43"/>
      <c r="H51" s="17"/>
    </row>
    <row r="52" spans="1:8" x14ac:dyDescent="0.2">
      <c r="A52" s="1">
        <v>43070</v>
      </c>
      <c r="B52" s="12">
        <v>59.966413484</v>
      </c>
      <c r="C52" s="43">
        <f>+MIN($B$40,$B$52,$B$64,$B$76,$B$88)</f>
        <v>59.966413484</v>
      </c>
      <c r="D52" s="43">
        <f>+MAX($B$40,$B$52,$B$64,$B$76,$B$88)</f>
        <v>71.373047142999994</v>
      </c>
      <c r="E52" s="17">
        <f t="shared" si="0"/>
        <v>11.406633658999993</v>
      </c>
      <c r="G52" s="43"/>
      <c r="H52" s="17"/>
    </row>
    <row r="53" spans="1:8" x14ac:dyDescent="0.2">
      <c r="A53" s="1">
        <v>43101</v>
      </c>
      <c r="B53" s="12">
        <v>59.296630702999998</v>
      </c>
      <c r="C53" s="43">
        <f>+MIN($B$29,$B$41,$B$53,$B$65,$B$77)</f>
        <v>59.296630702999998</v>
      </c>
      <c r="D53" s="43">
        <f>+MAX($B$29,$B$41,$B$53,$B$65,$B$77)</f>
        <v>65.278249055000003</v>
      </c>
      <c r="E53" s="17">
        <f t="shared" si="0"/>
        <v>5.9816183520000052</v>
      </c>
      <c r="G53" s="43"/>
      <c r="H53" s="17"/>
    </row>
    <row r="54" spans="1:8" x14ac:dyDescent="0.2">
      <c r="A54" s="1">
        <v>43132</v>
      </c>
      <c r="B54" s="12">
        <v>59.074440074000002</v>
      </c>
      <c r="C54" s="43">
        <f>+MIN($B$30,$B$42,$B$54,$B$66,$B$78)</f>
        <v>59.074440074000002</v>
      </c>
      <c r="D54" s="43">
        <f>+MAX($B$30,$B$42,$B$54,$B$66,$B$78)</f>
        <v>66.770123161000001</v>
      </c>
      <c r="E54" s="17">
        <f t="shared" si="0"/>
        <v>7.695683086999999</v>
      </c>
      <c r="G54" s="43"/>
      <c r="H54" s="17"/>
    </row>
    <row r="55" spans="1:8" x14ac:dyDescent="0.2">
      <c r="A55" s="1">
        <v>43160</v>
      </c>
      <c r="B55" s="12">
        <v>59.678919825999998</v>
      </c>
      <c r="C55" s="43">
        <f>+MIN($B$31,$B$43,$B$55,$B$67,$B$79)</f>
        <v>59.678919825999998</v>
      </c>
      <c r="D55" s="43">
        <f>+MAX($B$31,$B$43,$B$55,$B$67,$B$79)</f>
        <v>84.722128354000006</v>
      </c>
      <c r="E55" s="17">
        <f t="shared" si="0"/>
        <v>25.043208528000008</v>
      </c>
      <c r="G55" s="43"/>
      <c r="H55" s="17"/>
    </row>
    <row r="56" spans="1:8" x14ac:dyDescent="0.2">
      <c r="A56" s="1">
        <v>43191</v>
      </c>
      <c r="B56" s="12">
        <v>59.635989078000001</v>
      </c>
      <c r="C56" s="43">
        <f>+MIN($B$32,$B$44,$B$56,$B$68,$B$80)</f>
        <v>59.635989078000001</v>
      </c>
      <c r="D56" s="43">
        <f>+MAX($B$32,$B$44,$B$56,$B$68,$B$80)</f>
        <v>83.934071166999999</v>
      </c>
      <c r="E56" s="17">
        <f t="shared" si="0"/>
        <v>24.298082088999998</v>
      </c>
      <c r="G56" s="43"/>
      <c r="H56" s="17"/>
    </row>
    <row r="57" spans="1:8" x14ac:dyDescent="0.2">
      <c r="A57" s="1">
        <v>43221</v>
      </c>
      <c r="B57" s="12">
        <v>58.965589209999997</v>
      </c>
      <c r="C57" s="43">
        <f>+MIN($B$33,$B$45,$B$57,$B$69,$B$81)</f>
        <v>58.965589209999997</v>
      </c>
      <c r="D57" s="43">
        <f>+MAX($B$33,$B$45,$B$57,$B$69,$B$81)</f>
        <v>79.786034278000002</v>
      </c>
      <c r="E57" s="17">
        <f t="shared" si="0"/>
        <v>20.820445068000005</v>
      </c>
      <c r="G57" s="43"/>
      <c r="H57" s="17"/>
    </row>
    <row r="58" spans="1:8" x14ac:dyDescent="0.2">
      <c r="A58" s="1">
        <v>43252</v>
      </c>
      <c r="B58" s="12">
        <v>57.933341894999998</v>
      </c>
      <c r="C58" s="43">
        <f>+MIN($B$34,$B$46,$B$58,$B$70,$B$82)</f>
        <v>57.933341894999998</v>
      </c>
      <c r="D58" s="43">
        <f>+MAX($B$34,$B$46,$B$58,$B$70,$B$82)</f>
        <v>76.206341875000007</v>
      </c>
      <c r="E58" s="17">
        <f t="shared" si="0"/>
        <v>18.272999980000009</v>
      </c>
      <c r="G58" s="43"/>
      <c r="H58" s="17"/>
    </row>
    <row r="59" spans="1:8" x14ac:dyDescent="0.2">
      <c r="A59" s="1">
        <v>43282</v>
      </c>
      <c r="B59" s="12">
        <v>57.644801272000002</v>
      </c>
      <c r="C59" s="43">
        <f>+MIN($B$35,$B$47,$B$59,$B$71,$B$83)</f>
        <v>57.644801272000002</v>
      </c>
      <c r="D59" s="43">
        <f>+MAX($B$35,$B$47,$B$59,$B$71,$B$83)</f>
        <v>76.805789285000003</v>
      </c>
      <c r="E59" s="17">
        <f t="shared" si="0"/>
        <v>19.160988013000001</v>
      </c>
      <c r="G59" s="43"/>
      <c r="H59" s="17"/>
    </row>
    <row r="60" spans="1:8" x14ac:dyDescent="0.2">
      <c r="A60" s="1">
        <v>43313</v>
      </c>
      <c r="B60" s="12">
        <v>60.245991756000002</v>
      </c>
      <c r="C60" s="43">
        <f>+MIN($B$36,$B$48,$B$60,$B$72,$B$84)</f>
        <v>60.245991756000002</v>
      </c>
      <c r="D60" s="43">
        <f>+MAX($B$36,$B$48,$B$60,$B$72,$B$84)</f>
        <v>75.555259230000004</v>
      </c>
      <c r="E60" s="17">
        <f t="shared" si="0"/>
        <v>15.309267474000002</v>
      </c>
      <c r="G60" s="43"/>
      <c r="H60" s="17"/>
    </row>
    <row r="61" spans="1:8" x14ac:dyDescent="0.2">
      <c r="A61" s="1">
        <v>43344</v>
      </c>
      <c r="B61" s="12">
        <v>59.281422135</v>
      </c>
      <c r="C61" s="43">
        <f>+MIN($B$37,$B$49,$B$61,$B$73,$B$85)</f>
        <v>59.281422135</v>
      </c>
      <c r="D61" s="43">
        <f>+MAX($B$37,$B$49,$B$61,$B$73,$B$85)</f>
        <v>74.311360218999994</v>
      </c>
      <c r="E61" s="17">
        <f t="shared" si="0"/>
        <v>15.029938083999994</v>
      </c>
      <c r="G61" s="43"/>
      <c r="H61" s="17"/>
    </row>
    <row r="62" spans="1:8" x14ac:dyDescent="0.2">
      <c r="A62" s="1">
        <v>43374</v>
      </c>
      <c r="B62" s="12">
        <v>59.236967143999998</v>
      </c>
      <c r="C62" s="43">
        <f>+MIN($B$38,$B$50,$B$62,$B$74,$B$86)</f>
        <v>59.236967143999998</v>
      </c>
      <c r="D62" s="43">
        <f>+MAX($B$38,$B$50,$B$62,$B$74,$B$86)</f>
        <v>73.10776061</v>
      </c>
      <c r="E62" s="17">
        <f t="shared" si="0"/>
        <v>13.870793466000002</v>
      </c>
      <c r="G62" s="43"/>
      <c r="H62" s="17"/>
    </row>
    <row r="63" spans="1:8" x14ac:dyDescent="0.2">
      <c r="A63" s="1">
        <v>43405</v>
      </c>
      <c r="B63" s="12">
        <v>60.412935443999999</v>
      </c>
      <c r="C63" s="43">
        <f>+MIN($B$39,$B$51,$B$63,$B$75,$B$87)</f>
        <v>59.764222490000002</v>
      </c>
      <c r="D63" s="43">
        <f>+MAX($B$39,$B$51,$B$63,$B$75,$B$87)</f>
        <v>71.058269594999999</v>
      </c>
      <c r="E63" s="17">
        <f t="shared" si="0"/>
        <v>11.294047104999997</v>
      </c>
      <c r="G63" s="43"/>
      <c r="H63" s="17"/>
    </row>
    <row r="64" spans="1:8" x14ac:dyDescent="0.2">
      <c r="A64" s="1">
        <v>43435</v>
      </c>
      <c r="B64" s="12">
        <v>60.103778403</v>
      </c>
      <c r="C64" s="43">
        <f>+MIN($B$40,$B$52,$B$64,$B$76,$B$88)</f>
        <v>59.966413484</v>
      </c>
      <c r="D64" s="43">
        <f>+MAX($B$40,$B$52,$B$64,$B$76,$B$88)</f>
        <v>71.373047142999994</v>
      </c>
      <c r="E64" s="17">
        <f t="shared" si="0"/>
        <v>11.406633658999993</v>
      </c>
      <c r="G64" s="43"/>
      <c r="H64" s="17"/>
    </row>
    <row r="65" spans="1:8" x14ac:dyDescent="0.2">
      <c r="A65" s="1">
        <v>43466</v>
      </c>
      <c r="B65" s="12">
        <v>59.769102314999998</v>
      </c>
      <c r="C65" s="43">
        <f>+MIN($B$29,$B$41,$B$53,$B$65,$B$77)</f>
        <v>59.296630702999998</v>
      </c>
      <c r="D65" s="43">
        <f>+MAX($B$29,$B$41,$B$53,$B$65,$B$77)</f>
        <v>65.278249055000003</v>
      </c>
      <c r="E65" s="17">
        <f t="shared" si="0"/>
        <v>5.9816183520000052</v>
      </c>
      <c r="G65" s="43"/>
      <c r="H65" s="17"/>
    </row>
    <row r="66" spans="1:8" x14ac:dyDescent="0.2">
      <c r="A66" s="1">
        <v>43497</v>
      </c>
      <c r="B66" s="12">
        <v>61.452205241999998</v>
      </c>
      <c r="C66" s="43">
        <f>+MIN($B$30,$B$42,$B$54,$B$66,$B$78)</f>
        <v>59.074440074000002</v>
      </c>
      <c r="D66" s="43">
        <f>+MAX($B$30,$B$42,$B$54,$B$66,$B$78)</f>
        <v>66.770123161000001</v>
      </c>
      <c r="E66" s="17">
        <f t="shared" si="0"/>
        <v>7.695683086999999</v>
      </c>
      <c r="G66" s="43"/>
      <c r="H66" s="17"/>
    </row>
    <row r="67" spans="1:8" x14ac:dyDescent="0.2">
      <c r="A67" s="1">
        <v>43525</v>
      </c>
      <c r="B67" s="12">
        <v>60.655814368999998</v>
      </c>
      <c r="C67" s="43">
        <f>+MIN($B$31,$B$43,$B$55,$B$67,$B$79)</f>
        <v>59.678919825999998</v>
      </c>
      <c r="D67" s="43">
        <f>+MAX($B$31,$B$43,$B$55,$B$67,$B$79)</f>
        <v>84.722128354000006</v>
      </c>
      <c r="E67" s="17">
        <f t="shared" si="0"/>
        <v>25.043208528000008</v>
      </c>
      <c r="G67" s="43"/>
      <c r="H67" s="17"/>
    </row>
    <row r="68" spans="1:8" x14ac:dyDescent="0.2">
      <c r="A68" s="1">
        <v>43556</v>
      </c>
      <c r="B68" s="12">
        <v>61.784690511000001</v>
      </c>
      <c r="C68" s="43">
        <f>+MIN($B$32,$B$44,$B$56,$B$68,$B$80)</f>
        <v>59.635989078000001</v>
      </c>
      <c r="D68" s="43">
        <f>+MAX($B$32,$B$44,$B$56,$B$68,$B$80)</f>
        <v>83.934071166999999</v>
      </c>
      <c r="E68" s="17">
        <f t="shared" si="0"/>
        <v>24.298082088999998</v>
      </c>
      <c r="G68" s="43"/>
      <c r="H68" s="17"/>
    </row>
    <row r="69" spans="1:8" x14ac:dyDescent="0.2">
      <c r="A69" s="1">
        <v>43586</v>
      </c>
      <c r="B69" s="12">
        <v>61.925961741000002</v>
      </c>
      <c r="C69" s="43">
        <f>+MIN($B$33,$B$45,$B$57,$B$69,$B$81)</f>
        <v>58.965589209999997</v>
      </c>
      <c r="D69" s="43">
        <f>+MAX($B$33,$B$45,$B$57,$B$69,$B$81)</f>
        <v>79.786034278000002</v>
      </c>
      <c r="E69" s="17">
        <f t="shared" si="0"/>
        <v>20.820445068000005</v>
      </c>
      <c r="G69" s="43"/>
      <c r="H69" s="17"/>
    </row>
    <row r="70" spans="1:8" x14ac:dyDescent="0.2">
      <c r="A70" s="1">
        <v>43617</v>
      </c>
      <c r="B70" s="12">
        <v>60.484218466000002</v>
      </c>
      <c r="C70" s="43">
        <f>+MIN($B$34,$B$46,$B$58,$B$70,$B$82)</f>
        <v>57.933341894999998</v>
      </c>
      <c r="D70" s="43">
        <f>+MAX($B$34,$B$46,$B$58,$B$70,$B$82)</f>
        <v>76.206341875000007</v>
      </c>
      <c r="E70" s="17">
        <f t="shared" si="0"/>
        <v>18.272999980000009</v>
      </c>
      <c r="G70" s="43"/>
      <c r="H70" s="17"/>
    </row>
    <row r="71" spans="1:8" x14ac:dyDescent="0.2">
      <c r="A71" s="1">
        <v>43647</v>
      </c>
      <c r="B71" s="12">
        <v>60.390318874000002</v>
      </c>
      <c r="C71" s="43">
        <f>+MIN($B$35,$B$47,$B$59,$B$71,$B$83)</f>
        <v>57.644801272000002</v>
      </c>
      <c r="D71" s="43">
        <f>+MAX($B$35,$B$47,$B$59,$B$71,$B$83)</f>
        <v>76.805789285000003</v>
      </c>
      <c r="E71" s="17">
        <f t="shared" si="0"/>
        <v>19.160988013000001</v>
      </c>
      <c r="G71" s="43"/>
      <c r="H71" s="17"/>
    </row>
    <row r="72" spans="1:8" x14ac:dyDescent="0.2">
      <c r="A72" s="1">
        <v>43678</v>
      </c>
      <c r="B72" s="12">
        <v>62.766841145999997</v>
      </c>
      <c r="C72" s="43">
        <f>+MIN($B$36,$B$48,$B$60,$B$72,$B$84)</f>
        <v>60.245991756000002</v>
      </c>
      <c r="D72" s="43">
        <f>+MAX($B$36,$B$48,$B$60,$B$72,$B$84)</f>
        <v>75.555259230000004</v>
      </c>
      <c r="E72" s="17">
        <f t="shared" si="0"/>
        <v>15.309267474000002</v>
      </c>
      <c r="G72" s="43"/>
      <c r="H72" s="17"/>
    </row>
    <row r="73" spans="1:8" x14ac:dyDescent="0.2">
      <c r="A73" s="1">
        <v>43709</v>
      </c>
      <c r="B73" s="12">
        <v>61.436047076999998</v>
      </c>
      <c r="C73" s="43">
        <f>+MIN($B$37,$B$49,$B$61,$B$73,$B$85)</f>
        <v>59.281422135</v>
      </c>
      <c r="D73" s="43">
        <f>+MAX($B$37,$B$49,$B$61,$B$73,$B$85)</f>
        <v>74.311360218999994</v>
      </c>
      <c r="E73" s="17">
        <f t="shared" si="0"/>
        <v>15.029938083999994</v>
      </c>
      <c r="G73" s="43"/>
      <c r="H73" s="17"/>
    </row>
    <row r="74" spans="1:8" x14ac:dyDescent="0.2">
      <c r="A74" s="1">
        <v>43739</v>
      </c>
      <c r="B74" s="12">
        <v>60.341599006999999</v>
      </c>
      <c r="C74" s="43">
        <f>+MIN($B$38,$B$50,$B$62,$B$74,$B$86)</f>
        <v>59.236967143999998</v>
      </c>
      <c r="D74" s="43">
        <f>+MAX($B$38,$B$50,$B$62,$B$74,$B$86)</f>
        <v>73.10776061</v>
      </c>
      <c r="E74" s="17">
        <f t="shared" si="0"/>
        <v>13.870793466000002</v>
      </c>
      <c r="G74" s="43"/>
      <c r="H74" s="17"/>
    </row>
    <row r="75" spans="1:8" x14ac:dyDescent="0.2">
      <c r="A75" s="1">
        <v>43770</v>
      </c>
      <c r="B75" s="12">
        <v>60.560406917000002</v>
      </c>
      <c r="C75" s="43">
        <f>+MIN($B$39,$B$51,$B$63,$B$75,$B$87)</f>
        <v>59.764222490000002</v>
      </c>
      <c r="D75" s="43">
        <f>+MAX($B$39,$B$51,$B$63,$B$75,$B$87)</f>
        <v>71.058269594999999</v>
      </c>
      <c r="E75" s="17">
        <f t="shared" si="0"/>
        <v>11.294047104999997</v>
      </c>
      <c r="G75" s="43"/>
      <c r="H75" s="17"/>
    </row>
    <row r="76" spans="1:8" x14ac:dyDescent="0.2">
      <c r="A76" s="1">
        <v>43800</v>
      </c>
      <c r="B76" s="12">
        <v>62.580825095999998</v>
      </c>
      <c r="C76" s="43">
        <f>+MIN($B$40,$B$52,$B$64,$B$76,$B$88)</f>
        <v>59.966413484</v>
      </c>
      <c r="D76" s="43">
        <f>+MAX($B$40,$B$52,$B$64,$B$76,$B$88)</f>
        <v>71.373047142999994</v>
      </c>
      <c r="E76" s="17">
        <f t="shared" si="0"/>
        <v>11.406633658999993</v>
      </c>
      <c r="G76" s="43"/>
      <c r="H76" s="17"/>
    </row>
    <row r="77" spans="1:8" x14ac:dyDescent="0.2">
      <c r="A77" s="1">
        <v>43831</v>
      </c>
      <c r="B77" s="12">
        <v>61.950296577000003</v>
      </c>
      <c r="C77" s="43">
        <f>+MIN($B$29,$B$41,$B$53,$B$65,$B$77)</f>
        <v>59.296630702999998</v>
      </c>
      <c r="D77" s="43">
        <f>+MAX($B$29,$B$41,$B$53,$B$65,$B$77)</f>
        <v>65.278249055000003</v>
      </c>
      <c r="E77" s="17">
        <f t="shared" si="0"/>
        <v>5.9816183520000052</v>
      </c>
      <c r="G77" s="43"/>
      <c r="H77" s="17"/>
    </row>
    <row r="78" spans="1:8" x14ac:dyDescent="0.2">
      <c r="A78" s="1">
        <v>43862</v>
      </c>
      <c r="B78" s="12">
        <v>66.770123161000001</v>
      </c>
      <c r="C78" s="43">
        <f>+MIN($B$30,$B$42,$B$54,$B$66,$B$78)</f>
        <v>59.074440074000002</v>
      </c>
      <c r="D78" s="43">
        <f>+MAX($B$30,$B$42,$B$54,$B$66,$B$78)</f>
        <v>66.770123161000001</v>
      </c>
      <c r="E78" s="17">
        <f t="shared" si="0"/>
        <v>7.695683086999999</v>
      </c>
      <c r="G78" s="43"/>
      <c r="H78" s="17"/>
    </row>
    <row r="79" spans="1:8" x14ac:dyDescent="0.2">
      <c r="A79" s="1">
        <v>43891</v>
      </c>
      <c r="B79" s="12">
        <v>84.722128354000006</v>
      </c>
      <c r="C79" s="43">
        <f>+MIN($B$31,$B$43,$B$55,$B$67,$B$79)</f>
        <v>59.678919825999998</v>
      </c>
      <c r="D79" s="43">
        <f>+MAX($B$31,$B$43,$B$55,$B$67,$B$79)</f>
        <v>84.722128354000006</v>
      </c>
      <c r="E79" s="17">
        <f t="shared" si="0"/>
        <v>25.043208528000008</v>
      </c>
      <c r="G79" s="43"/>
      <c r="H79" s="17"/>
    </row>
    <row r="80" spans="1:8" x14ac:dyDescent="0.2">
      <c r="A80" s="1">
        <v>43922</v>
      </c>
      <c r="B80" s="12">
        <v>83.934071166999999</v>
      </c>
      <c r="C80" s="43">
        <f>+MIN($B$32,$B$44,$B$56,$B$68,$B$80)</f>
        <v>59.635989078000001</v>
      </c>
      <c r="D80" s="43">
        <f>+MAX($B$32,$B$44,$B$56,$B$68,$B$80)</f>
        <v>83.934071166999999</v>
      </c>
      <c r="E80" s="17">
        <f t="shared" si="0"/>
        <v>24.298082088999998</v>
      </c>
      <c r="G80" s="43"/>
      <c r="H80" s="17"/>
    </row>
    <row r="81" spans="1:8" x14ac:dyDescent="0.2">
      <c r="A81" s="1">
        <v>43952</v>
      </c>
      <c r="B81" s="12">
        <v>79.786034278000002</v>
      </c>
      <c r="C81" s="43">
        <f>+MIN($B$33,$B$45,$B$57,$B$69,$B$81)</f>
        <v>58.965589209999997</v>
      </c>
      <c r="D81" s="43">
        <f>+MAX($B$33,$B$45,$B$57,$B$69,$B$81)</f>
        <v>79.786034278000002</v>
      </c>
      <c r="E81" s="17">
        <f t="shared" si="0"/>
        <v>20.820445068000005</v>
      </c>
      <c r="G81" s="43"/>
      <c r="H81" s="17"/>
    </row>
    <row r="82" spans="1:8" x14ac:dyDescent="0.2">
      <c r="A82" s="1">
        <v>43983</v>
      </c>
      <c r="B82" s="12">
        <v>76.206341875000007</v>
      </c>
      <c r="C82" s="43">
        <f>+MIN($B$34,$B$46,$B$58,$B$70,$B$82)</f>
        <v>57.933341894999998</v>
      </c>
      <c r="D82" s="43">
        <f>+MAX($B$34,$B$46,$B$58,$B$70,$B$82)</f>
        <v>76.206341875000007</v>
      </c>
      <c r="E82" s="17">
        <f t="shared" si="0"/>
        <v>18.272999980000009</v>
      </c>
      <c r="G82" s="43"/>
      <c r="H82" s="17"/>
    </row>
    <row r="83" spans="1:8" x14ac:dyDescent="0.2">
      <c r="A83" s="1">
        <v>44013</v>
      </c>
      <c r="B83" s="12">
        <v>76.805789285000003</v>
      </c>
      <c r="C83" s="43">
        <f>+MIN($B$35,$B$47,$B$59,$B$71,$B$83)</f>
        <v>57.644801272000002</v>
      </c>
      <c r="D83" s="43">
        <f>+MAX($B$35,$B$47,$B$59,$B$71,$B$83)</f>
        <v>76.805789285000003</v>
      </c>
      <c r="E83" s="17">
        <f t="shared" si="0"/>
        <v>19.160988013000001</v>
      </c>
      <c r="G83" s="43"/>
      <c r="H83" s="17"/>
    </row>
    <row r="84" spans="1:8" x14ac:dyDescent="0.2">
      <c r="A84" s="1">
        <v>44044</v>
      </c>
      <c r="B84" s="12">
        <v>75.555259230000004</v>
      </c>
      <c r="C84" s="43">
        <f>+MIN($B$36,$B$48,$B$60,$B$72,$B$84)</f>
        <v>60.245991756000002</v>
      </c>
      <c r="D84" s="43">
        <f>+MAX($B$36,$B$48,$B$60,$B$72,$B$84)</f>
        <v>75.555259230000004</v>
      </c>
      <c r="E84" s="17">
        <f t="shared" si="0"/>
        <v>15.309267474000002</v>
      </c>
      <c r="G84" s="43"/>
      <c r="H84" s="17"/>
    </row>
    <row r="85" spans="1:8" x14ac:dyDescent="0.2">
      <c r="A85" s="1">
        <v>44075</v>
      </c>
      <c r="B85" s="12">
        <v>74.311360218999994</v>
      </c>
      <c r="C85" s="43">
        <f>+MIN($B$37,$B$49,$B$61,$B$73,$B$85)</f>
        <v>59.281422135</v>
      </c>
      <c r="D85" s="43">
        <f>+MAX($B$37,$B$49,$B$61,$B$73,$B$85)</f>
        <v>74.311360218999994</v>
      </c>
      <c r="E85" s="17">
        <f t="shared" si="0"/>
        <v>15.029938083999994</v>
      </c>
      <c r="G85" s="43"/>
      <c r="H85" s="17"/>
    </row>
    <row r="86" spans="1:8" x14ac:dyDescent="0.2">
      <c r="A86" s="1">
        <v>44105</v>
      </c>
      <c r="B86" s="12">
        <v>73.10776061</v>
      </c>
      <c r="C86" s="43">
        <f>+MIN($B$38,$B$50,$B$62,$B$74,$B$86)</f>
        <v>59.236967143999998</v>
      </c>
      <c r="D86" s="43">
        <f>+MAX($B$38,$B$50,$B$62,$B$74,$B$86)</f>
        <v>73.10776061</v>
      </c>
      <c r="E86" s="17">
        <f t="shared" si="0"/>
        <v>13.870793466000002</v>
      </c>
      <c r="G86" s="43"/>
      <c r="H86" s="17"/>
    </row>
    <row r="87" spans="1:8" x14ac:dyDescent="0.2">
      <c r="A87" s="1">
        <v>44136</v>
      </c>
      <c r="B87" s="12">
        <v>71.058269594999999</v>
      </c>
      <c r="C87" s="43">
        <f>+MIN($B$39,$B$51,$B$63,$B$75,$B$87)</f>
        <v>59.764222490000002</v>
      </c>
      <c r="D87" s="43">
        <f>+MAX($B$39,$B$51,$B$63,$B$75,$B$87)</f>
        <v>71.058269594999999</v>
      </c>
      <c r="E87" s="17">
        <f t="shared" si="0"/>
        <v>11.294047104999997</v>
      </c>
      <c r="G87" s="43"/>
      <c r="H87" s="17"/>
    </row>
    <row r="88" spans="1:8" x14ac:dyDescent="0.2">
      <c r="A88" s="1">
        <v>44166</v>
      </c>
      <c r="B88" s="12">
        <v>71.373047142999994</v>
      </c>
      <c r="C88" s="43">
        <f>+MIN($B$40,$B$52,$B$64,$B$76,$B$88)</f>
        <v>59.966413484</v>
      </c>
      <c r="D88" s="43">
        <f>+MAX($B$40,$B$52,$B$64,$B$76,$B$88)</f>
        <v>71.373047142999994</v>
      </c>
      <c r="E88" s="17">
        <f t="shared" si="0"/>
        <v>11.406633658999993</v>
      </c>
      <c r="G88" s="43"/>
      <c r="H88" s="17"/>
    </row>
    <row r="89" spans="1:8" x14ac:dyDescent="0.2">
      <c r="A89" s="1">
        <v>44197</v>
      </c>
      <c r="B89" s="12">
        <v>68.948552208999999</v>
      </c>
      <c r="C89" s="43">
        <f>+MIN($B$29,$B$41,$B$53,$B$65,$B$77)</f>
        <v>59.296630702999998</v>
      </c>
      <c r="D89" s="43">
        <f>+MAX($B$29,$B$41,$B$53,$B$65,$B$77)</f>
        <v>65.278249055000003</v>
      </c>
      <c r="E89" s="17">
        <f t="shared" si="0"/>
        <v>5.9816183520000052</v>
      </c>
      <c r="G89" s="43"/>
      <c r="H89" s="17"/>
    </row>
    <row r="90" spans="1:8" x14ac:dyDescent="0.2">
      <c r="A90" s="1">
        <v>44228</v>
      </c>
      <c r="B90" s="12">
        <v>67.521952314999993</v>
      </c>
      <c r="C90" s="43">
        <f>+MIN($B$30,$B$42,$B$54,$B$66,$B$78)</f>
        <v>59.074440074000002</v>
      </c>
      <c r="D90" s="43">
        <f>+MAX($B$30,$B$42,$B$54,$B$66,$B$78)</f>
        <v>66.770123161000001</v>
      </c>
      <c r="E90" s="17">
        <f t="shared" si="0"/>
        <v>7.695683086999999</v>
      </c>
      <c r="G90" s="43"/>
      <c r="H90" s="17"/>
    </row>
    <row r="91" spans="1:8" x14ac:dyDescent="0.2">
      <c r="A91" s="1">
        <v>44256</v>
      </c>
      <c r="B91" s="12">
        <v>67.453308190000001</v>
      </c>
      <c r="C91" s="43">
        <f>+MIN($B$31,$B$43,$B$55,$B$67,$B$79)</f>
        <v>59.678919825999998</v>
      </c>
      <c r="D91" s="43">
        <f>+MAX($B$31,$B$43,$B$55,$B$67,$B$79)</f>
        <v>84.722128354000006</v>
      </c>
      <c r="E91" s="17">
        <f t="shared" si="0"/>
        <v>25.043208528000008</v>
      </c>
      <c r="G91" s="43"/>
      <c r="H91" s="17"/>
    </row>
    <row r="92" spans="1:8" x14ac:dyDescent="0.2">
      <c r="A92" s="1">
        <v>44287</v>
      </c>
      <c r="B92" s="12">
        <v>67.285539830000005</v>
      </c>
      <c r="C92" s="43">
        <f>+MIN($B$32,$B$44,$B$56,$B$68,$B$80)</f>
        <v>59.635989078000001</v>
      </c>
      <c r="D92" s="43">
        <f>+MAX($B$32,$B$44,$B$56,$B$68,$B$80)</f>
        <v>83.934071166999999</v>
      </c>
      <c r="E92" s="17">
        <f t="shared" si="0"/>
        <v>24.298082088999998</v>
      </c>
      <c r="G92" s="43"/>
      <c r="H92" s="17"/>
    </row>
    <row r="93" spans="1:8" x14ac:dyDescent="0.2">
      <c r="A93" s="1">
        <v>44317</v>
      </c>
      <c r="B93" s="12">
        <v>66.132556584</v>
      </c>
      <c r="C93" s="43">
        <f>+MIN($B$33,$B$45,$B$57,$B$69,$B$81)</f>
        <v>58.965589209999997</v>
      </c>
      <c r="D93" s="43">
        <f>+MAX($B$33,$B$45,$B$57,$B$69,$B$81)</f>
        <v>79.786034278000002</v>
      </c>
      <c r="E93" s="17">
        <f t="shared" ref="E93:E112" si="1">D93-C93</f>
        <v>20.820445068000005</v>
      </c>
      <c r="G93" s="43"/>
      <c r="H93" s="17"/>
    </row>
    <row r="94" spans="1:8" x14ac:dyDescent="0.2">
      <c r="A94" s="1">
        <v>44348</v>
      </c>
      <c r="B94" s="12">
        <v>65.432971425000005</v>
      </c>
      <c r="C94" s="43">
        <f>+MIN($B$34,$B$46,$B$58,$B$70,$B$82)</f>
        <v>57.933341894999998</v>
      </c>
      <c r="D94" s="43">
        <f>+MAX($B$34,$B$46,$B$58,$B$70,$B$82)</f>
        <v>76.206341875000007</v>
      </c>
      <c r="E94" s="17">
        <f t="shared" si="1"/>
        <v>18.272999980000009</v>
      </c>
      <c r="G94" s="43"/>
      <c r="H94" s="17"/>
    </row>
    <row r="95" spans="1:8" x14ac:dyDescent="0.2">
      <c r="A95" s="1">
        <v>44378</v>
      </c>
      <c r="B95" s="12">
        <v>64.778753365</v>
      </c>
      <c r="C95" s="43">
        <f>+MIN($B$35,$B$47,$B$59,$B$71,$B$83)</f>
        <v>57.644801272000002</v>
      </c>
      <c r="D95" s="43">
        <f>+MAX($B$35,$B$47,$B$59,$B$71,$B$83)</f>
        <v>76.805789285000003</v>
      </c>
      <c r="E95" s="17">
        <f t="shared" si="1"/>
        <v>19.160988013000001</v>
      </c>
      <c r="G95" s="43"/>
      <c r="H95" s="17"/>
    </row>
    <row r="96" spans="1:8" x14ac:dyDescent="0.2">
      <c r="A96" s="1">
        <v>44409</v>
      </c>
      <c r="B96" s="12">
        <v>65.136241893999994</v>
      </c>
      <c r="C96" s="43">
        <f>+MIN($B$36,$B$48,$B$60,$B$72,$B$84)</f>
        <v>60.245991756000002</v>
      </c>
      <c r="D96" s="43">
        <f>+MAX($B$36,$B$48,$B$60,$B$72,$B$84)</f>
        <v>75.555259230000004</v>
      </c>
      <c r="E96" s="17">
        <f t="shared" si="1"/>
        <v>15.309267474000002</v>
      </c>
      <c r="G96" s="43"/>
      <c r="H96" s="17"/>
    </row>
    <row r="97" spans="1:8" x14ac:dyDescent="0.2">
      <c r="A97" s="1">
        <v>44440</v>
      </c>
      <c r="B97" s="12">
        <v>65.234486801000003</v>
      </c>
      <c r="C97" s="43">
        <f>+MIN($B$37,$B$49,$B$61,$B$73,$B$85)</f>
        <v>59.281422135</v>
      </c>
      <c r="D97" s="43">
        <f>+MAX($B$37,$B$49,$B$61,$B$73,$B$85)</f>
        <v>74.311360218999994</v>
      </c>
      <c r="E97" s="17">
        <f t="shared" si="1"/>
        <v>15.029938083999994</v>
      </c>
      <c r="G97" s="43"/>
      <c r="H97" s="17"/>
    </row>
    <row r="98" spans="1:8" x14ac:dyDescent="0.2">
      <c r="A98" s="1">
        <v>44470</v>
      </c>
      <c r="B98" s="12">
        <v>65.164446910999999</v>
      </c>
      <c r="C98" s="43">
        <f>+MIN($B$38,$B$50,$B$62,$B$74,$B$86)</f>
        <v>59.236967143999998</v>
      </c>
      <c r="D98" s="43">
        <f>+MAX($B$38,$B$50,$B$62,$B$74,$B$86)</f>
        <v>73.10776061</v>
      </c>
      <c r="E98" s="17">
        <f t="shared" si="1"/>
        <v>13.870793466000002</v>
      </c>
      <c r="G98" s="43"/>
      <c r="H98" s="17"/>
    </row>
    <row r="99" spans="1:8" x14ac:dyDescent="0.2">
      <c r="A99" s="1">
        <v>44501</v>
      </c>
      <c r="B99" s="12">
        <v>64.968361045999998</v>
      </c>
      <c r="C99" s="43">
        <f>+MIN($B$39,$B$51,$B$63,$B$75,$B$87)</f>
        <v>59.764222490000002</v>
      </c>
      <c r="D99" s="43">
        <f>+MAX($B$39,$B$51,$B$63,$B$75,$B$87)</f>
        <v>71.058269594999999</v>
      </c>
      <c r="E99" s="17">
        <f t="shared" si="1"/>
        <v>11.294047104999997</v>
      </c>
      <c r="G99" s="43"/>
      <c r="H99" s="17"/>
    </row>
    <row r="100" spans="1:8" x14ac:dyDescent="0.2">
      <c r="A100" s="1">
        <v>44531</v>
      </c>
      <c r="B100" s="12">
        <v>65.653585441999994</v>
      </c>
      <c r="C100" s="43">
        <f>+MIN($B$40,$B$52,$B$64,$B$76,$B$88)</f>
        <v>59.966413484</v>
      </c>
      <c r="D100" s="43">
        <f>+MAX($B$40,$B$52,$B$64,$B$76,$B$88)</f>
        <v>71.373047142999994</v>
      </c>
      <c r="E100" s="17">
        <f t="shared" si="1"/>
        <v>11.406633658999993</v>
      </c>
      <c r="G100" s="43"/>
      <c r="H100" s="17"/>
    </row>
    <row r="101" spans="1:8" x14ac:dyDescent="0.2">
      <c r="A101" s="1">
        <v>44562</v>
      </c>
      <c r="B101" s="12">
        <v>63.975675805000002</v>
      </c>
      <c r="C101" s="43">
        <f>+MIN($B$29,$B$41,$B$53,$B$65,$B$77)</f>
        <v>59.296630702999998</v>
      </c>
      <c r="D101" s="17">
        <f>+MAX($B$29,$B$41,$B$53,$B$65,$B$77)</f>
        <v>65.278249055000003</v>
      </c>
      <c r="E101" s="17">
        <f t="shared" si="1"/>
        <v>5.9816183520000052</v>
      </c>
      <c r="G101" s="43"/>
      <c r="H101" s="17"/>
    </row>
    <row r="102" spans="1:8" x14ac:dyDescent="0.2">
      <c r="A102" s="1">
        <v>44593</v>
      </c>
      <c r="B102" s="12">
        <v>63.980858533999999</v>
      </c>
      <c r="C102" s="43">
        <f>+MIN($B$30,$B$42,$B$54,$B$66,$B$78)</f>
        <v>59.074440074000002</v>
      </c>
      <c r="D102" s="17">
        <f>+MAX($B$30,$B$42,$B$54,$B$66,$B$78)</f>
        <v>66.770123161000001</v>
      </c>
      <c r="E102" s="17">
        <f t="shared" si="1"/>
        <v>7.695683086999999</v>
      </c>
      <c r="G102" s="43"/>
      <c r="H102" s="17"/>
    </row>
    <row r="103" spans="1:8" x14ac:dyDescent="0.2">
      <c r="A103" s="1">
        <v>44621</v>
      </c>
      <c r="B103" s="12">
        <v>64.710502145000007</v>
      </c>
      <c r="C103" s="43">
        <f>+MIN($B$31,$B$43,$B$55,$B$67,$B$79)</f>
        <v>59.678919825999998</v>
      </c>
      <c r="D103" s="17">
        <f>+MAX($B$31,$B$43,$B$55,$B$67,$B$79)</f>
        <v>84.722128354000006</v>
      </c>
      <c r="E103" s="17">
        <f t="shared" si="1"/>
        <v>25.043208528000008</v>
      </c>
      <c r="G103" s="43"/>
      <c r="H103" s="17"/>
    </row>
    <row r="104" spans="1:8" x14ac:dyDescent="0.2">
      <c r="A104" s="1">
        <v>44652</v>
      </c>
      <c r="B104" s="12">
        <v>65.170726551000001</v>
      </c>
      <c r="C104" s="43">
        <f>+MIN($B$32,$B$44,$B$56,$B$68,$B$80)</f>
        <v>59.635989078000001</v>
      </c>
      <c r="D104" s="17">
        <f>+MAX($B$32,$B$44,$B$56,$B$68,$B$80)</f>
        <v>83.934071166999999</v>
      </c>
      <c r="E104" s="17">
        <f t="shared" si="1"/>
        <v>24.298082088999998</v>
      </c>
      <c r="G104" s="43"/>
      <c r="H104" s="17"/>
    </row>
    <row r="105" spans="1:8" x14ac:dyDescent="0.2">
      <c r="A105" s="1">
        <v>44682</v>
      </c>
      <c r="B105" s="12">
        <v>64.576481603000005</v>
      </c>
      <c r="C105" s="43">
        <f>+MIN($B$33,$B$45,$B$57,$B$69,$B$81)</f>
        <v>58.965589209999997</v>
      </c>
      <c r="D105" s="17">
        <f>+MAX($B$33,$B$45,$B$57,$B$69,$B$81)</f>
        <v>79.786034278000002</v>
      </c>
      <c r="E105" s="17">
        <f t="shared" si="1"/>
        <v>20.820445068000005</v>
      </c>
      <c r="G105" s="43"/>
      <c r="H105" s="17"/>
    </row>
    <row r="106" spans="1:8" x14ac:dyDescent="0.2">
      <c r="A106" s="1">
        <v>44713</v>
      </c>
      <c r="B106" s="12">
        <v>64.245504357000002</v>
      </c>
      <c r="C106" s="43">
        <f>+MIN($B$34,$B$46,$B$58,$B$70,$B$82)</f>
        <v>57.933341894999998</v>
      </c>
      <c r="D106" s="17">
        <f>+MAX($B$34,$B$46,$B$58,$B$70,$B$82)</f>
        <v>76.206341875000007</v>
      </c>
      <c r="E106" s="17">
        <f t="shared" si="1"/>
        <v>18.272999980000009</v>
      </c>
      <c r="G106" s="43"/>
      <c r="H106" s="17"/>
    </row>
    <row r="107" spans="1:8" x14ac:dyDescent="0.2">
      <c r="A107" s="1">
        <v>44743</v>
      </c>
      <c r="B107" s="12">
        <v>63.542819535</v>
      </c>
      <c r="C107" s="43">
        <f>+MIN($B$35,$B$47,$B$59,$B$71,$B$83)</f>
        <v>57.644801272000002</v>
      </c>
      <c r="D107" s="17">
        <f>+MAX($B$35,$B$47,$B$59,$B$71,$B$83)</f>
        <v>76.805789285000003</v>
      </c>
      <c r="E107" s="17">
        <f t="shared" si="1"/>
        <v>19.160988013000001</v>
      </c>
      <c r="G107" s="43"/>
      <c r="H107" s="17"/>
    </row>
    <row r="108" spans="1:8" x14ac:dyDescent="0.2">
      <c r="A108" s="1">
        <v>44774</v>
      </c>
      <c r="B108" s="12">
        <v>63.885469911000001</v>
      </c>
      <c r="C108" s="43">
        <f>+MIN($B$36,$B$48,$B$60,$B$72,$B$84)</f>
        <v>60.245991756000002</v>
      </c>
      <c r="D108" s="17">
        <f>+MAX($B$36,$B$48,$B$60,$B$72,$B$84)</f>
        <v>75.555259230000004</v>
      </c>
      <c r="E108" s="17">
        <f t="shared" si="1"/>
        <v>15.309267474000002</v>
      </c>
      <c r="G108" s="43"/>
      <c r="H108" s="17"/>
    </row>
    <row r="109" spans="1:8" x14ac:dyDescent="0.2">
      <c r="A109" s="1">
        <v>44805</v>
      </c>
      <c r="B109" s="12">
        <v>63.870065308000001</v>
      </c>
      <c r="C109" s="43">
        <f>+MIN($B$37,$B$49,$B$61,$B$73,$B$85)</f>
        <v>59.281422135</v>
      </c>
      <c r="D109" s="17">
        <f>+MAX($B$37,$B$49,$B$61,$B$73,$B$85)</f>
        <v>74.311360218999994</v>
      </c>
      <c r="E109" s="17">
        <f t="shared" si="1"/>
        <v>15.029938083999994</v>
      </c>
      <c r="G109" s="43"/>
      <c r="H109" s="17"/>
    </row>
    <row r="110" spans="1:8" x14ac:dyDescent="0.2">
      <c r="A110" s="1">
        <v>44835</v>
      </c>
      <c r="B110" s="12">
        <v>63.845013678999997</v>
      </c>
      <c r="C110" s="43">
        <f>+MIN($B$38,$B$50,$B$62,$B$74,$B$86)</f>
        <v>59.236967143999998</v>
      </c>
      <c r="D110" s="17">
        <f>+MAX($B$38,$B$50,$B$62,$B$74,$B$86)</f>
        <v>73.10776061</v>
      </c>
      <c r="E110" s="17">
        <f t="shared" si="1"/>
        <v>13.870793466000002</v>
      </c>
      <c r="G110" s="43"/>
      <c r="H110" s="17"/>
    </row>
    <row r="111" spans="1:8" x14ac:dyDescent="0.2">
      <c r="A111" s="1">
        <v>44866</v>
      </c>
      <c r="B111" s="12">
        <v>63.397016159000003</v>
      </c>
      <c r="C111" s="43">
        <f>+MIN($B$39,$B$51,$B$63,$B$75,$B$87)</f>
        <v>59.764222490000002</v>
      </c>
      <c r="D111" s="17">
        <f>+MAX($B$39,$B$51,$B$63,$B$75,$B$87)</f>
        <v>71.058269594999999</v>
      </c>
      <c r="E111" s="17">
        <f t="shared" si="1"/>
        <v>11.294047104999997</v>
      </c>
      <c r="G111" s="43"/>
      <c r="H111" s="17"/>
    </row>
    <row r="112" spans="1:8" x14ac:dyDescent="0.2">
      <c r="A112" s="59">
        <v>44896</v>
      </c>
      <c r="B112" s="65">
        <v>64.082240554999998</v>
      </c>
      <c r="C112" s="64">
        <f>+MIN($B$40,$B$52,$B$64,$B$76,$B$88)</f>
        <v>59.966413484</v>
      </c>
      <c r="D112" s="63">
        <f>+MAX($B$40,$B$52,$B$64,$B$76,$B$88)</f>
        <v>71.373047142999994</v>
      </c>
      <c r="E112" s="63">
        <f t="shared" si="1"/>
        <v>11.406633658999993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586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386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2">
    <mergeCell ref="C27:E27"/>
    <mergeCell ref="B25:E26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33" orientation="landscape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2:AB130"/>
  <sheetViews>
    <sheetView workbookViewId="0"/>
  </sheetViews>
  <sheetFormatPr defaultColWidth="9.140625" defaultRowHeight="15" x14ac:dyDescent="0.25"/>
  <cols>
    <col min="1" max="1" width="9.140625" style="119"/>
    <col min="2" max="2" width="26.140625" style="119" customWidth="1"/>
    <col min="3" max="3" width="9.5703125" style="119" customWidth="1"/>
    <col min="4" max="13" width="9.140625" style="119"/>
    <col min="14" max="15" width="9.140625" style="121"/>
    <col min="16" max="16" width="9.140625" style="119"/>
    <col min="17" max="17" width="33" style="119" customWidth="1"/>
    <col min="18" max="18" width="14.1406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460" t="s">
        <v>427</v>
      </c>
      <c r="R6" s="456" t="s">
        <v>421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461" t="s">
        <v>423</v>
      </c>
      <c r="R7" s="457" t="s">
        <v>422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461" t="s">
        <v>481</v>
      </c>
      <c r="R8" s="457" t="s">
        <v>424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Q9" s="462" t="s">
        <v>426</v>
      </c>
      <c r="R9" s="458" t="s">
        <v>425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3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3" x14ac:dyDescent="0.25">
      <c r="C24" s="572" t="s">
        <v>428</v>
      </c>
      <c r="D24" s="572"/>
      <c r="E24" s="572"/>
      <c r="F24" s="572"/>
      <c r="G24" s="572"/>
      <c r="H24" s="32"/>
      <c r="I24" s="572" t="s">
        <v>429</v>
      </c>
      <c r="J24" s="572"/>
      <c r="K24" s="572"/>
      <c r="L24" s="572"/>
    </row>
    <row r="25" spans="1:13" x14ac:dyDescent="0.25"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409"/>
      <c r="B26" s="459" t="s">
        <v>423</v>
      </c>
      <c r="C26" s="6">
        <v>0.47890758630000002</v>
      </c>
      <c r="D26" s="6">
        <v>0.46560895889999998</v>
      </c>
      <c r="E26" s="6">
        <v>0.44768290983999998</v>
      </c>
      <c r="F26" s="6">
        <v>0.42006575848</v>
      </c>
      <c r="G26" s="6">
        <v>0.39691178141</v>
      </c>
      <c r="H26" s="406"/>
      <c r="I26" s="6">
        <f t="shared" ref="I26:L28" si="0">D26-C26</f>
        <v>-1.329862740000004E-2</v>
      </c>
      <c r="J26" s="6">
        <f t="shared" si="0"/>
        <v>-1.7926049060000004E-2</v>
      </c>
      <c r="K26" s="6">
        <f t="shared" si="0"/>
        <v>-2.7617151359999981E-2</v>
      </c>
      <c r="L26" s="6">
        <f t="shared" si="0"/>
        <v>-2.3153977069999998E-2</v>
      </c>
      <c r="M26" s="404"/>
    </row>
    <row r="27" spans="1:13" x14ac:dyDescent="0.25">
      <c r="A27" s="409"/>
      <c r="B27" s="459" t="s">
        <v>481</v>
      </c>
      <c r="C27" s="6">
        <v>1.7586242191999999</v>
      </c>
      <c r="D27" s="6">
        <v>1.8969207205</v>
      </c>
      <c r="E27" s="6">
        <v>1.6520882186000001</v>
      </c>
      <c r="F27" s="6">
        <v>1.7107877525999999</v>
      </c>
      <c r="G27" s="6">
        <v>1.7733159462999999</v>
      </c>
      <c r="H27" s="406"/>
      <c r="I27" s="6">
        <f t="shared" si="0"/>
        <v>0.13829650130000015</v>
      </c>
      <c r="J27" s="6">
        <f t="shared" si="0"/>
        <v>-0.24483250189999994</v>
      </c>
      <c r="K27" s="6">
        <f t="shared" si="0"/>
        <v>5.8699533999999831E-2</v>
      </c>
      <c r="L27" s="6">
        <f t="shared" si="0"/>
        <v>6.2528193699999957E-2</v>
      </c>
      <c r="M27" s="404"/>
    </row>
    <row r="28" spans="1:13" x14ac:dyDescent="0.25">
      <c r="A28" s="409"/>
      <c r="B28" s="459" t="s">
        <v>426</v>
      </c>
      <c r="C28" s="6">
        <v>8.7265558740000007</v>
      </c>
      <c r="D28" s="6">
        <v>9.8854931562000008</v>
      </c>
      <c r="E28" s="6">
        <v>9.2077951612</v>
      </c>
      <c r="F28" s="6">
        <v>9.0142896382999993</v>
      </c>
      <c r="G28" s="6">
        <v>9.8512000120999996</v>
      </c>
      <c r="H28" s="406"/>
      <c r="I28" s="6">
        <f t="shared" si="0"/>
        <v>1.1589372822000001</v>
      </c>
      <c r="J28" s="6">
        <f t="shared" si="0"/>
        <v>-0.67769799500000083</v>
      </c>
      <c r="K28" s="6">
        <f t="shared" si="0"/>
        <v>-0.19350552290000067</v>
      </c>
      <c r="L28" s="6">
        <f t="shared" si="0"/>
        <v>0.83691037380000033</v>
      </c>
      <c r="M28" s="404"/>
    </row>
    <row r="29" spans="1:13" x14ac:dyDescent="0.25">
      <c r="A29" s="409"/>
      <c r="B29" s="463" t="s">
        <v>427</v>
      </c>
      <c r="C29" s="6">
        <f t="shared" ref="C29:G29" si="1">+SUM(C26:C28)</f>
        <v>10.9640876795</v>
      </c>
      <c r="D29" s="6">
        <f t="shared" si="1"/>
        <v>12.2480228356</v>
      </c>
      <c r="E29" s="6">
        <f t="shared" si="1"/>
        <v>11.30756628964</v>
      </c>
      <c r="F29" s="6">
        <f t="shared" si="1"/>
        <v>11.145143149379999</v>
      </c>
      <c r="G29" s="6">
        <f t="shared" si="1"/>
        <v>12.021427739809999</v>
      </c>
      <c r="H29" s="405" t="s">
        <v>430</v>
      </c>
      <c r="I29" s="6">
        <f>+SUM(I26:I28)</f>
        <v>1.2839351561000003</v>
      </c>
      <c r="J29" s="6">
        <f t="shared" ref="J29:L29" si="2">+SUM(J26:J28)</f>
        <v>-0.94045654596000072</v>
      </c>
      <c r="K29" s="6">
        <f t="shared" si="2"/>
        <v>-0.16242314026000082</v>
      </c>
      <c r="L29" s="6">
        <f t="shared" si="2"/>
        <v>0.87628459043000029</v>
      </c>
      <c r="M29" s="404"/>
    </row>
    <row r="30" spans="1:13" x14ac:dyDescent="0.25">
      <c r="A30" s="404"/>
      <c r="B30" s="353" t="s">
        <v>553</v>
      </c>
      <c r="C30" s="6"/>
      <c r="D30" s="7"/>
      <c r="E30" s="6"/>
      <c r="F30" s="6"/>
      <c r="G30" s="6"/>
      <c r="H30" s="6"/>
      <c r="I30" s="7"/>
      <c r="J30" s="7"/>
      <c r="K30" s="7"/>
      <c r="L30" s="7"/>
      <c r="M30" s="404"/>
    </row>
    <row r="31" spans="1:13" x14ac:dyDescent="0.25">
      <c r="A31" s="404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</row>
    <row r="32" spans="1:13" x14ac:dyDescent="0.25">
      <c r="A32" s="404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</row>
    <row r="33" spans="1:13" x14ac:dyDescent="0.25">
      <c r="A33" s="404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</row>
    <row r="34" spans="1:13" ht="36.75" x14ac:dyDescent="0.25">
      <c r="A34" s="404"/>
      <c r="B34" s="404"/>
      <c r="C34" s="469" t="s">
        <v>468</v>
      </c>
      <c r="D34" s="469" t="s">
        <v>230</v>
      </c>
      <c r="E34" s="469" t="s">
        <v>229</v>
      </c>
      <c r="F34" s="469" t="s">
        <v>469</v>
      </c>
      <c r="G34" s="404"/>
      <c r="H34" s="404"/>
      <c r="I34" s="404"/>
      <c r="J34" s="404"/>
      <c r="K34" s="404"/>
      <c r="L34" s="404"/>
      <c r="M34" s="404"/>
    </row>
    <row r="35" spans="1:13" x14ac:dyDescent="0.25">
      <c r="A35" s="465">
        <f t="shared" ref="A35:A82" si="3">YEAR(B35)</f>
        <v>2019</v>
      </c>
      <c r="B35" s="429">
        <v>43466</v>
      </c>
      <c r="C35" s="466">
        <v>11.865012999999999</v>
      </c>
      <c r="D35" s="464" t="e">
        <v>#N/A</v>
      </c>
      <c r="E35" s="467"/>
      <c r="F35" s="467">
        <v>11.865012999999999</v>
      </c>
      <c r="G35" s="407"/>
      <c r="H35" s="404"/>
      <c r="I35" s="404"/>
      <c r="J35" s="404"/>
      <c r="K35" s="404"/>
      <c r="L35" s="404"/>
      <c r="M35" s="404"/>
    </row>
    <row r="36" spans="1:13" x14ac:dyDescent="0.25">
      <c r="A36" s="465">
        <f t="shared" si="3"/>
        <v>2019</v>
      </c>
      <c r="B36" s="429">
        <v>43497</v>
      </c>
      <c r="C36" s="468">
        <v>11.678834</v>
      </c>
      <c r="D36" s="124" t="e">
        <v>#N/A</v>
      </c>
      <c r="E36" s="467">
        <f t="shared" ref="E36:E45" si="4">AVERAGEIF($A$35:$A$96,A36,$F$35:$F$96)</f>
        <v>12.2450055</v>
      </c>
      <c r="F36" s="467">
        <v>11.678834</v>
      </c>
      <c r="G36" s="407"/>
      <c r="H36" s="404"/>
      <c r="I36" s="404"/>
      <c r="J36" s="404"/>
      <c r="K36" s="404"/>
      <c r="L36" s="404"/>
      <c r="M36" s="404"/>
    </row>
    <row r="37" spans="1:13" x14ac:dyDescent="0.25">
      <c r="A37" s="465">
        <f t="shared" si="3"/>
        <v>2019</v>
      </c>
      <c r="B37" s="429">
        <v>43525</v>
      </c>
      <c r="C37" s="468">
        <v>11.937306</v>
      </c>
      <c r="D37" s="124" t="e">
        <v>#N/A</v>
      </c>
      <c r="E37" s="467">
        <f t="shared" si="4"/>
        <v>12.2450055</v>
      </c>
      <c r="F37" s="467">
        <v>11.937306</v>
      </c>
      <c r="G37" s="407"/>
      <c r="H37" s="404"/>
      <c r="I37" s="404"/>
      <c r="J37" s="404"/>
      <c r="K37" s="404"/>
      <c r="L37" s="404"/>
      <c r="M37" s="404"/>
    </row>
    <row r="38" spans="1:13" x14ac:dyDescent="0.25">
      <c r="A38" s="465">
        <f t="shared" si="3"/>
        <v>2019</v>
      </c>
      <c r="B38" s="429">
        <v>43556</v>
      </c>
      <c r="C38" s="468">
        <v>12.134698</v>
      </c>
      <c r="D38" s="124" t="e">
        <v>#N/A</v>
      </c>
      <c r="E38" s="467">
        <f t="shared" si="4"/>
        <v>12.2450055</v>
      </c>
      <c r="F38" s="467">
        <v>12.134698</v>
      </c>
      <c r="G38" s="407"/>
      <c r="H38" s="404"/>
      <c r="I38" s="404"/>
      <c r="J38" s="404"/>
      <c r="K38" s="404"/>
      <c r="L38" s="404"/>
      <c r="M38" s="404"/>
    </row>
    <row r="39" spans="1:13" x14ac:dyDescent="0.25">
      <c r="A39" s="465">
        <f t="shared" si="3"/>
        <v>2019</v>
      </c>
      <c r="B39" s="429">
        <v>43586</v>
      </c>
      <c r="C39" s="468">
        <v>12.163192</v>
      </c>
      <c r="D39" s="124" t="e">
        <v>#N/A</v>
      </c>
      <c r="E39" s="467">
        <f t="shared" si="4"/>
        <v>12.2450055</v>
      </c>
      <c r="F39" s="467">
        <v>12.163192</v>
      </c>
      <c r="G39" s="407"/>
      <c r="H39" s="404"/>
      <c r="I39" s="404"/>
      <c r="J39" s="404"/>
      <c r="K39" s="404"/>
      <c r="L39" s="404"/>
      <c r="M39" s="404"/>
    </row>
    <row r="40" spans="1:13" x14ac:dyDescent="0.25">
      <c r="A40" s="465">
        <f t="shared" si="3"/>
        <v>2019</v>
      </c>
      <c r="B40" s="429">
        <v>43617</v>
      </c>
      <c r="C40" s="468">
        <v>12.087543999999999</v>
      </c>
      <c r="D40" s="124" t="e">
        <v>#N/A</v>
      </c>
      <c r="E40" s="467">
        <f t="shared" si="4"/>
        <v>12.2450055</v>
      </c>
      <c r="F40" s="467">
        <v>12.087543999999999</v>
      </c>
      <c r="G40" s="407"/>
      <c r="H40" s="404"/>
      <c r="I40" s="404"/>
      <c r="J40" s="404"/>
      <c r="K40" s="404"/>
      <c r="L40" s="404"/>
      <c r="M40" s="404"/>
    </row>
    <row r="41" spans="1:13" x14ac:dyDescent="0.25">
      <c r="A41" s="465">
        <f t="shared" si="3"/>
        <v>2019</v>
      </c>
      <c r="B41" s="429">
        <v>43647</v>
      </c>
      <c r="C41" s="468">
        <v>11.819095000000001</v>
      </c>
      <c r="D41" s="124" t="e">
        <v>#N/A</v>
      </c>
      <c r="E41" s="467">
        <f t="shared" si="4"/>
        <v>12.2450055</v>
      </c>
      <c r="F41" s="467">
        <v>11.819095000000001</v>
      </c>
      <c r="G41" s="407"/>
      <c r="H41" s="404"/>
      <c r="I41" s="404"/>
      <c r="J41" s="404"/>
      <c r="K41" s="404"/>
      <c r="L41" s="404"/>
      <c r="M41" s="404"/>
    </row>
    <row r="42" spans="1:13" x14ac:dyDescent="0.25">
      <c r="A42" s="465">
        <f t="shared" si="3"/>
        <v>2019</v>
      </c>
      <c r="B42" s="429">
        <v>43678</v>
      </c>
      <c r="C42" s="468">
        <v>12.424769</v>
      </c>
      <c r="D42" s="124" t="e">
        <v>#N/A</v>
      </c>
      <c r="E42" s="467">
        <f t="shared" si="4"/>
        <v>12.2450055</v>
      </c>
      <c r="F42" s="467">
        <v>12.424769</v>
      </c>
      <c r="G42" s="407"/>
      <c r="H42" s="404"/>
      <c r="I42" s="404"/>
      <c r="J42" s="404"/>
      <c r="K42" s="404"/>
      <c r="L42" s="404"/>
      <c r="M42" s="404"/>
    </row>
    <row r="43" spans="1:13" x14ac:dyDescent="0.25">
      <c r="A43" s="465">
        <f t="shared" si="3"/>
        <v>2019</v>
      </c>
      <c r="B43" s="429">
        <v>43709</v>
      </c>
      <c r="C43" s="468">
        <v>12.495187</v>
      </c>
      <c r="D43" s="124" t="e">
        <v>#N/A</v>
      </c>
      <c r="E43" s="467">
        <f t="shared" si="4"/>
        <v>12.2450055</v>
      </c>
      <c r="F43" s="467">
        <v>12.495187</v>
      </c>
      <c r="G43" s="407"/>
      <c r="H43" s="404"/>
      <c r="I43" s="404"/>
      <c r="J43" s="404"/>
      <c r="K43" s="404"/>
      <c r="L43" s="404"/>
      <c r="M43" s="404"/>
    </row>
    <row r="44" spans="1:13" x14ac:dyDescent="0.25">
      <c r="A44" s="465">
        <f t="shared" si="3"/>
        <v>2019</v>
      </c>
      <c r="B44" s="429">
        <v>43739</v>
      </c>
      <c r="C44" s="468">
        <v>12.672552</v>
      </c>
      <c r="D44" s="124" t="e">
        <v>#N/A</v>
      </c>
      <c r="E44" s="467">
        <f t="shared" si="4"/>
        <v>12.2450055</v>
      </c>
      <c r="F44" s="467">
        <v>12.672552</v>
      </c>
      <c r="G44" s="407"/>
      <c r="H44" s="404"/>
      <c r="I44" s="404"/>
      <c r="J44" s="404"/>
      <c r="K44" s="404"/>
      <c r="L44" s="404"/>
      <c r="M44" s="404"/>
    </row>
    <row r="45" spans="1:13" x14ac:dyDescent="0.25">
      <c r="A45" s="465">
        <f t="shared" si="3"/>
        <v>2019</v>
      </c>
      <c r="B45" s="429">
        <v>43770</v>
      </c>
      <c r="C45" s="468">
        <v>12.859780000000001</v>
      </c>
      <c r="D45" s="124" t="e">
        <v>#N/A</v>
      </c>
      <c r="E45" s="467">
        <f t="shared" si="4"/>
        <v>12.2450055</v>
      </c>
      <c r="F45" s="467">
        <v>12.859780000000001</v>
      </c>
      <c r="G45" s="407"/>
      <c r="H45" s="404"/>
      <c r="I45" s="404"/>
      <c r="J45" s="404"/>
      <c r="K45" s="404"/>
      <c r="L45" s="404"/>
      <c r="M45" s="404"/>
    </row>
    <row r="46" spans="1:13" x14ac:dyDescent="0.25">
      <c r="A46" s="465">
        <f t="shared" si="3"/>
        <v>2019</v>
      </c>
      <c r="B46" s="429">
        <v>43800</v>
      </c>
      <c r="C46" s="468">
        <v>12.802096000000001</v>
      </c>
      <c r="D46" s="124" t="e">
        <v>#N/A</v>
      </c>
      <c r="E46" s="467"/>
      <c r="F46" s="467">
        <v>12.802096000000001</v>
      </c>
      <c r="G46" s="407"/>
      <c r="H46" s="404"/>
      <c r="I46" s="404"/>
      <c r="J46" s="404"/>
      <c r="K46" s="404"/>
      <c r="L46" s="404"/>
      <c r="M46" s="404"/>
    </row>
    <row r="47" spans="1:13" x14ac:dyDescent="0.25">
      <c r="A47" s="465">
        <f t="shared" si="3"/>
        <v>2020</v>
      </c>
      <c r="B47" s="429">
        <v>43831</v>
      </c>
      <c r="C47" s="468">
        <v>12.754821</v>
      </c>
      <c r="D47" s="124" t="e">
        <v>#N/A</v>
      </c>
      <c r="E47" s="467"/>
      <c r="F47" s="467">
        <v>12.754821</v>
      </c>
      <c r="G47" s="407"/>
      <c r="H47" s="404"/>
      <c r="I47" s="404"/>
      <c r="J47" s="404"/>
      <c r="K47" s="404"/>
      <c r="L47" s="404"/>
      <c r="M47" s="404"/>
    </row>
    <row r="48" spans="1:13" x14ac:dyDescent="0.25">
      <c r="A48" s="465">
        <f t="shared" si="3"/>
        <v>2020</v>
      </c>
      <c r="B48" s="429">
        <v>43862</v>
      </c>
      <c r="C48" s="468">
        <v>12.745602</v>
      </c>
      <c r="D48" s="124" t="e">
        <v>#N/A</v>
      </c>
      <c r="E48" s="467">
        <f t="shared" ref="E48" si="5">AVERAGEIF($A$35:$A$96,A48,$F$35:$F$96)</f>
        <v>11.313183000000002</v>
      </c>
      <c r="F48" s="467">
        <v>12.745602</v>
      </c>
      <c r="G48" s="407"/>
      <c r="H48" s="404"/>
      <c r="I48" s="404"/>
      <c r="J48" s="404"/>
      <c r="K48" s="404"/>
      <c r="L48" s="404"/>
      <c r="M48" s="404"/>
    </row>
    <row r="49" spans="1:13" x14ac:dyDescent="0.25">
      <c r="A49" s="465">
        <f t="shared" si="3"/>
        <v>2020</v>
      </c>
      <c r="B49" s="429">
        <v>43891</v>
      </c>
      <c r="C49" s="468">
        <v>12.737068000000001</v>
      </c>
      <c r="D49" s="124" t="e">
        <v>#N/A</v>
      </c>
      <c r="E49" s="467">
        <f t="shared" ref="E49:E57" si="6">AVERAGEIF($A$35:$A$96,A49,$F$35:$F$96)</f>
        <v>11.313183000000002</v>
      </c>
      <c r="F49" s="467">
        <v>12.737068000000001</v>
      </c>
      <c r="G49" s="407"/>
      <c r="H49" s="404"/>
      <c r="I49" s="404"/>
      <c r="J49" s="404"/>
      <c r="K49" s="404"/>
      <c r="L49" s="404"/>
      <c r="M49" s="404"/>
    </row>
    <row r="50" spans="1:13" x14ac:dyDescent="0.25">
      <c r="A50" s="465">
        <f t="shared" si="3"/>
        <v>2020</v>
      </c>
      <c r="B50" s="429">
        <v>43922</v>
      </c>
      <c r="C50" s="468">
        <v>12.009976999999999</v>
      </c>
      <c r="D50" s="124" t="e">
        <v>#N/A</v>
      </c>
      <c r="E50" s="467">
        <f t="shared" si="6"/>
        <v>11.313183000000002</v>
      </c>
      <c r="F50" s="467">
        <v>12.009976999999999</v>
      </c>
      <c r="G50" s="407"/>
      <c r="H50" s="404"/>
      <c r="I50" s="404"/>
      <c r="J50" s="404"/>
      <c r="K50" s="404"/>
      <c r="L50" s="404"/>
      <c r="M50" s="404"/>
    </row>
    <row r="51" spans="1:13" x14ac:dyDescent="0.25">
      <c r="A51" s="465">
        <f t="shared" si="3"/>
        <v>2020</v>
      </c>
      <c r="B51" s="429">
        <v>43952</v>
      </c>
      <c r="C51" s="468">
        <v>10.018784999999999</v>
      </c>
      <c r="D51" s="124" t="e">
        <v>#N/A</v>
      </c>
      <c r="E51" s="467">
        <f t="shared" si="6"/>
        <v>11.313183000000002</v>
      </c>
      <c r="F51" s="467">
        <v>10.018784999999999</v>
      </c>
      <c r="G51" s="407"/>
      <c r="H51" s="404"/>
      <c r="I51" s="404"/>
      <c r="J51" s="404"/>
      <c r="K51" s="404"/>
      <c r="L51" s="404"/>
      <c r="M51" s="404"/>
    </row>
    <row r="52" spans="1:13" x14ac:dyDescent="0.25">
      <c r="A52" s="465">
        <f t="shared" si="3"/>
        <v>2020</v>
      </c>
      <c r="B52" s="429">
        <v>43983</v>
      </c>
      <c r="C52" s="468">
        <v>10.442129</v>
      </c>
      <c r="D52" s="124" t="e">
        <v>#N/A</v>
      </c>
      <c r="E52" s="467">
        <f t="shared" si="6"/>
        <v>11.313183000000002</v>
      </c>
      <c r="F52" s="467">
        <v>10.442129</v>
      </c>
      <c r="G52" s="407"/>
      <c r="H52" s="404"/>
      <c r="I52" s="404"/>
      <c r="J52" s="404"/>
      <c r="K52" s="404"/>
      <c r="L52" s="404"/>
      <c r="M52" s="404"/>
    </row>
    <row r="53" spans="1:13" x14ac:dyDescent="0.25">
      <c r="A53" s="465">
        <f t="shared" si="3"/>
        <v>2020</v>
      </c>
      <c r="B53" s="429">
        <v>44013</v>
      </c>
      <c r="C53" s="468">
        <v>10.972654</v>
      </c>
      <c r="D53" s="124" t="e">
        <v>#N/A</v>
      </c>
      <c r="E53" s="467">
        <f t="shared" si="6"/>
        <v>11.313183000000002</v>
      </c>
      <c r="F53" s="467">
        <v>10.972654</v>
      </c>
      <c r="G53" s="407"/>
      <c r="H53" s="404"/>
      <c r="I53" s="404"/>
      <c r="J53" s="404"/>
      <c r="K53" s="404"/>
      <c r="L53" s="404"/>
      <c r="M53" s="404"/>
    </row>
    <row r="54" spans="1:13" x14ac:dyDescent="0.25">
      <c r="A54" s="465">
        <f t="shared" si="3"/>
        <v>2020</v>
      </c>
      <c r="B54" s="429">
        <v>44044</v>
      </c>
      <c r="C54" s="468">
        <v>10.583830000000001</v>
      </c>
      <c r="D54" s="124" t="e">
        <v>#N/A</v>
      </c>
      <c r="E54" s="467">
        <f t="shared" si="6"/>
        <v>11.313183000000002</v>
      </c>
      <c r="F54" s="467">
        <v>10.583830000000001</v>
      </c>
      <c r="G54" s="407"/>
      <c r="H54" s="404"/>
      <c r="I54" s="404"/>
      <c r="J54" s="404"/>
      <c r="K54" s="404"/>
      <c r="L54" s="404"/>
      <c r="M54" s="404"/>
    </row>
    <row r="55" spans="1:13" x14ac:dyDescent="0.25">
      <c r="A55" s="465">
        <f t="shared" si="3"/>
        <v>2020</v>
      </c>
      <c r="B55" s="429">
        <v>44075</v>
      </c>
      <c r="C55" s="468">
        <v>10.870478</v>
      </c>
      <c r="D55" s="124" t="e">
        <v>#N/A</v>
      </c>
      <c r="E55" s="467">
        <f t="shared" si="6"/>
        <v>11.313183000000002</v>
      </c>
      <c r="F55" s="467">
        <v>10.870478</v>
      </c>
      <c r="G55" s="407"/>
      <c r="H55" s="404"/>
      <c r="I55" s="404"/>
      <c r="J55" s="404"/>
      <c r="K55" s="404"/>
      <c r="L55" s="404"/>
      <c r="M55" s="404"/>
    </row>
    <row r="56" spans="1:13" x14ac:dyDescent="0.25">
      <c r="A56" s="465">
        <f t="shared" si="3"/>
        <v>2020</v>
      </c>
      <c r="B56" s="429">
        <v>44105</v>
      </c>
      <c r="C56" s="468">
        <v>10.438732999999999</v>
      </c>
      <c r="D56" s="124" t="e">
        <v>#N/A</v>
      </c>
      <c r="E56" s="467">
        <f t="shared" si="6"/>
        <v>11.313183000000002</v>
      </c>
      <c r="F56" s="467">
        <v>10.438732999999999</v>
      </c>
      <c r="G56" s="407"/>
      <c r="H56" s="404"/>
      <c r="I56" s="404"/>
      <c r="J56" s="404"/>
      <c r="K56" s="404"/>
      <c r="L56" s="404"/>
      <c r="M56" s="404"/>
    </row>
    <row r="57" spans="1:13" x14ac:dyDescent="0.25">
      <c r="A57" s="465">
        <f t="shared" si="3"/>
        <v>2020</v>
      </c>
      <c r="B57" s="429">
        <v>44136</v>
      </c>
      <c r="C57" s="468">
        <v>11.121026000000001</v>
      </c>
      <c r="D57" s="124" t="e">
        <v>#N/A</v>
      </c>
      <c r="E57" s="467">
        <f t="shared" si="6"/>
        <v>11.313183000000002</v>
      </c>
      <c r="F57" s="467">
        <v>11.121026000000001</v>
      </c>
      <c r="G57" s="407"/>
      <c r="H57" s="404"/>
      <c r="I57" s="404"/>
      <c r="J57" s="404"/>
      <c r="K57" s="404"/>
      <c r="L57" s="404"/>
      <c r="M57" s="404"/>
    </row>
    <row r="58" spans="1:13" x14ac:dyDescent="0.25">
      <c r="A58" s="465">
        <f t="shared" si="3"/>
        <v>2020</v>
      </c>
      <c r="B58" s="429">
        <v>44166</v>
      </c>
      <c r="C58" s="468">
        <v>11.063093</v>
      </c>
      <c r="D58" s="124" t="e">
        <v>#N/A</v>
      </c>
      <c r="E58" s="467"/>
      <c r="F58" s="467">
        <v>11.063093</v>
      </c>
      <c r="G58" s="407"/>
      <c r="H58" s="404"/>
      <c r="I58" s="404"/>
      <c r="J58" s="404"/>
      <c r="K58" s="404"/>
      <c r="L58" s="404"/>
      <c r="M58" s="404"/>
    </row>
    <row r="59" spans="1:13" x14ac:dyDescent="0.25">
      <c r="A59" s="465">
        <f t="shared" si="3"/>
        <v>2021</v>
      </c>
      <c r="B59" s="429">
        <v>44197</v>
      </c>
      <c r="C59" s="468">
        <v>10.942197552</v>
      </c>
      <c r="D59" s="124" t="e">
        <v>#N/A</v>
      </c>
      <c r="E59" s="467"/>
      <c r="F59" s="467">
        <v>10.942197552</v>
      </c>
      <c r="G59" s="407"/>
      <c r="H59" s="404"/>
      <c r="I59" s="404"/>
      <c r="J59" s="404"/>
      <c r="K59" s="404"/>
      <c r="L59" s="404"/>
      <c r="M59" s="404"/>
    </row>
    <row r="60" spans="1:13" x14ac:dyDescent="0.25">
      <c r="A60" s="465">
        <f t="shared" si="3"/>
        <v>2021</v>
      </c>
      <c r="B60" s="429">
        <v>44228</v>
      </c>
      <c r="C60" s="468">
        <v>10.39379235</v>
      </c>
      <c r="D60" s="124">
        <v>10.39379235</v>
      </c>
      <c r="E60" s="467">
        <f t="shared" ref="E60" si="7">AVERAGEIF($A$35:$A$96,A60,$F$35:$F$96)</f>
        <v>11.140169991833334</v>
      </c>
      <c r="F60" s="467">
        <v>10.39379235</v>
      </c>
      <c r="G60" s="407"/>
      <c r="H60" s="404"/>
      <c r="I60" s="404"/>
      <c r="J60" s="404"/>
      <c r="K60" s="404"/>
      <c r="L60" s="404"/>
      <c r="M60" s="404"/>
    </row>
    <row r="61" spans="1:13" x14ac:dyDescent="0.25">
      <c r="A61" s="465">
        <f t="shared" si="3"/>
        <v>2021</v>
      </c>
      <c r="B61" s="429">
        <v>44256</v>
      </c>
      <c r="C61" s="468" t="e">
        <v>#N/A</v>
      </c>
      <c r="D61" s="124">
        <v>10.99132</v>
      </c>
      <c r="E61" s="467">
        <f t="shared" ref="E61:E69" si="8">AVERAGEIF($A$35:$A$96,A61,$F$35:$F$96)</f>
        <v>11.140169991833334</v>
      </c>
      <c r="F61" s="467">
        <v>10.99132</v>
      </c>
      <c r="G61" s="407"/>
      <c r="H61" s="404"/>
      <c r="I61" s="404"/>
      <c r="J61" s="404"/>
      <c r="K61" s="404"/>
      <c r="L61" s="404"/>
      <c r="M61" s="404"/>
    </row>
    <row r="62" spans="1:13" x14ac:dyDescent="0.25">
      <c r="A62" s="465">
        <f t="shared" si="3"/>
        <v>2021</v>
      </c>
      <c r="B62" s="429">
        <v>44287</v>
      </c>
      <c r="C62" s="468" t="e">
        <v>#N/A</v>
      </c>
      <c r="D62" s="124">
        <v>11.03889</v>
      </c>
      <c r="E62" s="467">
        <f t="shared" si="8"/>
        <v>11.140169991833334</v>
      </c>
      <c r="F62" s="467">
        <v>11.03889</v>
      </c>
      <c r="G62" s="407"/>
      <c r="H62" s="404"/>
      <c r="I62" s="404"/>
      <c r="J62" s="404"/>
      <c r="K62" s="404"/>
      <c r="L62" s="404"/>
      <c r="M62" s="404"/>
    </row>
    <row r="63" spans="1:13" x14ac:dyDescent="0.25">
      <c r="A63" s="465">
        <f t="shared" si="3"/>
        <v>2021</v>
      </c>
      <c r="B63" s="429">
        <v>44317</v>
      </c>
      <c r="C63" s="468" t="e">
        <v>#N/A</v>
      </c>
      <c r="D63" s="124">
        <v>11.0433</v>
      </c>
      <c r="E63" s="467">
        <f t="shared" si="8"/>
        <v>11.140169991833334</v>
      </c>
      <c r="F63" s="467">
        <v>11.0433</v>
      </c>
      <c r="G63" s="407"/>
      <c r="H63" s="404"/>
      <c r="I63" s="404"/>
      <c r="J63" s="404"/>
      <c r="K63" s="404"/>
      <c r="L63" s="404"/>
      <c r="M63" s="404"/>
    </row>
    <row r="64" spans="1:13" x14ac:dyDescent="0.25">
      <c r="A64" s="465">
        <f t="shared" si="3"/>
        <v>2021</v>
      </c>
      <c r="B64" s="429">
        <v>44348</v>
      </c>
      <c r="C64" s="468" t="e">
        <v>#N/A</v>
      </c>
      <c r="D64" s="124">
        <v>11.089740000000001</v>
      </c>
      <c r="E64" s="467">
        <f t="shared" si="8"/>
        <v>11.140169991833334</v>
      </c>
      <c r="F64" s="467">
        <v>11.089740000000001</v>
      </c>
      <c r="G64" s="407"/>
      <c r="H64" s="404"/>
      <c r="I64" s="404"/>
      <c r="J64" s="404"/>
      <c r="K64" s="404"/>
      <c r="L64" s="404"/>
      <c r="M64" s="404"/>
    </row>
    <row r="65" spans="1:13" x14ac:dyDescent="0.25">
      <c r="A65" s="465">
        <f t="shared" si="3"/>
        <v>2021</v>
      </c>
      <c r="B65" s="429">
        <v>44378</v>
      </c>
      <c r="C65" s="468" t="e">
        <v>#N/A</v>
      </c>
      <c r="D65" s="124">
        <v>11.185779999999999</v>
      </c>
      <c r="E65" s="467">
        <f t="shared" si="8"/>
        <v>11.140169991833334</v>
      </c>
      <c r="F65" s="467">
        <v>11.185779999999999</v>
      </c>
      <c r="G65" s="407"/>
      <c r="H65" s="404"/>
      <c r="I65" s="404"/>
      <c r="J65" s="404"/>
      <c r="K65" s="404"/>
      <c r="L65" s="404"/>
      <c r="M65" s="404"/>
    </row>
    <row r="66" spans="1:13" x14ac:dyDescent="0.25">
      <c r="A66" s="465">
        <f t="shared" si="3"/>
        <v>2021</v>
      </c>
      <c r="B66" s="429">
        <v>44409</v>
      </c>
      <c r="C66" s="468" t="e">
        <v>#N/A</v>
      </c>
      <c r="D66" s="124">
        <v>11.27533</v>
      </c>
      <c r="E66" s="467">
        <f t="shared" si="8"/>
        <v>11.140169991833334</v>
      </c>
      <c r="F66" s="467">
        <v>11.27533</v>
      </c>
      <c r="G66" s="407"/>
      <c r="H66" s="404"/>
      <c r="I66" s="404"/>
      <c r="J66" s="404"/>
      <c r="K66" s="404"/>
      <c r="L66" s="404"/>
      <c r="M66" s="404"/>
    </row>
    <row r="67" spans="1:13" x14ac:dyDescent="0.25">
      <c r="A67" s="465">
        <f t="shared" si="3"/>
        <v>2021</v>
      </c>
      <c r="B67" s="429">
        <v>44440</v>
      </c>
      <c r="C67" s="468" t="e">
        <v>#N/A</v>
      </c>
      <c r="D67" s="124">
        <v>11.339790000000001</v>
      </c>
      <c r="E67" s="467">
        <f t="shared" si="8"/>
        <v>11.140169991833334</v>
      </c>
      <c r="F67" s="467">
        <v>11.339790000000001</v>
      </c>
      <c r="G67" s="407"/>
      <c r="H67" s="404"/>
      <c r="I67" s="404"/>
      <c r="J67" s="404"/>
      <c r="K67" s="404"/>
      <c r="L67" s="404"/>
      <c r="M67" s="404"/>
    </row>
    <row r="68" spans="1:13" x14ac:dyDescent="0.25">
      <c r="A68" s="465">
        <f t="shared" si="3"/>
        <v>2021</v>
      </c>
      <c r="B68" s="429">
        <v>44470</v>
      </c>
      <c r="C68" s="468" t="e">
        <v>#N/A</v>
      </c>
      <c r="D68" s="124">
        <v>11.32995</v>
      </c>
      <c r="E68" s="467">
        <f t="shared" si="8"/>
        <v>11.140169991833334</v>
      </c>
      <c r="F68" s="467">
        <v>11.32995</v>
      </c>
      <c r="G68" s="407"/>
      <c r="H68" s="404"/>
      <c r="I68" s="404"/>
      <c r="J68" s="404"/>
      <c r="K68" s="404"/>
      <c r="L68" s="404"/>
      <c r="M68" s="404"/>
    </row>
    <row r="69" spans="1:13" x14ac:dyDescent="0.25">
      <c r="A69" s="465">
        <f t="shared" si="3"/>
        <v>2021</v>
      </c>
      <c r="B69" s="429">
        <v>44501</v>
      </c>
      <c r="C69" s="468" t="e">
        <v>#N/A</v>
      </c>
      <c r="D69" s="124">
        <v>11.515980000000001</v>
      </c>
      <c r="E69" s="467">
        <f t="shared" si="8"/>
        <v>11.140169991833334</v>
      </c>
      <c r="F69" s="467">
        <v>11.515980000000001</v>
      </c>
      <c r="G69" s="407"/>
      <c r="H69" s="404"/>
      <c r="I69" s="404"/>
      <c r="J69" s="404"/>
      <c r="K69" s="404"/>
      <c r="L69" s="404"/>
      <c r="M69" s="404"/>
    </row>
    <row r="70" spans="1:13" x14ac:dyDescent="0.25">
      <c r="A70" s="465">
        <f t="shared" si="3"/>
        <v>2021</v>
      </c>
      <c r="B70" s="429">
        <v>44531</v>
      </c>
      <c r="C70" s="468" t="e">
        <v>#N/A</v>
      </c>
      <c r="D70" s="124">
        <v>11.535970000000001</v>
      </c>
      <c r="E70" s="467"/>
      <c r="F70" s="467">
        <v>11.535970000000001</v>
      </c>
      <c r="G70" s="407"/>
      <c r="H70" s="404"/>
      <c r="I70" s="404"/>
      <c r="J70" s="404"/>
      <c r="K70" s="404"/>
      <c r="L70" s="404"/>
      <c r="M70" s="404"/>
    </row>
    <row r="71" spans="1:13" x14ac:dyDescent="0.25">
      <c r="A71" s="465">
        <f t="shared" si="3"/>
        <v>2022</v>
      </c>
      <c r="B71" s="429">
        <v>44562</v>
      </c>
      <c r="C71" s="468" t="e">
        <v>#N/A</v>
      </c>
      <c r="D71" s="124">
        <v>11.58647</v>
      </c>
      <c r="E71" s="467"/>
      <c r="F71" s="467">
        <v>11.58647</v>
      </c>
      <c r="G71" s="407"/>
      <c r="H71" s="404"/>
      <c r="I71" s="404"/>
      <c r="J71" s="404"/>
      <c r="K71" s="404"/>
      <c r="L71" s="404"/>
      <c r="M71" s="404"/>
    </row>
    <row r="72" spans="1:13" x14ac:dyDescent="0.25">
      <c r="A72" s="465">
        <f t="shared" si="3"/>
        <v>2022</v>
      </c>
      <c r="B72" s="429">
        <v>44593</v>
      </c>
      <c r="C72" s="468" t="e">
        <v>#N/A</v>
      </c>
      <c r="D72" s="124">
        <v>11.657500000000001</v>
      </c>
      <c r="E72" s="467">
        <f t="shared" ref="E72" si="9">AVERAGEIF($A$35:$A$96,A72,$F$35:$F$96)</f>
        <v>12.019563333333332</v>
      </c>
      <c r="F72" s="467">
        <v>11.657500000000001</v>
      </c>
      <c r="G72" s="407"/>
      <c r="H72" s="404"/>
      <c r="I72" s="404"/>
      <c r="J72" s="404"/>
      <c r="K72" s="404"/>
      <c r="L72" s="404"/>
      <c r="M72" s="404"/>
    </row>
    <row r="73" spans="1:13" x14ac:dyDescent="0.25">
      <c r="A73" s="465">
        <f t="shared" si="3"/>
        <v>2022</v>
      </c>
      <c r="B73" s="429">
        <v>44621</v>
      </c>
      <c r="C73" s="468" t="e">
        <v>#N/A</v>
      </c>
      <c r="D73" s="124">
        <v>11.757709999999999</v>
      </c>
      <c r="E73" s="467">
        <f t="shared" ref="E73:E81" si="10">AVERAGEIF($A$35:$A$96,A73,$F$35:$F$96)</f>
        <v>12.019563333333332</v>
      </c>
      <c r="F73" s="467">
        <v>11.757709999999999</v>
      </c>
      <c r="G73" s="407"/>
      <c r="H73" s="404"/>
      <c r="I73" s="404"/>
      <c r="J73" s="404"/>
      <c r="K73" s="404"/>
      <c r="L73" s="404"/>
      <c r="M73" s="404"/>
    </row>
    <row r="74" spans="1:13" x14ac:dyDescent="0.25">
      <c r="A74" s="465">
        <f t="shared" si="3"/>
        <v>2022</v>
      </c>
      <c r="B74" s="429">
        <v>44652</v>
      </c>
      <c r="C74" s="468" t="e">
        <v>#N/A</v>
      </c>
      <c r="D74" s="124">
        <v>11.84343</v>
      </c>
      <c r="E74" s="467">
        <f t="shared" si="10"/>
        <v>12.019563333333332</v>
      </c>
      <c r="F74" s="467">
        <v>11.84343</v>
      </c>
      <c r="G74" s="407"/>
      <c r="H74" s="404"/>
      <c r="I74" s="404"/>
      <c r="J74" s="404"/>
      <c r="K74" s="404"/>
      <c r="L74" s="404"/>
      <c r="M74" s="404"/>
    </row>
    <row r="75" spans="1:13" x14ac:dyDescent="0.25">
      <c r="A75" s="465">
        <f t="shared" si="3"/>
        <v>2022</v>
      </c>
      <c r="B75" s="429">
        <v>44682</v>
      </c>
      <c r="C75" s="468" t="e">
        <v>#N/A</v>
      </c>
      <c r="D75" s="124">
        <v>11.81298</v>
      </c>
      <c r="E75" s="467">
        <f t="shared" si="10"/>
        <v>12.019563333333332</v>
      </c>
      <c r="F75" s="467">
        <v>11.81298</v>
      </c>
      <c r="G75" s="407"/>
      <c r="H75" s="404"/>
      <c r="I75" s="404"/>
      <c r="J75" s="404"/>
      <c r="K75" s="404"/>
      <c r="L75" s="404"/>
      <c r="M75" s="404"/>
    </row>
    <row r="76" spans="1:13" x14ac:dyDescent="0.25">
      <c r="A76" s="465">
        <f t="shared" si="3"/>
        <v>2022</v>
      </c>
      <c r="B76" s="429">
        <v>44713</v>
      </c>
      <c r="C76" s="468" t="e">
        <v>#N/A</v>
      </c>
      <c r="D76" s="124">
        <v>11.8636</v>
      </c>
      <c r="E76" s="467">
        <f t="shared" si="10"/>
        <v>12.019563333333332</v>
      </c>
      <c r="F76" s="467">
        <v>11.8636</v>
      </c>
      <c r="G76" s="407"/>
      <c r="H76" s="404"/>
      <c r="I76" s="404"/>
      <c r="J76" s="404"/>
      <c r="K76" s="404"/>
      <c r="L76" s="404"/>
      <c r="M76" s="404"/>
    </row>
    <row r="77" spans="1:13" x14ac:dyDescent="0.25">
      <c r="A77" s="465">
        <f t="shared" si="3"/>
        <v>2022</v>
      </c>
      <c r="B77" s="429">
        <v>44743</v>
      </c>
      <c r="C77" s="468" t="e">
        <v>#N/A</v>
      </c>
      <c r="D77" s="124">
        <v>11.983779999999999</v>
      </c>
      <c r="E77" s="467">
        <f t="shared" si="10"/>
        <v>12.019563333333332</v>
      </c>
      <c r="F77" s="467">
        <v>11.983779999999999</v>
      </c>
      <c r="G77" s="407"/>
      <c r="H77" s="404"/>
      <c r="I77" s="404"/>
      <c r="J77" s="404"/>
      <c r="K77" s="404"/>
      <c r="L77" s="404"/>
      <c r="M77" s="404"/>
    </row>
    <row r="78" spans="1:13" x14ac:dyDescent="0.25">
      <c r="A78" s="465">
        <f t="shared" si="3"/>
        <v>2022</v>
      </c>
      <c r="B78" s="429">
        <v>44774</v>
      </c>
      <c r="C78" s="468" t="e">
        <v>#N/A</v>
      </c>
      <c r="D78" s="124">
        <v>12.198219999999999</v>
      </c>
      <c r="E78" s="467">
        <f t="shared" si="10"/>
        <v>12.019563333333332</v>
      </c>
      <c r="F78" s="467">
        <v>12.198219999999999</v>
      </c>
      <c r="G78" s="407"/>
      <c r="H78" s="404"/>
      <c r="I78" s="404"/>
      <c r="J78" s="404"/>
      <c r="K78" s="404"/>
      <c r="L78" s="404"/>
      <c r="M78" s="404"/>
    </row>
    <row r="79" spans="1:13" x14ac:dyDescent="0.25">
      <c r="A79" s="465">
        <f t="shared" si="3"/>
        <v>2022</v>
      </c>
      <c r="B79" s="429">
        <v>44805</v>
      </c>
      <c r="C79" s="468" t="e">
        <v>#N/A</v>
      </c>
      <c r="D79" s="124">
        <v>12.30795</v>
      </c>
      <c r="E79" s="467">
        <f t="shared" si="10"/>
        <v>12.019563333333332</v>
      </c>
      <c r="F79" s="467">
        <v>12.30795</v>
      </c>
      <c r="G79" s="407"/>
      <c r="H79" s="404"/>
      <c r="I79" s="404"/>
      <c r="J79" s="404"/>
      <c r="K79" s="404"/>
      <c r="L79" s="404"/>
      <c r="M79" s="404"/>
    </row>
    <row r="80" spans="1:13" x14ac:dyDescent="0.25">
      <c r="A80" s="465">
        <f t="shared" si="3"/>
        <v>2022</v>
      </c>
      <c r="B80" s="429">
        <v>44835</v>
      </c>
      <c r="C80" s="468" t="e">
        <v>#N/A</v>
      </c>
      <c r="D80" s="124">
        <v>12.258599999999999</v>
      </c>
      <c r="E80" s="467">
        <f t="shared" si="10"/>
        <v>12.019563333333332</v>
      </c>
      <c r="F80" s="467">
        <v>12.258599999999999</v>
      </c>
      <c r="G80" s="407"/>
      <c r="H80" s="404"/>
      <c r="I80" s="404"/>
      <c r="J80" s="404"/>
      <c r="K80" s="404"/>
      <c r="L80" s="404"/>
      <c r="M80" s="404"/>
    </row>
    <row r="81" spans="1:13" x14ac:dyDescent="0.25">
      <c r="A81" s="465">
        <f t="shared" si="3"/>
        <v>2022</v>
      </c>
      <c r="B81" s="429">
        <v>44866</v>
      </c>
      <c r="C81" s="468" t="e">
        <v>#N/A</v>
      </c>
      <c r="D81" s="124">
        <v>12.46921</v>
      </c>
      <c r="E81" s="467">
        <f t="shared" si="10"/>
        <v>12.019563333333332</v>
      </c>
      <c r="F81" s="467">
        <v>12.46921</v>
      </c>
      <c r="G81" s="407"/>
      <c r="H81" s="404"/>
      <c r="I81" s="404"/>
      <c r="J81" s="404"/>
      <c r="K81" s="404"/>
      <c r="L81" s="404"/>
      <c r="M81" s="404"/>
    </row>
    <row r="82" spans="1:13" x14ac:dyDescent="0.25">
      <c r="A82" s="465">
        <f t="shared" si="3"/>
        <v>2022</v>
      </c>
      <c r="B82" s="429">
        <v>44896</v>
      </c>
      <c r="C82" s="468" t="e">
        <v>#N/A</v>
      </c>
      <c r="D82" s="124">
        <v>12.49531</v>
      </c>
      <c r="E82" s="467"/>
      <c r="F82" s="467">
        <v>12.49531</v>
      </c>
      <c r="G82" s="407"/>
      <c r="H82" s="404"/>
      <c r="I82" s="404"/>
      <c r="J82" s="404"/>
      <c r="K82" s="404"/>
      <c r="L82" s="404"/>
      <c r="M82" s="404"/>
    </row>
    <row r="83" spans="1:13" x14ac:dyDescent="0.25">
      <c r="A83" s="404"/>
      <c r="B83" s="404"/>
      <c r="C83" s="404"/>
      <c r="D83" s="404"/>
      <c r="E83" s="404"/>
      <c r="F83" s="404"/>
      <c r="G83" s="407"/>
      <c r="H83" s="404"/>
      <c r="I83" s="404"/>
      <c r="J83" s="404"/>
      <c r="K83" s="404"/>
      <c r="L83" s="404"/>
      <c r="M83" s="404"/>
    </row>
    <row r="84" spans="1:13" x14ac:dyDescent="0.25">
      <c r="A84" s="404"/>
      <c r="B84" s="404"/>
      <c r="C84" s="404"/>
      <c r="D84" s="404"/>
      <c r="E84" s="404"/>
      <c r="F84" s="404"/>
      <c r="G84" s="407"/>
      <c r="H84" s="404"/>
      <c r="I84" s="404"/>
      <c r="J84" s="404"/>
      <c r="K84" s="404"/>
      <c r="L84" s="404"/>
      <c r="M84" s="404"/>
    </row>
    <row r="85" spans="1:13" x14ac:dyDescent="0.25">
      <c r="A85" s="404"/>
      <c r="B85" s="404"/>
      <c r="C85" s="404"/>
      <c r="D85" s="404"/>
      <c r="E85" s="404"/>
      <c r="F85" s="404"/>
      <c r="G85" s="407"/>
      <c r="H85" s="404"/>
      <c r="I85" s="404"/>
      <c r="J85" s="404"/>
      <c r="K85" s="404"/>
      <c r="L85" s="404"/>
      <c r="M85" s="404"/>
    </row>
    <row r="86" spans="1:13" x14ac:dyDescent="0.25">
      <c r="A86" s="404"/>
      <c r="B86" s="404"/>
      <c r="C86" s="404"/>
      <c r="D86" s="404"/>
      <c r="E86" s="404"/>
      <c r="F86" s="404"/>
      <c r="G86" s="407"/>
      <c r="H86" s="404"/>
      <c r="I86" s="404"/>
      <c r="J86" s="404"/>
      <c r="K86" s="404"/>
      <c r="L86" s="404"/>
      <c r="M86" s="404"/>
    </row>
    <row r="87" spans="1:13" x14ac:dyDescent="0.25">
      <c r="A87" s="404"/>
      <c r="B87" s="404"/>
      <c r="C87" s="404"/>
      <c r="D87" s="404"/>
      <c r="E87" s="404"/>
      <c r="F87" s="404"/>
      <c r="G87" s="407"/>
      <c r="H87" s="404"/>
      <c r="I87" s="404"/>
      <c r="J87" s="404"/>
      <c r="K87" s="404"/>
      <c r="L87" s="404"/>
      <c r="M87" s="404"/>
    </row>
    <row r="88" spans="1:13" x14ac:dyDescent="0.25">
      <c r="A88" s="404"/>
      <c r="B88" s="404"/>
      <c r="C88" s="404"/>
      <c r="D88" s="404"/>
      <c r="E88" s="404"/>
      <c r="F88" s="404"/>
      <c r="G88" s="407"/>
      <c r="H88" s="404"/>
      <c r="I88" s="404"/>
      <c r="J88" s="404"/>
      <c r="K88" s="404"/>
      <c r="L88" s="404"/>
      <c r="M88" s="404"/>
    </row>
    <row r="89" spans="1:13" x14ac:dyDescent="0.25">
      <c r="A89" s="408"/>
      <c r="B89" s="227" t="s">
        <v>350</v>
      </c>
      <c r="C89" s="404"/>
      <c r="D89" s="404"/>
      <c r="E89" s="404"/>
      <c r="F89" s="404"/>
      <c r="G89" s="407"/>
      <c r="H89" s="404"/>
      <c r="I89" s="404"/>
      <c r="J89" s="404"/>
      <c r="K89" s="404"/>
      <c r="L89" s="404"/>
      <c r="M89" s="404"/>
    </row>
    <row r="90" spans="1:13" x14ac:dyDescent="0.25">
      <c r="A90" s="6">
        <v>2.5</v>
      </c>
      <c r="B90" s="6">
        <v>-2</v>
      </c>
      <c r="C90" s="404"/>
      <c r="D90" s="404"/>
      <c r="E90" s="404"/>
      <c r="F90" s="404"/>
      <c r="G90" s="407"/>
      <c r="H90" s="404"/>
      <c r="I90" s="404"/>
      <c r="J90" s="404"/>
      <c r="K90" s="404"/>
      <c r="L90" s="404"/>
      <c r="M90" s="404"/>
    </row>
    <row r="91" spans="1:13" x14ac:dyDescent="0.25">
      <c r="A91" s="6">
        <v>2.5</v>
      </c>
      <c r="B91" s="6">
        <v>10</v>
      </c>
      <c r="C91" s="404"/>
      <c r="D91" s="404"/>
      <c r="E91" s="404"/>
      <c r="F91" s="404"/>
      <c r="G91" s="407"/>
      <c r="H91" s="404"/>
      <c r="I91" s="404"/>
      <c r="J91" s="404"/>
      <c r="K91" s="404"/>
      <c r="L91" s="404"/>
      <c r="M91" s="404"/>
    </row>
    <row r="92" spans="1:13" x14ac:dyDescent="0.25">
      <c r="B92" s="122"/>
      <c r="C92" s="404"/>
      <c r="D92" s="404"/>
      <c r="E92" s="404"/>
      <c r="F92" s="404"/>
      <c r="G92" s="407"/>
      <c r="H92" s="404"/>
      <c r="I92" s="404"/>
      <c r="J92" s="404"/>
      <c r="K92" s="404"/>
      <c r="L92" s="404"/>
      <c r="M92" s="404"/>
    </row>
    <row r="93" spans="1:13" x14ac:dyDescent="0.25">
      <c r="B93" s="122"/>
      <c r="D93" s="128"/>
      <c r="F93" s="128"/>
      <c r="G93" s="126"/>
    </row>
    <row r="94" spans="1:13" x14ac:dyDescent="0.25">
      <c r="B94" s="122"/>
      <c r="D94" s="128"/>
      <c r="F94" s="128"/>
      <c r="G94" s="126"/>
    </row>
    <row r="95" spans="1:13" x14ac:dyDescent="0.25">
      <c r="B95" s="122"/>
      <c r="C95" s="128"/>
      <c r="D95" s="126"/>
      <c r="F95" s="128"/>
      <c r="G95" s="126"/>
    </row>
    <row r="96" spans="1:13" x14ac:dyDescent="0.25">
      <c r="B96" s="122"/>
      <c r="C96" s="128"/>
      <c r="D96" s="126"/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</sheetData>
  <mergeCells count="2">
    <mergeCell ref="C24:G24"/>
    <mergeCell ref="I24:L24"/>
  </mergeCells>
  <conditionalFormatting sqref="C35">
    <cfRule type="expression" dxfId="78" priority="6" stopIfTrue="1">
      <formula>ISNA(C35)</formula>
    </cfRule>
  </conditionalFormatting>
  <conditionalFormatting sqref="C35">
    <cfRule type="expression" dxfId="77" priority="5" stopIfTrue="1">
      <formula>ISNA(C35)</formula>
    </cfRule>
  </conditionalFormatting>
  <conditionalFormatting sqref="D35">
    <cfRule type="expression" dxfId="76" priority="4" stopIfTrue="1">
      <formula>ISNA(D35)</formula>
    </cfRule>
  </conditionalFormatting>
  <conditionalFormatting sqref="C36:C82">
    <cfRule type="expression" dxfId="75" priority="3" stopIfTrue="1">
      <formula>ISNA(C36)</formula>
    </cfRule>
  </conditionalFormatting>
  <conditionalFormatting sqref="C36:C82">
    <cfRule type="expression" dxfId="74" priority="2" stopIfTrue="1">
      <formula>ISNA(C36)</formula>
    </cfRule>
  </conditionalFormatting>
  <conditionalFormatting sqref="D36:D82">
    <cfRule type="expression" dxfId="73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scale="43" fitToHeight="0" orientation="portrait" verticalDpi="599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197</v>
      </c>
      <c r="Q6" s="229" t="s">
        <v>362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/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580" t="s">
        <v>585</v>
      </c>
      <c r="D27" s="580"/>
      <c r="E27" s="5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471.767</v>
      </c>
      <c r="C29" s="43">
        <f>+MIN($B$29,$B$41,$B$53,$B$65,$B$77)</f>
        <v>420.76</v>
      </c>
      <c r="D29" s="43">
        <f>+MAX($B$29,$B$41,$B$53,$B$65,$B$77)</f>
        <v>506.798</v>
      </c>
      <c r="E29" s="17">
        <f t="shared" ref="E29:E92" si="0">D29-C29</f>
        <v>86.038000000000011</v>
      </c>
      <c r="G29" s="43"/>
      <c r="H29" s="17"/>
    </row>
    <row r="30" spans="1:11" x14ac:dyDescent="0.2">
      <c r="A30" s="1">
        <v>42401</v>
      </c>
      <c r="B30" s="12">
        <v>492.15300000000002</v>
      </c>
      <c r="C30" s="43">
        <f>+MIN($B$30,$B$42,$B$54,$B$66,$B$78)</f>
        <v>423.84300000000002</v>
      </c>
      <c r="D30" s="43">
        <f>+MAX($B$30,$B$42,$B$54,$B$66,$B$78)</f>
        <v>525.41899999999998</v>
      </c>
      <c r="E30" s="17">
        <f t="shared" si="0"/>
        <v>101.57599999999996</v>
      </c>
      <c r="G30" s="43"/>
      <c r="H30" s="17"/>
    </row>
    <row r="31" spans="1:11" x14ac:dyDescent="0.2">
      <c r="A31" s="1">
        <v>42430</v>
      </c>
      <c r="B31" s="12">
        <v>504.81099999999998</v>
      </c>
      <c r="C31" s="43">
        <f>+MIN($B$31,$B$43,$B$55,$B$67,$B$79)</f>
        <v>424.93900000000002</v>
      </c>
      <c r="D31" s="43">
        <f>+MAX($B$31,$B$43,$B$55,$B$67,$B$79)</f>
        <v>538.59500000000003</v>
      </c>
      <c r="E31" s="17">
        <f t="shared" si="0"/>
        <v>113.65600000000001</v>
      </c>
      <c r="G31" s="43"/>
      <c r="H31" s="17"/>
    </row>
    <row r="32" spans="1:11" x14ac:dyDescent="0.2">
      <c r="A32" s="1">
        <v>42461</v>
      </c>
      <c r="B32" s="12">
        <v>509.32299999999998</v>
      </c>
      <c r="C32" s="43">
        <f>+MIN($B$32,$B$44,$B$56,$B$68,$B$80)</f>
        <v>436.57799999999997</v>
      </c>
      <c r="D32" s="43">
        <f>+MAX($B$32,$B$44,$B$56,$B$68,$B$80)</f>
        <v>529.16399999999999</v>
      </c>
      <c r="E32" s="17">
        <f t="shared" si="0"/>
        <v>92.586000000000013</v>
      </c>
      <c r="G32" s="43"/>
      <c r="H32" s="17"/>
    </row>
    <row r="33" spans="1:8" x14ac:dyDescent="0.2">
      <c r="A33" s="1">
        <v>42491</v>
      </c>
      <c r="B33" s="12">
        <v>511.86099999999999</v>
      </c>
      <c r="C33" s="43">
        <f>+MIN($B$33,$B$45,$B$57,$B$69,$B$81)</f>
        <v>434.197</v>
      </c>
      <c r="D33" s="43">
        <f>+MAX($B$33,$B$45,$B$57,$B$69,$B$81)</f>
        <v>520.96100000000001</v>
      </c>
      <c r="E33" s="17">
        <f t="shared" si="0"/>
        <v>86.76400000000001</v>
      </c>
      <c r="G33" s="43"/>
      <c r="H33" s="17"/>
    </row>
    <row r="34" spans="1:8" x14ac:dyDescent="0.2">
      <c r="A34" s="1">
        <v>42522</v>
      </c>
      <c r="B34" s="12">
        <v>500.85700000000003</v>
      </c>
      <c r="C34" s="43">
        <f>+MIN($B$34,$B$46,$B$58,$B$70,$B$82)</f>
        <v>415.15199999999999</v>
      </c>
      <c r="D34" s="43">
        <f>+MAX($B$34,$B$46,$B$58,$B$70,$B$82)</f>
        <v>531.92600000000004</v>
      </c>
      <c r="E34" s="17">
        <f t="shared" si="0"/>
        <v>116.77400000000006</v>
      </c>
      <c r="G34" s="43"/>
      <c r="H34" s="17"/>
    </row>
    <row r="35" spans="1:8" x14ac:dyDescent="0.2">
      <c r="A35" s="1">
        <v>42552</v>
      </c>
      <c r="B35" s="12">
        <v>493.45800000000003</v>
      </c>
      <c r="C35" s="43">
        <f>+MIN($B$35,$B$47,$B$59,$B$71,$B$83)</f>
        <v>409.64100000000002</v>
      </c>
      <c r="D35" s="43">
        <f>+MAX($B$35,$B$47,$B$59,$B$71,$B$83)</f>
        <v>519.28</v>
      </c>
      <c r="E35" s="17">
        <f t="shared" si="0"/>
        <v>109.63899999999995</v>
      </c>
      <c r="G35" s="43"/>
      <c r="H35" s="17"/>
    </row>
    <row r="36" spans="1:8" x14ac:dyDescent="0.2">
      <c r="A36" s="1">
        <v>42583</v>
      </c>
      <c r="B36" s="12">
        <v>486.67500000000001</v>
      </c>
      <c r="C36" s="43">
        <f>+MIN($B$36,$B$48,$B$60,$B$72,$B$84)</f>
        <v>407.58300000000003</v>
      </c>
      <c r="D36" s="43">
        <f>+MAX($B$36,$B$48,$B$60,$B$72,$B$84)</f>
        <v>504.00799999999998</v>
      </c>
      <c r="E36" s="17">
        <f t="shared" si="0"/>
        <v>96.424999999999955</v>
      </c>
      <c r="G36" s="43"/>
      <c r="H36" s="17"/>
    </row>
    <row r="37" spans="1:8" x14ac:dyDescent="0.2">
      <c r="A37" s="1">
        <v>42614</v>
      </c>
      <c r="B37" s="12">
        <v>471.53699999999998</v>
      </c>
      <c r="C37" s="43">
        <f>+MIN($B$37,$B$49,$B$61,$B$73,$B$85)</f>
        <v>416.68400000000003</v>
      </c>
      <c r="D37" s="43">
        <f>+MAX($B$37,$B$49,$B$61,$B$73,$B$85)</f>
        <v>497.322</v>
      </c>
      <c r="E37" s="17">
        <f t="shared" si="0"/>
        <v>80.637999999999977</v>
      </c>
      <c r="G37" s="43"/>
      <c r="H37" s="17"/>
    </row>
    <row r="38" spans="1:8" x14ac:dyDescent="0.2">
      <c r="A38" s="1">
        <v>42644</v>
      </c>
      <c r="B38" s="12">
        <v>491.20299999999997</v>
      </c>
      <c r="C38" s="43">
        <f>+MIN($B$38,$B$50,$B$62,$B$74,$B$86)</f>
        <v>433.80799999999999</v>
      </c>
      <c r="D38" s="43">
        <f>+MAX($B$38,$B$50,$B$62,$B$74,$B$86)</f>
        <v>493.59300000000002</v>
      </c>
      <c r="E38" s="17">
        <f t="shared" si="0"/>
        <v>59.785000000000025</v>
      </c>
      <c r="G38" s="43"/>
      <c r="H38" s="17"/>
    </row>
    <row r="39" spans="1:8" x14ac:dyDescent="0.2">
      <c r="A39" s="1">
        <v>42675</v>
      </c>
      <c r="B39" s="12">
        <v>490.73399999999998</v>
      </c>
      <c r="C39" s="43">
        <f>+MIN($B$39,$B$51,$B$63,$B$75,$B$87)</f>
        <v>445.887</v>
      </c>
      <c r="D39" s="43">
        <f>+MAX($B$39,$B$51,$B$63,$B$75,$B$87)</f>
        <v>500.42</v>
      </c>
      <c r="E39" s="17">
        <f t="shared" si="0"/>
        <v>54.533000000000015</v>
      </c>
      <c r="G39" s="43"/>
      <c r="H39" s="17"/>
    </row>
    <row r="40" spans="1:8" x14ac:dyDescent="0.2">
      <c r="A40" s="1">
        <v>42705</v>
      </c>
      <c r="B40" s="12">
        <v>484.62200000000001</v>
      </c>
      <c r="C40" s="43">
        <f>+MIN($B$40,$B$52,$B$64,$B$76,$B$88)</f>
        <v>421.64600000000002</v>
      </c>
      <c r="D40" s="43">
        <f>+MAX($B$40,$B$52,$B$64,$B$76,$B$88)</f>
        <v>485.25700000000001</v>
      </c>
      <c r="E40" s="17">
        <f t="shared" si="0"/>
        <v>63.61099999999999</v>
      </c>
      <c r="G40" s="43"/>
      <c r="H40" s="17"/>
    </row>
    <row r="41" spans="1:8" x14ac:dyDescent="0.2">
      <c r="A41" s="1">
        <v>42736</v>
      </c>
      <c r="B41" s="12">
        <v>506.798</v>
      </c>
      <c r="C41" s="43">
        <f>+MIN($B$29,$B$41,$B$53,$B$65,$B$77)</f>
        <v>420.76</v>
      </c>
      <c r="D41" s="43">
        <f>+MAX($B$29,$B$41,$B$53,$B$65,$B$77)</f>
        <v>506.798</v>
      </c>
      <c r="E41" s="17">
        <f t="shared" si="0"/>
        <v>86.038000000000011</v>
      </c>
      <c r="G41" s="43"/>
      <c r="H41" s="17"/>
    </row>
    <row r="42" spans="1:8" x14ac:dyDescent="0.2">
      <c r="A42" s="1">
        <v>42767</v>
      </c>
      <c r="B42" s="12">
        <v>525.41899999999998</v>
      </c>
      <c r="C42" s="43">
        <f>+MIN($B$30,$B$42,$B$54,$B$66,$B$78)</f>
        <v>423.84300000000002</v>
      </c>
      <c r="D42" s="43">
        <f>+MAX($B$30,$B$42,$B$54,$B$66,$B$78)</f>
        <v>525.41899999999998</v>
      </c>
      <c r="E42" s="17">
        <f t="shared" si="0"/>
        <v>101.57599999999996</v>
      </c>
      <c r="G42" s="43"/>
      <c r="H42" s="17"/>
    </row>
    <row r="43" spans="1:8" x14ac:dyDescent="0.2">
      <c r="A43" s="1">
        <v>42795</v>
      </c>
      <c r="B43" s="12">
        <v>538.59500000000003</v>
      </c>
      <c r="C43" s="43">
        <f>+MIN($B$31,$B$43,$B$55,$B$67,$B$79)</f>
        <v>424.93900000000002</v>
      </c>
      <c r="D43" s="43">
        <f>+MAX($B$31,$B$43,$B$55,$B$67,$B$79)</f>
        <v>538.59500000000003</v>
      </c>
      <c r="E43" s="17">
        <f t="shared" si="0"/>
        <v>113.65600000000001</v>
      </c>
      <c r="G43" s="43"/>
      <c r="H43" s="17"/>
    </row>
    <row r="44" spans="1:8" x14ac:dyDescent="0.2">
      <c r="A44" s="1">
        <v>42826</v>
      </c>
      <c r="B44" s="12">
        <v>524.28599999999994</v>
      </c>
      <c r="C44" s="43">
        <f>+MIN($B$32,$B$44,$B$56,$B$68,$B$80)</f>
        <v>436.57799999999997</v>
      </c>
      <c r="D44" s="43">
        <f>+MAX($B$32,$B$44,$B$56,$B$68,$B$80)</f>
        <v>529.16399999999999</v>
      </c>
      <c r="E44" s="17">
        <f t="shared" si="0"/>
        <v>92.586000000000013</v>
      </c>
      <c r="G44" s="43"/>
      <c r="H44" s="17"/>
    </row>
    <row r="45" spans="1:8" x14ac:dyDescent="0.2">
      <c r="A45" s="1">
        <v>42856</v>
      </c>
      <c r="B45" s="12">
        <v>516.80799999999999</v>
      </c>
      <c r="C45" s="43">
        <f>+MIN($B$33,$B$45,$B$57,$B$69,$B$81)</f>
        <v>434.197</v>
      </c>
      <c r="D45" s="43">
        <f>+MAX($B$33,$B$45,$B$57,$B$69,$B$81)</f>
        <v>520.96100000000001</v>
      </c>
      <c r="E45" s="17">
        <f t="shared" si="0"/>
        <v>86.76400000000001</v>
      </c>
      <c r="G45" s="43"/>
      <c r="H45" s="17"/>
    </row>
    <row r="46" spans="1:8" x14ac:dyDescent="0.2">
      <c r="A46" s="1">
        <v>42887</v>
      </c>
      <c r="B46" s="12">
        <v>501.55700000000002</v>
      </c>
      <c r="C46" s="43">
        <f>+MIN($B$34,$B$46,$B$58,$B$70,$B$82)</f>
        <v>415.15199999999999</v>
      </c>
      <c r="D46" s="43">
        <f>+MAX($B$34,$B$46,$B$58,$B$70,$B$82)</f>
        <v>531.92600000000004</v>
      </c>
      <c r="E46" s="17">
        <f t="shared" si="0"/>
        <v>116.77400000000006</v>
      </c>
      <c r="G46" s="43"/>
      <c r="H46" s="17"/>
    </row>
    <row r="47" spans="1:8" x14ac:dyDescent="0.2">
      <c r="A47" s="1">
        <v>42917</v>
      </c>
      <c r="B47" s="12">
        <v>483.411</v>
      </c>
      <c r="C47" s="43">
        <f>+MIN($B$35,$B$47,$B$59,$B$71,$B$83)</f>
        <v>409.64100000000002</v>
      </c>
      <c r="D47" s="43">
        <f>+MAX($B$35,$B$47,$B$59,$B$71,$B$83)</f>
        <v>519.28</v>
      </c>
      <c r="E47" s="17">
        <f t="shared" si="0"/>
        <v>109.63899999999995</v>
      </c>
      <c r="G47" s="43"/>
      <c r="H47" s="17"/>
    </row>
    <row r="48" spans="1:8" x14ac:dyDescent="0.2">
      <c r="A48" s="1">
        <v>42948</v>
      </c>
      <c r="B48" s="12">
        <v>459.98200000000003</v>
      </c>
      <c r="C48" s="43">
        <f>+MIN($B$36,$B$48,$B$60,$B$72,$B$84)</f>
        <v>407.58300000000003</v>
      </c>
      <c r="D48" s="43">
        <f>+MAX($B$36,$B$48,$B$60,$B$72,$B$84)</f>
        <v>504.00799999999998</v>
      </c>
      <c r="E48" s="17">
        <f t="shared" si="0"/>
        <v>96.424999999999955</v>
      </c>
      <c r="G48" s="43"/>
      <c r="H48" s="17"/>
    </row>
    <row r="49" spans="1:8" x14ac:dyDescent="0.2">
      <c r="A49" s="1">
        <v>42979</v>
      </c>
      <c r="B49" s="12">
        <v>469.58800000000002</v>
      </c>
      <c r="C49" s="43">
        <f>+MIN($B$37,$B$49,$B$61,$B$73,$B$85)</f>
        <v>416.68400000000003</v>
      </c>
      <c r="D49" s="43">
        <f>+MAX($B$37,$B$49,$B$61,$B$73,$B$85)</f>
        <v>497.322</v>
      </c>
      <c r="E49" s="17">
        <f t="shared" si="0"/>
        <v>80.637999999999977</v>
      </c>
      <c r="G49" s="43"/>
      <c r="H49" s="17"/>
    </row>
    <row r="50" spans="1:8" x14ac:dyDescent="0.2">
      <c r="A50" s="1">
        <v>43009</v>
      </c>
      <c r="B50" s="12">
        <v>459.73099999999999</v>
      </c>
      <c r="C50" s="43">
        <f>+MIN($B$38,$B$50,$B$62,$B$74,$B$86)</f>
        <v>433.80799999999999</v>
      </c>
      <c r="D50" s="43">
        <f>+MAX($B$38,$B$50,$B$62,$B$74,$B$86)</f>
        <v>493.59300000000002</v>
      </c>
      <c r="E50" s="17">
        <f t="shared" si="0"/>
        <v>59.785000000000025</v>
      </c>
      <c r="G50" s="43"/>
      <c r="H50" s="17"/>
    </row>
    <row r="51" spans="1:8" x14ac:dyDescent="0.2">
      <c r="A51" s="1">
        <v>43040</v>
      </c>
      <c r="B51" s="12">
        <v>453.05399999999997</v>
      </c>
      <c r="C51" s="43">
        <f>+MIN($B$39,$B$51,$B$63,$B$75,$B$87)</f>
        <v>445.887</v>
      </c>
      <c r="D51" s="43">
        <f>+MAX($B$39,$B$51,$B$63,$B$75,$B$87)</f>
        <v>500.42</v>
      </c>
      <c r="E51" s="17">
        <f t="shared" si="0"/>
        <v>54.533000000000015</v>
      </c>
      <c r="G51" s="43"/>
      <c r="H51" s="17"/>
    </row>
    <row r="52" spans="1:8" x14ac:dyDescent="0.2">
      <c r="A52" s="1">
        <v>43070</v>
      </c>
      <c r="B52" s="12">
        <v>421.64600000000002</v>
      </c>
      <c r="C52" s="43">
        <f>+MIN($B$40,$B$52,$B$64,$B$76,$B$88)</f>
        <v>421.64600000000002</v>
      </c>
      <c r="D52" s="43">
        <f>+MAX($B$40,$B$52,$B$64,$B$76,$B$88)</f>
        <v>485.25700000000001</v>
      </c>
      <c r="E52" s="17">
        <f t="shared" si="0"/>
        <v>63.61099999999999</v>
      </c>
      <c r="G52" s="43"/>
      <c r="H52" s="17"/>
    </row>
    <row r="53" spans="1:8" x14ac:dyDescent="0.2">
      <c r="A53" s="1">
        <v>43101</v>
      </c>
      <c r="B53" s="12">
        <v>420.76</v>
      </c>
      <c r="C53" s="43">
        <f>+MIN($B$29,$B$41,$B$53,$B$65,$B$77)</f>
        <v>420.76</v>
      </c>
      <c r="D53" s="43">
        <f>+MAX($B$29,$B$41,$B$53,$B$65,$B$77)</f>
        <v>506.798</v>
      </c>
      <c r="E53" s="17">
        <f t="shared" si="0"/>
        <v>86.038000000000011</v>
      </c>
      <c r="G53" s="43"/>
      <c r="H53" s="17"/>
    </row>
    <row r="54" spans="1:8" x14ac:dyDescent="0.2">
      <c r="A54" s="1">
        <v>43132</v>
      </c>
      <c r="B54" s="12">
        <v>423.84300000000002</v>
      </c>
      <c r="C54" s="43">
        <f>+MIN($B$30,$B$42,$B$54,$B$66,$B$78)</f>
        <v>423.84300000000002</v>
      </c>
      <c r="D54" s="43">
        <f>+MAX($B$30,$B$42,$B$54,$B$66,$B$78)</f>
        <v>525.41899999999998</v>
      </c>
      <c r="E54" s="17">
        <f t="shared" si="0"/>
        <v>101.57599999999996</v>
      </c>
      <c r="G54" s="43"/>
      <c r="H54" s="17"/>
    </row>
    <row r="55" spans="1:8" x14ac:dyDescent="0.2">
      <c r="A55" s="1">
        <v>43160</v>
      </c>
      <c r="B55" s="12">
        <v>424.93900000000002</v>
      </c>
      <c r="C55" s="43">
        <f>+MIN($B$31,$B$43,$B$55,$B$67,$B$79)</f>
        <v>424.93900000000002</v>
      </c>
      <c r="D55" s="43">
        <f>+MAX($B$31,$B$43,$B$55,$B$67,$B$79)</f>
        <v>538.59500000000003</v>
      </c>
      <c r="E55" s="17">
        <f t="shared" si="0"/>
        <v>113.65600000000001</v>
      </c>
      <c r="G55" s="43"/>
      <c r="H55" s="17"/>
    </row>
    <row r="56" spans="1:8" x14ac:dyDescent="0.2">
      <c r="A56" s="1">
        <v>43191</v>
      </c>
      <c r="B56" s="12">
        <v>436.57799999999997</v>
      </c>
      <c r="C56" s="43">
        <f>+MIN($B$32,$B$44,$B$56,$B$68,$B$80)</f>
        <v>436.57799999999997</v>
      </c>
      <c r="D56" s="43">
        <f>+MAX($B$32,$B$44,$B$56,$B$68,$B$80)</f>
        <v>529.16399999999999</v>
      </c>
      <c r="E56" s="17">
        <f t="shared" si="0"/>
        <v>92.586000000000013</v>
      </c>
      <c r="G56" s="43"/>
      <c r="H56" s="17"/>
    </row>
    <row r="57" spans="1:8" x14ac:dyDescent="0.2">
      <c r="A57" s="1">
        <v>43221</v>
      </c>
      <c r="B57" s="12">
        <v>434.197</v>
      </c>
      <c r="C57" s="43">
        <f>+MIN($B$33,$B$45,$B$57,$B$69,$B$81)</f>
        <v>434.197</v>
      </c>
      <c r="D57" s="43">
        <f>+MAX($B$33,$B$45,$B$57,$B$69,$B$81)</f>
        <v>520.96100000000001</v>
      </c>
      <c r="E57" s="17">
        <f t="shared" si="0"/>
        <v>86.76400000000001</v>
      </c>
      <c r="G57" s="43"/>
      <c r="H57" s="17"/>
    </row>
    <row r="58" spans="1:8" x14ac:dyDescent="0.2">
      <c r="A58" s="1">
        <v>43252</v>
      </c>
      <c r="B58" s="12">
        <v>415.15199999999999</v>
      </c>
      <c r="C58" s="43">
        <f>+MIN($B$34,$B$46,$B$58,$B$70,$B$82)</f>
        <v>415.15199999999999</v>
      </c>
      <c r="D58" s="43">
        <f>+MAX($B$34,$B$46,$B$58,$B$70,$B$82)</f>
        <v>531.92600000000004</v>
      </c>
      <c r="E58" s="17">
        <f t="shared" si="0"/>
        <v>116.77400000000006</v>
      </c>
      <c r="G58" s="43"/>
      <c r="H58" s="17"/>
    </row>
    <row r="59" spans="1:8" x14ac:dyDescent="0.2">
      <c r="A59" s="1">
        <v>43282</v>
      </c>
      <c r="B59" s="12">
        <v>409.64100000000002</v>
      </c>
      <c r="C59" s="43">
        <f>+MIN($B$35,$B$47,$B$59,$B$71,$B$83)</f>
        <v>409.64100000000002</v>
      </c>
      <c r="D59" s="43">
        <f>+MAX($B$35,$B$47,$B$59,$B$71,$B$83)</f>
        <v>519.28</v>
      </c>
      <c r="E59" s="17">
        <f t="shared" si="0"/>
        <v>109.63899999999995</v>
      </c>
      <c r="G59" s="43"/>
      <c r="H59" s="17"/>
    </row>
    <row r="60" spans="1:8" x14ac:dyDescent="0.2">
      <c r="A60" s="1">
        <v>43313</v>
      </c>
      <c r="B60" s="12">
        <v>407.58300000000003</v>
      </c>
      <c r="C60" s="43">
        <f>+MIN($B$36,$B$48,$B$60,$B$72,$B$84)</f>
        <v>407.58300000000003</v>
      </c>
      <c r="D60" s="43">
        <f>+MAX($B$36,$B$48,$B$60,$B$72,$B$84)</f>
        <v>504.00799999999998</v>
      </c>
      <c r="E60" s="17">
        <f t="shared" si="0"/>
        <v>96.424999999999955</v>
      </c>
      <c r="G60" s="43"/>
      <c r="H60" s="17"/>
    </row>
    <row r="61" spans="1:8" x14ac:dyDescent="0.2">
      <c r="A61" s="1">
        <v>43344</v>
      </c>
      <c r="B61" s="12">
        <v>416.68400000000003</v>
      </c>
      <c r="C61" s="43">
        <f>+MIN($B$37,$B$49,$B$61,$B$73,$B$85)</f>
        <v>416.68400000000003</v>
      </c>
      <c r="D61" s="43">
        <f>+MAX($B$37,$B$49,$B$61,$B$73,$B$85)</f>
        <v>497.322</v>
      </c>
      <c r="E61" s="17">
        <f t="shared" si="0"/>
        <v>80.637999999999977</v>
      </c>
      <c r="G61" s="43"/>
      <c r="H61" s="17"/>
    </row>
    <row r="62" spans="1:8" x14ac:dyDescent="0.2">
      <c r="A62" s="1">
        <v>43374</v>
      </c>
      <c r="B62" s="12">
        <v>433.80799999999999</v>
      </c>
      <c r="C62" s="43">
        <f>+MIN($B$38,$B$50,$B$62,$B$74,$B$86)</f>
        <v>433.80799999999999</v>
      </c>
      <c r="D62" s="43">
        <f>+MAX($B$38,$B$50,$B$62,$B$74,$B$86)</f>
        <v>493.59300000000002</v>
      </c>
      <c r="E62" s="17">
        <f t="shared" si="0"/>
        <v>59.785000000000025</v>
      </c>
      <c r="G62" s="43"/>
      <c r="H62" s="17"/>
    </row>
    <row r="63" spans="1:8" x14ac:dyDescent="0.2">
      <c r="A63" s="1">
        <v>43405</v>
      </c>
      <c r="B63" s="12">
        <v>449.37900000000002</v>
      </c>
      <c r="C63" s="43">
        <f>+MIN($B$39,$B$51,$B$63,$B$75,$B$87)</f>
        <v>445.887</v>
      </c>
      <c r="D63" s="43">
        <f>+MAX($B$39,$B$51,$B$63,$B$75,$B$87)</f>
        <v>500.42</v>
      </c>
      <c r="E63" s="17">
        <f t="shared" si="0"/>
        <v>54.533000000000015</v>
      </c>
      <c r="G63" s="43"/>
      <c r="H63" s="17"/>
    </row>
    <row r="64" spans="1:8" x14ac:dyDescent="0.2">
      <c r="A64" s="1">
        <v>43435</v>
      </c>
      <c r="B64" s="12">
        <v>442.50099999999998</v>
      </c>
      <c r="C64" s="43">
        <f>+MIN($B$40,$B$52,$B$64,$B$76,$B$88)</f>
        <v>421.64600000000002</v>
      </c>
      <c r="D64" s="43">
        <f>+MAX($B$40,$B$52,$B$64,$B$76,$B$88)</f>
        <v>485.25700000000001</v>
      </c>
      <c r="E64" s="17">
        <f t="shared" si="0"/>
        <v>63.61099999999999</v>
      </c>
      <c r="G64" s="43"/>
      <c r="H64" s="17"/>
    </row>
    <row r="65" spans="1:8" x14ac:dyDescent="0.2">
      <c r="A65" s="1">
        <v>43466</v>
      </c>
      <c r="B65" s="12">
        <v>448.97199999999998</v>
      </c>
      <c r="C65" s="43">
        <f>+MIN($B$29,$B$41,$B$53,$B$65,$B$77)</f>
        <v>420.76</v>
      </c>
      <c r="D65" s="43">
        <f>+MAX($B$29,$B$41,$B$53,$B$65,$B$77)</f>
        <v>506.798</v>
      </c>
      <c r="E65" s="17">
        <f t="shared" si="0"/>
        <v>86.038000000000011</v>
      </c>
      <c r="G65" s="43"/>
      <c r="H65" s="17"/>
    </row>
    <row r="66" spans="1:8" x14ac:dyDescent="0.2">
      <c r="A66" s="1">
        <v>43497</v>
      </c>
      <c r="B66" s="12">
        <v>451.66</v>
      </c>
      <c r="C66" s="43">
        <f>+MIN($B$30,$B$42,$B$54,$B$66,$B$78)</f>
        <v>423.84300000000002</v>
      </c>
      <c r="D66" s="43">
        <f>+MAX($B$30,$B$42,$B$54,$B$66,$B$78)</f>
        <v>525.41899999999998</v>
      </c>
      <c r="E66" s="17">
        <f t="shared" si="0"/>
        <v>101.57599999999996</v>
      </c>
      <c r="G66" s="43"/>
      <c r="H66" s="17"/>
    </row>
    <row r="67" spans="1:8" x14ac:dyDescent="0.2">
      <c r="A67" s="1">
        <v>43525</v>
      </c>
      <c r="B67" s="12">
        <v>458.89</v>
      </c>
      <c r="C67" s="43">
        <f>+MIN($B$31,$B$43,$B$55,$B$67,$B$79)</f>
        <v>424.93900000000002</v>
      </c>
      <c r="D67" s="43">
        <f>+MAX($B$31,$B$43,$B$55,$B$67,$B$79)</f>
        <v>538.59500000000003</v>
      </c>
      <c r="E67" s="17">
        <f t="shared" si="0"/>
        <v>113.65600000000001</v>
      </c>
      <c r="G67" s="43"/>
      <c r="H67" s="17"/>
    </row>
    <row r="68" spans="1:8" x14ac:dyDescent="0.2">
      <c r="A68" s="1">
        <v>43556</v>
      </c>
      <c r="B68" s="12">
        <v>469.80200000000002</v>
      </c>
      <c r="C68" s="43">
        <f>+MIN($B$32,$B$44,$B$56,$B$68,$B$80)</f>
        <v>436.57799999999997</v>
      </c>
      <c r="D68" s="43">
        <f>+MAX($B$32,$B$44,$B$56,$B$68,$B$80)</f>
        <v>529.16399999999999</v>
      </c>
      <c r="E68" s="17">
        <f t="shared" si="0"/>
        <v>92.586000000000013</v>
      </c>
      <c r="G68" s="43"/>
      <c r="H68" s="17"/>
    </row>
    <row r="69" spans="1:8" x14ac:dyDescent="0.2">
      <c r="A69" s="1">
        <v>43586</v>
      </c>
      <c r="B69" s="12">
        <v>481.125</v>
      </c>
      <c r="C69" s="43">
        <f>+MIN($B$33,$B$45,$B$57,$B$69,$B$81)</f>
        <v>434.197</v>
      </c>
      <c r="D69" s="43">
        <f>+MAX($B$33,$B$45,$B$57,$B$69,$B$81)</f>
        <v>520.96100000000001</v>
      </c>
      <c r="E69" s="17">
        <f t="shared" si="0"/>
        <v>86.76400000000001</v>
      </c>
      <c r="G69" s="43"/>
      <c r="H69" s="17"/>
    </row>
    <row r="70" spans="1:8" x14ac:dyDescent="0.2">
      <c r="A70" s="1">
        <v>43617</v>
      </c>
      <c r="B70" s="12">
        <v>463.44600000000003</v>
      </c>
      <c r="C70" s="43">
        <f>+MIN($B$34,$B$46,$B$58,$B$70,$B$82)</f>
        <v>415.15199999999999</v>
      </c>
      <c r="D70" s="43">
        <f>+MAX($B$34,$B$46,$B$58,$B$70,$B$82)</f>
        <v>531.92600000000004</v>
      </c>
      <c r="E70" s="17">
        <f t="shared" si="0"/>
        <v>116.77400000000006</v>
      </c>
      <c r="G70" s="43"/>
      <c r="H70" s="17"/>
    </row>
    <row r="71" spans="1:8" x14ac:dyDescent="0.2">
      <c r="A71" s="1">
        <v>43647</v>
      </c>
      <c r="B71" s="12">
        <v>441.58800000000002</v>
      </c>
      <c r="C71" s="43">
        <f>+MIN($B$35,$B$47,$B$59,$B$71,$B$83)</f>
        <v>409.64100000000002</v>
      </c>
      <c r="D71" s="43">
        <f>+MAX($B$35,$B$47,$B$59,$B$71,$B$83)</f>
        <v>519.28</v>
      </c>
      <c r="E71" s="17">
        <f t="shared" si="0"/>
        <v>109.63899999999995</v>
      </c>
      <c r="G71" s="43"/>
      <c r="H71" s="17"/>
    </row>
    <row r="72" spans="1:8" x14ac:dyDescent="0.2">
      <c r="A72" s="1">
        <v>43678</v>
      </c>
      <c r="B72" s="12">
        <v>430.11799999999999</v>
      </c>
      <c r="C72" s="43">
        <f>+MIN($B$36,$B$48,$B$60,$B$72,$B$84)</f>
        <v>407.58300000000003</v>
      </c>
      <c r="D72" s="43">
        <f>+MAX($B$36,$B$48,$B$60,$B$72,$B$84)</f>
        <v>504.00799999999998</v>
      </c>
      <c r="E72" s="17">
        <f t="shared" si="0"/>
        <v>96.424999999999955</v>
      </c>
      <c r="G72" s="43"/>
      <c r="H72" s="17"/>
    </row>
    <row r="73" spans="1:8" x14ac:dyDescent="0.2">
      <c r="A73" s="1">
        <v>43709</v>
      </c>
      <c r="B73" s="12">
        <v>425.61399999999998</v>
      </c>
      <c r="C73" s="43">
        <f>+MIN($B$37,$B$49,$B$61,$B$73,$B$85)</f>
        <v>416.68400000000003</v>
      </c>
      <c r="D73" s="43">
        <f>+MAX($B$37,$B$49,$B$61,$B$73,$B$85)</f>
        <v>497.322</v>
      </c>
      <c r="E73" s="17">
        <f t="shared" si="0"/>
        <v>80.637999999999977</v>
      </c>
      <c r="G73" s="43"/>
      <c r="H73" s="17"/>
    </row>
    <row r="74" spans="1:8" x14ac:dyDescent="0.2">
      <c r="A74" s="1">
        <v>43739</v>
      </c>
      <c r="B74" s="12">
        <v>443.36700000000002</v>
      </c>
      <c r="C74" s="43">
        <f>+MIN($B$38,$B$50,$B$62,$B$74,$B$86)</f>
        <v>433.80799999999999</v>
      </c>
      <c r="D74" s="43">
        <f>+MAX($B$38,$B$50,$B$62,$B$74,$B$86)</f>
        <v>493.59300000000002</v>
      </c>
      <c r="E74" s="17">
        <f t="shared" si="0"/>
        <v>59.785000000000025</v>
      </c>
      <c r="G74" s="43"/>
      <c r="H74" s="17"/>
    </row>
    <row r="75" spans="1:8" x14ac:dyDescent="0.2">
      <c r="A75" s="1">
        <v>43770</v>
      </c>
      <c r="B75" s="12">
        <v>445.887</v>
      </c>
      <c r="C75" s="43">
        <f>+MIN($B$39,$B$51,$B$63,$B$75,$B$87)</f>
        <v>445.887</v>
      </c>
      <c r="D75" s="43">
        <f>+MAX($B$39,$B$51,$B$63,$B$75,$B$87)</f>
        <v>500.42</v>
      </c>
      <c r="E75" s="17">
        <f t="shared" si="0"/>
        <v>54.533000000000015</v>
      </c>
      <c r="G75" s="43"/>
      <c r="H75" s="17"/>
    </row>
    <row r="76" spans="1:8" x14ac:dyDescent="0.2">
      <c r="A76" s="1">
        <v>43800</v>
      </c>
      <c r="B76" s="12">
        <v>432.77199999999999</v>
      </c>
      <c r="C76" s="43">
        <f>+MIN($B$40,$B$52,$B$64,$B$76,$B$88)</f>
        <v>421.64600000000002</v>
      </c>
      <c r="D76" s="43">
        <f>+MAX($B$40,$B$52,$B$64,$B$76,$B$88)</f>
        <v>485.25700000000001</v>
      </c>
      <c r="E76" s="17">
        <f t="shared" si="0"/>
        <v>63.61099999999999</v>
      </c>
      <c r="G76" s="43"/>
      <c r="H76" s="17"/>
    </row>
    <row r="77" spans="1:8" x14ac:dyDescent="0.2">
      <c r="A77" s="1">
        <v>43831</v>
      </c>
      <c r="B77" s="12">
        <v>442.834</v>
      </c>
      <c r="C77" s="43">
        <f>+MIN($B$29,$B$41,$B$53,$B$65,$B$77)</f>
        <v>420.76</v>
      </c>
      <c r="D77" s="43">
        <f>+MAX($B$29,$B$41,$B$53,$B$65,$B$77)</f>
        <v>506.798</v>
      </c>
      <c r="E77" s="17">
        <f t="shared" si="0"/>
        <v>86.038000000000011</v>
      </c>
      <c r="G77" s="43"/>
      <c r="H77" s="17"/>
    </row>
    <row r="78" spans="1:8" x14ac:dyDescent="0.2">
      <c r="A78" s="1">
        <v>43862</v>
      </c>
      <c r="B78" s="12">
        <v>454.22500000000002</v>
      </c>
      <c r="C78" s="43">
        <f>+MIN($B$30,$B$42,$B$54,$B$66,$B$78)</f>
        <v>423.84300000000002</v>
      </c>
      <c r="D78" s="43">
        <f>+MAX($B$30,$B$42,$B$54,$B$66,$B$78)</f>
        <v>525.41899999999998</v>
      </c>
      <c r="E78" s="17">
        <f t="shared" si="0"/>
        <v>101.57599999999996</v>
      </c>
      <c r="G78" s="43"/>
      <c r="H78" s="17"/>
    </row>
    <row r="79" spans="1:8" x14ac:dyDescent="0.2">
      <c r="A79" s="1">
        <v>43891</v>
      </c>
      <c r="B79" s="12">
        <v>482.45400000000001</v>
      </c>
      <c r="C79" s="43">
        <f>+MIN($B$31,$B$43,$B$55,$B$67,$B$79)</f>
        <v>424.93900000000002</v>
      </c>
      <c r="D79" s="43">
        <f>+MAX($B$31,$B$43,$B$55,$B$67,$B$79)</f>
        <v>538.59500000000003</v>
      </c>
      <c r="E79" s="17">
        <f t="shared" si="0"/>
        <v>113.65600000000001</v>
      </c>
      <c r="G79" s="43"/>
      <c r="H79" s="17"/>
    </row>
    <row r="80" spans="1:8" x14ac:dyDescent="0.2">
      <c r="A80" s="1">
        <v>43922</v>
      </c>
      <c r="B80" s="12">
        <v>529.16399999999999</v>
      </c>
      <c r="C80" s="43">
        <f>+MIN($B$32,$B$44,$B$56,$B$68,$B$80)</f>
        <v>436.57799999999997</v>
      </c>
      <c r="D80" s="43">
        <f>+MAX($B$32,$B$44,$B$56,$B$68,$B$80)</f>
        <v>529.16399999999999</v>
      </c>
      <c r="E80" s="17">
        <f t="shared" si="0"/>
        <v>92.586000000000013</v>
      </c>
      <c r="G80" s="43"/>
      <c r="H80" s="17"/>
    </row>
    <row r="81" spans="1:8" x14ac:dyDescent="0.2">
      <c r="A81" s="1">
        <v>43952</v>
      </c>
      <c r="B81" s="12">
        <v>520.96100000000001</v>
      </c>
      <c r="C81" s="43">
        <f>+MIN($B$33,$B$45,$B$57,$B$69,$B$81)</f>
        <v>434.197</v>
      </c>
      <c r="D81" s="43">
        <f>+MAX($B$33,$B$45,$B$57,$B$69,$B$81)</f>
        <v>520.96100000000001</v>
      </c>
      <c r="E81" s="17">
        <f t="shared" si="0"/>
        <v>86.76400000000001</v>
      </c>
      <c r="G81" s="43"/>
      <c r="H81" s="17"/>
    </row>
    <row r="82" spans="1:8" x14ac:dyDescent="0.2">
      <c r="A82" s="1">
        <v>43983</v>
      </c>
      <c r="B82" s="12">
        <v>531.92600000000004</v>
      </c>
      <c r="C82" s="43">
        <f>+MIN($B$34,$B$46,$B$58,$B$70,$B$82)</f>
        <v>415.15199999999999</v>
      </c>
      <c r="D82" s="43">
        <f>+MAX($B$34,$B$46,$B$58,$B$70,$B$82)</f>
        <v>531.92600000000004</v>
      </c>
      <c r="E82" s="17">
        <f t="shared" si="0"/>
        <v>116.77400000000006</v>
      </c>
      <c r="G82" s="43"/>
      <c r="H82" s="17"/>
    </row>
    <row r="83" spans="1:8" x14ac:dyDescent="0.2">
      <c r="A83" s="1">
        <v>44013</v>
      </c>
      <c r="B83" s="12">
        <v>519.28</v>
      </c>
      <c r="C83" s="43">
        <f>+MIN($B$35,$B$47,$B$59,$B$71,$B$83)</f>
        <v>409.64100000000002</v>
      </c>
      <c r="D83" s="43">
        <f>+MAX($B$35,$B$47,$B$59,$B$71,$B$83)</f>
        <v>519.28</v>
      </c>
      <c r="E83" s="17">
        <f t="shared" si="0"/>
        <v>109.63899999999995</v>
      </c>
      <c r="G83" s="43"/>
      <c r="H83" s="17"/>
    </row>
    <row r="84" spans="1:8" x14ac:dyDescent="0.2">
      <c r="A84" s="1">
        <v>44044</v>
      </c>
      <c r="B84" s="12">
        <v>504.00799999999998</v>
      </c>
      <c r="C84" s="43">
        <f>+MIN($B$36,$B$48,$B$60,$B$72,$B$84)</f>
        <v>407.58300000000003</v>
      </c>
      <c r="D84" s="43">
        <f>+MAX($B$36,$B$48,$B$60,$B$72,$B$84)</f>
        <v>504.00799999999998</v>
      </c>
      <c r="E84" s="17">
        <f t="shared" si="0"/>
        <v>96.424999999999955</v>
      </c>
      <c r="G84" s="43"/>
      <c r="H84" s="17"/>
    </row>
    <row r="85" spans="1:8" x14ac:dyDescent="0.2">
      <c r="A85" s="1">
        <v>44075</v>
      </c>
      <c r="B85" s="12">
        <v>497.322</v>
      </c>
      <c r="C85" s="43">
        <f>+MIN($B$37,$B$49,$B$61,$B$73,$B$85)</f>
        <v>416.68400000000003</v>
      </c>
      <c r="D85" s="43">
        <f>+MAX($B$37,$B$49,$B$61,$B$73,$B$85)</f>
        <v>497.322</v>
      </c>
      <c r="E85" s="17">
        <f t="shared" si="0"/>
        <v>80.637999999999977</v>
      </c>
      <c r="G85" s="43"/>
      <c r="H85" s="17"/>
    </row>
    <row r="86" spans="1:8" x14ac:dyDescent="0.2">
      <c r="A86" s="1">
        <v>44105</v>
      </c>
      <c r="B86" s="12">
        <v>493.59300000000002</v>
      </c>
      <c r="C86" s="43">
        <f>+MIN($B$38,$B$50,$B$62,$B$74,$B$86)</f>
        <v>433.80799999999999</v>
      </c>
      <c r="D86" s="43">
        <f>+MAX($B$38,$B$50,$B$62,$B$74,$B$86)</f>
        <v>493.59300000000002</v>
      </c>
      <c r="E86" s="17">
        <f t="shared" si="0"/>
        <v>59.785000000000025</v>
      </c>
      <c r="G86" s="43"/>
      <c r="H86" s="17"/>
    </row>
    <row r="87" spans="1:8" x14ac:dyDescent="0.2">
      <c r="A87" s="1">
        <v>44136</v>
      </c>
      <c r="B87" s="12">
        <v>500.42</v>
      </c>
      <c r="C87" s="43">
        <f>+MIN($B$39,$B$51,$B$63,$B$75,$B$87)</f>
        <v>445.887</v>
      </c>
      <c r="D87" s="43">
        <f>+MAX($B$39,$B$51,$B$63,$B$75,$B$87)</f>
        <v>500.42</v>
      </c>
      <c r="E87" s="17">
        <f t="shared" si="0"/>
        <v>54.533000000000015</v>
      </c>
      <c r="G87" s="43"/>
      <c r="H87" s="17"/>
    </row>
    <row r="88" spans="1:8" x14ac:dyDescent="0.2">
      <c r="A88" s="1">
        <v>44166</v>
      </c>
      <c r="B88" s="12">
        <v>485.25700000000001</v>
      </c>
      <c r="C88" s="43">
        <f>+MIN($B$40,$B$52,$B$64,$B$76,$B$88)</f>
        <v>421.64600000000002</v>
      </c>
      <c r="D88" s="43">
        <f>+MAX($B$40,$B$52,$B$64,$B$76,$B$88)</f>
        <v>485.25700000000001</v>
      </c>
      <c r="E88" s="17">
        <f t="shared" si="0"/>
        <v>63.61099999999999</v>
      </c>
      <c r="G88" s="43"/>
      <c r="H88" s="17"/>
    </row>
    <row r="89" spans="1:8" x14ac:dyDescent="0.2">
      <c r="A89" s="1">
        <v>44197</v>
      </c>
      <c r="B89" s="12">
        <v>472.81114286000002</v>
      </c>
      <c r="C89" s="43">
        <f>+MIN($B$29,$B$41,$B$53,$B$65,$B$77)</f>
        <v>420.76</v>
      </c>
      <c r="D89" s="43">
        <f>+MAX($B$29,$B$41,$B$53,$B$65,$B$77)</f>
        <v>506.798</v>
      </c>
      <c r="E89" s="17">
        <f t="shared" si="0"/>
        <v>86.038000000000011</v>
      </c>
      <c r="G89" s="43"/>
      <c r="H89" s="17"/>
    </row>
    <row r="90" spans="1:8" x14ac:dyDescent="0.2">
      <c r="A90" s="1">
        <v>44228</v>
      </c>
      <c r="B90" s="12">
        <v>484.45615644999998</v>
      </c>
      <c r="C90" s="43">
        <f>+MIN($B$30,$B$42,$B$54,$B$66,$B$78)</f>
        <v>423.84300000000002</v>
      </c>
      <c r="D90" s="43">
        <f>+MAX($B$30,$B$42,$B$54,$B$66,$B$78)</f>
        <v>525.41899999999998</v>
      </c>
      <c r="E90" s="17">
        <f t="shared" si="0"/>
        <v>101.57599999999996</v>
      </c>
      <c r="G90" s="43"/>
      <c r="H90" s="17"/>
    </row>
    <row r="91" spans="1:8" x14ac:dyDescent="0.2">
      <c r="A91" s="1">
        <v>44256</v>
      </c>
      <c r="B91" s="12">
        <v>488.53070000000002</v>
      </c>
      <c r="C91" s="43">
        <f>+MIN($B$31,$B$43,$B$55,$B$67,$B$79)</f>
        <v>424.93900000000002</v>
      </c>
      <c r="D91" s="43">
        <f>+MAX($B$31,$B$43,$B$55,$B$67,$B$79)</f>
        <v>538.59500000000003</v>
      </c>
      <c r="E91" s="17">
        <f t="shared" si="0"/>
        <v>113.65600000000001</v>
      </c>
      <c r="G91" s="43"/>
      <c r="H91" s="17"/>
    </row>
    <row r="92" spans="1:8" x14ac:dyDescent="0.2">
      <c r="A92" s="1">
        <v>44287</v>
      </c>
      <c r="B92" s="12">
        <v>491.39949999999999</v>
      </c>
      <c r="C92" s="43">
        <f>+MIN($B$32,$B$44,$B$56,$B$68,$B$80)</f>
        <v>436.57799999999997</v>
      </c>
      <c r="D92" s="43">
        <f>+MAX($B$32,$B$44,$B$56,$B$68,$B$80)</f>
        <v>529.16399999999999</v>
      </c>
      <c r="E92" s="17">
        <f t="shared" si="0"/>
        <v>92.586000000000013</v>
      </c>
      <c r="G92" s="43"/>
      <c r="H92" s="17"/>
    </row>
    <row r="93" spans="1:8" x14ac:dyDescent="0.2">
      <c r="A93" s="1">
        <v>44317</v>
      </c>
      <c r="B93" s="12">
        <v>490.43340000000001</v>
      </c>
      <c r="C93" s="43">
        <f>+MIN($B$33,$B$45,$B$57,$B$69,$B$81)</f>
        <v>434.197</v>
      </c>
      <c r="D93" s="43">
        <f>+MAX($B$33,$B$45,$B$57,$B$69,$B$81)</f>
        <v>520.96100000000001</v>
      </c>
      <c r="E93" s="17">
        <f t="shared" ref="E93:E112" si="1">D93-C93</f>
        <v>86.76400000000001</v>
      </c>
      <c r="G93" s="43"/>
      <c r="H93" s="17"/>
    </row>
    <row r="94" spans="1:8" x14ac:dyDescent="0.2">
      <c r="A94" s="1">
        <v>44348</v>
      </c>
      <c r="B94" s="12">
        <v>476.08049999999997</v>
      </c>
      <c r="C94" s="43">
        <f>+MIN($B$34,$B$46,$B$58,$B$70,$B$82)</f>
        <v>415.15199999999999</v>
      </c>
      <c r="D94" s="43">
        <f>+MAX($B$34,$B$46,$B$58,$B$70,$B$82)</f>
        <v>531.92600000000004</v>
      </c>
      <c r="E94" s="17">
        <f t="shared" si="1"/>
        <v>116.77400000000006</v>
      </c>
      <c r="G94" s="43"/>
      <c r="H94" s="17"/>
    </row>
    <row r="95" spans="1:8" x14ac:dyDescent="0.2">
      <c r="A95" s="1">
        <v>44378</v>
      </c>
      <c r="B95" s="12">
        <v>462.58350000000002</v>
      </c>
      <c r="C95" s="43">
        <f>+MIN($B$35,$B$47,$B$59,$B$71,$B$83)</f>
        <v>409.64100000000002</v>
      </c>
      <c r="D95" s="43">
        <f>+MAX($B$35,$B$47,$B$59,$B$71,$B$83)</f>
        <v>519.28</v>
      </c>
      <c r="E95" s="17">
        <f t="shared" si="1"/>
        <v>109.63899999999995</v>
      </c>
      <c r="G95" s="43"/>
      <c r="H95" s="17"/>
    </row>
    <row r="96" spans="1:8" x14ac:dyDescent="0.2">
      <c r="A96" s="1">
        <v>44409</v>
      </c>
      <c r="B96" s="12">
        <v>453.8811</v>
      </c>
      <c r="C96" s="43">
        <f>+MIN($B$36,$B$48,$B$60,$B$72,$B$84)</f>
        <v>407.58300000000003</v>
      </c>
      <c r="D96" s="43">
        <f>+MAX($B$36,$B$48,$B$60,$B$72,$B$84)</f>
        <v>504.00799999999998</v>
      </c>
      <c r="E96" s="17">
        <f t="shared" si="1"/>
        <v>96.424999999999955</v>
      </c>
      <c r="G96" s="43"/>
      <c r="H96" s="17"/>
    </row>
    <row r="97" spans="1:8" x14ac:dyDescent="0.2">
      <c r="A97" s="1">
        <v>44440</v>
      </c>
      <c r="B97" s="12">
        <v>454.32810000000001</v>
      </c>
      <c r="C97" s="43">
        <f>+MIN($B$37,$B$49,$B$61,$B$73,$B$85)</f>
        <v>416.68400000000003</v>
      </c>
      <c r="D97" s="43">
        <f>+MAX($B$37,$B$49,$B$61,$B$73,$B$85)</f>
        <v>497.322</v>
      </c>
      <c r="E97" s="17">
        <f t="shared" si="1"/>
        <v>80.637999999999977</v>
      </c>
      <c r="G97" s="43"/>
      <c r="H97" s="17"/>
    </row>
    <row r="98" spans="1:8" x14ac:dyDescent="0.2">
      <c r="A98" s="1">
        <v>44470</v>
      </c>
      <c r="B98" s="12">
        <v>463.90730000000002</v>
      </c>
      <c r="C98" s="43">
        <f>+MIN($B$38,$B$50,$B$62,$B$74,$B$86)</f>
        <v>433.80799999999999</v>
      </c>
      <c r="D98" s="43">
        <f>+MAX($B$38,$B$50,$B$62,$B$74,$B$86)</f>
        <v>493.59300000000002</v>
      </c>
      <c r="E98" s="17">
        <f t="shared" si="1"/>
        <v>59.785000000000025</v>
      </c>
      <c r="G98" s="43"/>
      <c r="H98" s="17"/>
    </row>
    <row r="99" spans="1:8" x14ac:dyDescent="0.2">
      <c r="A99" s="1">
        <v>44501</v>
      </c>
      <c r="B99" s="12">
        <v>465.99079999999998</v>
      </c>
      <c r="C99" s="43">
        <f>+MIN($B$39,$B$51,$B$63,$B$75,$B$87)</f>
        <v>445.887</v>
      </c>
      <c r="D99" s="43">
        <f>+MAX($B$39,$B$51,$B$63,$B$75,$B$87)</f>
        <v>500.42</v>
      </c>
      <c r="E99" s="17">
        <f t="shared" si="1"/>
        <v>54.533000000000015</v>
      </c>
      <c r="G99" s="43"/>
      <c r="H99" s="17"/>
    </row>
    <row r="100" spans="1:8" x14ac:dyDescent="0.2">
      <c r="A100" s="1">
        <v>44531</v>
      </c>
      <c r="B100" s="12">
        <v>454.3184</v>
      </c>
      <c r="C100" s="43">
        <f>+MIN($B$40,$B$52,$B$64,$B$76,$B$88)</f>
        <v>421.64600000000002</v>
      </c>
      <c r="D100" s="43">
        <f>+MAX($B$40,$B$52,$B$64,$B$76,$B$88)</f>
        <v>485.25700000000001</v>
      </c>
      <c r="E100" s="17">
        <f t="shared" si="1"/>
        <v>63.61099999999999</v>
      </c>
      <c r="G100" s="43"/>
      <c r="H100" s="17"/>
    </row>
    <row r="101" spans="1:8" x14ac:dyDescent="0.2">
      <c r="A101" s="1">
        <v>44562</v>
      </c>
      <c r="B101" s="12">
        <v>457.94099999999997</v>
      </c>
      <c r="C101" s="43">
        <f>+MIN($B$29,$B$41,$B$53,$B$65,$B$77)</f>
        <v>420.76</v>
      </c>
      <c r="D101" s="17">
        <f>+MAX($B$29,$B$41,$B$53,$B$65,$B$77)</f>
        <v>506.798</v>
      </c>
      <c r="E101" s="17">
        <f t="shared" si="1"/>
        <v>86.038000000000011</v>
      </c>
      <c r="G101" s="43"/>
      <c r="H101" s="17"/>
    </row>
    <row r="102" spans="1:8" x14ac:dyDescent="0.2">
      <c r="A102" s="1">
        <v>44593</v>
      </c>
      <c r="B102" s="12">
        <v>464.48829999999998</v>
      </c>
      <c r="C102" s="43">
        <f>+MIN($B$30,$B$42,$B$54,$B$66,$B$78)</f>
        <v>423.84300000000002</v>
      </c>
      <c r="D102" s="17">
        <f>+MAX($B$30,$B$42,$B$54,$B$66,$B$78)</f>
        <v>525.41899999999998</v>
      </c>
      <c r="E102" s="17">
        <f t="shared" si="1"/>
        <v>101.57599999999996</v>
      </c>
      <c r="G102" s="43"/>
      <c r="H102" s="17"/>
    </row>
    <row r="103" spans="1:8" x14ac:dyDescent="0.2">
      <c r="A103" s="1">
        <v>44621</v>
      </c>
      <c r="B103" s="12">
        <v>476.6207</v>
      </c>
      <c r="C103" s="43">
        <f>+MIN($B$31,$B$43,$B$55,$B$67,$B$79)</f>
        <v>424.93900000000002</v>
      </c>
      <c r="D103" s="17">
        <f>+MAX($B$31,$B$43,$B$55,$B$67,$B$79)</f>
        <v>538.59500000000003</v>
      </c>
      <c r="E103" s="17">
        <f t="shared" si="1"/>
        <v>113.65600000000001</v>
      </c>
      <c r="G103" s="43"/>
      <c r="H103" s="17"/>
    </row>
    <row r="104" spans="1:8" x14ac:dyDescent="0.2">
      <c r="A104" s="1">
        <v>44652</v>
      </c>
      <c r="B104" s="12">
        <v>484.42250000000001</v>
      </c>
      <c r="C104" s="43">
        <f>+MIN($B$32,$B$44,$B$56,$B$68,$B$80)</f>
        <v>436.57799999999997</v>
      </c>
      <c r="D104" s="17">
        <f>+MAX($B$32,$B$44,$B$56,$B$68,$B$80)</f>
        <v>529.16399999999999</v>
      </c>
      <c r="E104" s="17">
        <f t="shared" si="1"/>
        <v>92.586000000000013</v>
      </c>
      <c r="G104" s="43"/>
      <c r="H104" s="17"/>
    </row>
    <row r="105" spans="1:8" x14ac:dyDescent="0.2">
      <c r="A105" s="1">
        <v>44682</v>
      </c>
      <c r="B105" s="12">
        <v>484.31880000000001</v>
      </c>
      <c r="C105" s="43">
        <f>+MIN($B$33,$B$45,$B$57,$B$69,$B$81)</f>
        <v>434.197</v>
      </c>
      <c r="D105" s="17">
        <f>+MAX($B$33,$B$45,$B$57,$B$69,$B$81)</f>
        <v>520.96100000000001</v>
      </c>
      <c r="E105" s="17">
        <f t="shared" si="1"/>
        <v>86.76400000000001</v>
      </c>
      <c r="G105" s="43"/>
      <c r="H105" s="17"/>
    </row>
    <row r="106" spans="1:8" x14ac:dyDescent="0.2">
      <c r="A106" s="1">
        <v>44713</v>
      </c>
      <c r="B106" s="12">
        <v>475.62119999999999</v>
      </c>
      <c r="C106" s="43">
        <f>+MIN($B$34,$B$46,$B$58,$B$70,$B$82)</f>
        <v>415.15199999999999</v>
      </c>
      <c r="D106" s="17">
        <f>+MAX($B$34,$B$46,$B$58,$B$70,$B$82)</f>
        <v>531.92600000000004</v>
      </c>
      <c r="E106" s="17">
        <f t="shared" si="1"/>
        <v>116.77400000000006</v>
      </c>
      <c r="G106" s="43"/>
      <c r="H106" s="17"/>
    </row>
    <row r="107" spans="1:8" x14ac:dyDescent="0.2">
      <c r="A107" s="1">
        <v>44743</v>
      </c>
      <c r="B107" s="12">
        <v>460.57760000000002</v>
      </c>
      <c r="C107" s="43">
        <f>+MIN($B$35,$B$47,$B$59,$B$71,$B$83)</f>
        <v>409.64100000000002</v>
      </c>
      <c r="D107" s="17">
        <f>+MAX($B$35,$B$47,$B$59,$B$71,$B$83)</f>
        <v>519.28</v>
      </c>
      <c r="E107" s="17">
        <f t="shared" si="1"/>
        <v>109.63899999999995</v>
      </c>
      <c r="G107" s="43"/>
      <c r="H107" s="17"/>
    </row>
    <row r="108" spans="1:8" x14ac:dyDescent="0.2">
      <c r="A108" s="1">
        <v>44774</v>
      </c>
      <c r="B108" s="12">
        <v>449.52140000000003</v>
      </c>
      <c r="C108" s="43">
        <f>+MIN($B$36,$B$48,$B$60,$B$72,$B$84)</f>
        <v>407.58300000000003</v>
      </c>
      <c r="D108" s="17">
        <f>+MAX($B$36,$B$48,$B$60,$B$72,$B$84)</f>
        <v>504.00799999999998</v>
      </c>
      <c r="E108" s="17">
        <f t="shared" si="1"/>
        <v>96.424999999999955</v>
      </c>
      <c r="G108" s="43"/>
      <c r="H108" s="17"/>
    </row>
    <row r="109" spans="1:8" x14ac:dyDescent="0.2">
      <c r="A109" s="1">
        <v>44805</v>
      </c>
      <c r="B109" s="12">
        <v>450.2817</v>
      </c>
      <c r="C109" s="43">
        <f>+MIN($B$37,$B$49,$B$61,$B$73,$B$85)</f>
        <v>416.68400000000003</v>
      </c>
      <c r="D109" s="17">
        <f>+MAX($B$37,$B$49,$B$61,$B$73,$B$85)</f>
        <v>497.322</v>
      </c>
      <c r="E109" s="17">
        <f t="shared" si="1"/>
        <v>80.637999999999977</v>
      </c>
      <c r="G109" s="43"/>
      <c r="H109" s="17"/>
    </row>
    <row r="110" spans="1:8" x14ac:dyDescent="0.2">
      <c r="A110" s="1">
        <v>44835</v>
      </c>
      <c r="B110" s="12">
        <v>459.88650000000001</v>
      </c>
      <c r="C110" s="43">
        <f>+MIN($B$38,$B$50,$B$62,$B$74,$B$86)</f>
        <v>433.80799999999999</v>
      </c>
      <c r="D110" s="17">
        <f>+MAX($B$38,$B$50,$B$62,$B$74,$B$86)</f>
        <v>493.59300000000002</v>
      </c>
      <c r="E110" s="17">
        <f t="shared" si="1"/>
        <v>59.785000000000025</v>
      </c>
      <c r="G110" s="43"/>
      <c r="H110" s="17"/>
    </row>
    <row r="111" spans="1:8" x14ac:dyDescent="0.2">
      <c r="A111" s="1">
        <v>44866</v>
      </c>
      <c r="B111" s="12">
        <v>462.52980000000002</v>
      </c>
      <c r="C111" s="43">
        <f>+MIN($B$39,$B$51,$B$63,$B$75,$B$87)</f>
        <v>445.887</v>
      </c>
      <c r="D111" s="17">
        <f>+MAX($B$39,$B$51,$B$63,$B$75,$B$87)</f>
        <v>500.42</v>
      </c>
      <c r="E111" s="17">
        <f t="shared" si="1"/>
        <v>54.533000000000015</v>
      </c>
      <c r="G111" s="43"/>
      <c r="H111" s="17"/>
    </row>
    <row r="112" spans="1:8" x14ac:dyDescent="0.2">
      <c r="A112" s="59">
        <v>44896</v>
      </c>
      <c r="B112" s="65">
        <v>451.59750000000003</v>
      </c>
      <c r="C112" s="64">
        <f>+MIN($B$40,$B$52,$B$64,$B$76,$B$88)</f>
        <v>421.64600000000002</v>
      </c>
      <c r="D112" s="63">
        <f>+MAX($B$40,$B$52,$B$64,$B$76,$B$88)</f>
        <v>485.25700000000001</v>
      </c>
      <c r="E112" s="63">
        <f t="shared" si="1"/>
        <v>63.61099999999999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588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2">
    <mergeCell ref="C26:E26"/>
    <mergeCell ref="C27:E27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20.85546875" style="119" customWidth="1"/>
    <col min="18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83" t="s">
        <v>224</v>
      </c>
      <c r="R6" s="220" t="s">
        <v>231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84" t="s">
        <v>226</v>
      </c>
      <c r="R7" s="221" t="s">
        <v>232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84" t="s">
        <v>225</v>
      </c>
      <c r="R8" s="285" t="s">
        <v>233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84" t="s">
        <v>227</v>
      </c>
      <c r="R9" s="285" t="s">
        <v>234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329" t="s">
        <v>432</v>
      </c>
      <c r="R10" s="330" t="s">
        <v>433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67" t="s">
        <v>55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130" t="s">
        <v>224</v>
      </c>
      <c r="C26" s="77">
        <v>10.964087679</v>
      </c>
      <c r="D26" s="77">
        <v>12.248022836000001</v>
      </c>
      <c r="E26" s="77">
        <v>11.30756629</v>
      </c>
      <c r="F26" s="77">
        <v>11.145143726000001</v>
      </c>
      <c r="G26" s="77">
        <v>12.021427041000001</v>
      </c>
      <c r="H26" s="11"/>
      <c r="I26" s="20">
        <f t="shared" ref="I26:L27" si="0">D26-C26</f>
        <v>1.2839351570000002</v>
      </c>
      <c r="J26" s="20">
        <f t="shared" si="0"/>
        <v>-0.94045654600000006</v>
      </c>
      <c r="K26" s="20">
        <f t="shared" si="0"/>
        <v>-0.16242256399999988</v>
      </c>
      <c r="L26" s="20">
        <f t="shared" si="0"/>
        <v>0.87628331500000023</v>
      </c>
    </row>
    <row r="27" spans="1:12" x14ac:dyDescent="0.25">
      <c r="A27" s="121"/>
      <c r="B27" s="130" t="s">
        <v>226</v>
      </c>
      <c r="C27" s="140">
        <v>4.3693507067999997</v>
      </c>
      <c r="D27" s="77">
        <v>4.8245069425000002</v>
      </c>
      <c r="E27" s="77">
        <v>5.1611011338999999</v>
      </c>
      <c r="F27" s="77">
        <v>5.3679364504000002</v>
      </c>
      <c r="G27" s="77">
        <v>5.8060206300999999</v>
      </c>
      <c r="H27" s="11"/>
      <c r="I27" s="20">
        <f t="shared" si="0"/>
        <v>0.45515623570000052</v>
      </c>
      <c r="J27" s="20">
        <f t="shared" si="0"/>
        <v>0.33659419139999969</v>
      </c>
      <c r="K27" s="20">
        <f t="shared" si="0"/>
        <v>0.20683531650000031</v>
      </c>
      <c r="L27" s="20">
        <f t="shared" si="0"/>
        <v>0.43808417969999969</v>
      </c>
    </row>
    <row r="28" spans="1:12" x14ac:dyDescent="0.25">
      <c r="A28" s="121"/>
      <c r="B28" s="135" t="s">
        <v>235</v>
      </c>
      <c r="C28" s="134">
        <f>+C29+C30</f>
        <v>1.17081899448</v>
      </c>
      <c r="D28" s="134">
        <f t="shared" ref="D28:L28" si="1">+D29+D30</f>
        <v>1.14174723565</v>
      </c>
      <c r="E28" s="134">
        <f t="shared" si="1"/>
        <v>1.02353191264</v>
      </c>
      <c r="F28" s="134">
        <f t="shared" si="1"/>
        <v>1.07846788521</v>
      </c>
      <c r="G28" s="134">
        <f t="shared" si="1"/>
        <v>1.1241618490500001</v>
      </c>
      <c r="H28" s="134"/>
      <c r="I28" s="134">
        <f t="shared" si="1"/>
        <v>-2.9071758830000155E-2</v>
      </c>
      <c r="J28" s="134">
        <f t="shared" si="1"/>
        <v>-0.11821532300999998</v>
      </c>
      <c r="K28" s="134">
        <f t="shared" si="1"/>
        <v>5.4935972569999977E-2</v>
      </c>
      <c r="L28" s="134">
        <f t="shared" si="1"/>
        <v>4.5693963840000074E-2</v>
      </c>
    </row>
    <row r="29" spans="1:12" x14ac:dyDescent="0.25">
      <c r="A29" s="121"/>
      <c r="B29" s="130" t="s">
        <v>225</v>
      </c>
      <c r="C29" s="77">
        <v>1.0496631863000001</v>
      </c>
      <c r="D29" s="77">
        <v>1.0292549616</v>
      </c>
      <c r="E29" s="77">
        <v>0.90594806830999997</v>
      </c>
      <c r="F29" s="77">
        <v>0.95625884273999995</v>
      </c>
      <c r="G29" s="77">
        <v>0.99410204658000001</v>
      </c>
      <c r="H29" s="11"/>
      <c r="I29" s="20">
        <f t="shared" ref="I29:L30" si="2">D29-C29</f>
        <v>-2.0408224700000144E-2</v>
      </c>
      <c r="J29" s="20">
        <f t="shared" si="2"/>
        <v>-0.12330689329</v>
      </c>
      <c r="K29" s="20">
        <f t="shared" si="2"/>
        <v>5.0310774429999983E-2</v>
      </c>
      <c r="L29" s="20">
        <f t="shared" si="2"/>
        <v>3.7843203840000061E-2</v>
      </c>
    </row>
    <row r="30" spans="1:12" x14ac:dyDescent="0.25">
      <c r="A30" s="121"/>
      <c r="B30" s="131" t="s">
        <v>227</v>
      </c>
      <c r="C30" s="78">
        <v>0.12115580818</v>
      </c>
      <c r="D30" s="78">
        <v>0.11249227404999999</v>
      </c>
      <c r="E30" s="78">
        <v>0.11758384433000001</v>
      </c>
      <c r="F30" s="78">
        <v>0.12220904247</v>
      </c>
      <c r="G30" s="78">
        <v>0.13005980247000001</v>
      </c>
      <c r="H30" s="66"/>
      <c r="I30" s="62">
        <f t="shared" si="2"/>
        <v>-8.6635341300000113E-3</v>
      </c>
      <c r="J30" s="62">
        <f t="shared" si="2"/>
        <v>5.0915702800000129E-3</v>
      </c>
      <c r="K30" s="62">
        <f t="shared" si="2"/>
        <v>4.6251981399999947E-3</v>
      </c>
      <c r="L30" s="62">
        <f t="shared" si="2"/>
        <v>7.8507600000000122E-3</v>
      </c>
    </row>
    <row r="31" spans="1:12" x14ac:dyDescent="0.25">
      <c r="A31"/>
      <c r="B31" s="114" t="s">
        <v>223</v>
      </c>
      <c r="C31"/>
      <c r="D31"/>
      <c r="E31"/>
      <c r="F31"/>
      <c r="G31"/>
      <c r="H31"/>
      <c r="I31" s="6">
        <f>+SUM(I26:I28)</f>
        <v>1.7100196338700004</v>
      </c>
      <c r="J31" s="6">
        <f t="shared" ref="J31:L31" si="3">+SUM(J26:J28)</f>
        <v>-0.72207767761000041</v>
      </c>
      <c r="K31" s="6">
        <f t="shared" si="3"/>
        <v>9.9348725070000407E-2</v>
      </c>
      <c r="L31" s="6">
        <f t="shared" si="3"/>
        <v>1.3600614585399999</v>
      </c>
    </row>
    <row r="32" spans="1:12" x14ac:dyDescent="0.25">
      <c r="B32" s="353" t="s">
        <v>553</v>
      </c>
      <c r="C32"/>
      <c r="D32" s="10"/>
      <c r="E32"/>
      <c r="F32"/>
      <c r="G32"/>
      <c r="H32"/>
      <c r="I32" s="10" t="s">
        <v>7</v>
      </c>
      <c r="J32" s="27">
        <f>E26/D26-1</f>
        <v>-7.6784356021590949E-2</v>
      </c>
      <c r="K32" s="27">
        <f>F26/E26-1</f>
        <v>-1.4364060296833348E-2</v>
      </c>
      <c r="L32" s="27">
        <f>G26/F26-1</f>
        <v>7.8624676051126885E-2</v>
      </c>
    </row>
    <row r="35" spans="1:8" x14ac:dyDescent="0.25">
      <c r="A35" s="135"/>
      <c r="B35" s="135"/>
      <c r="C35" s="135" t="s">
        <v>254</v>
      </c>
      <c r="D35" s="135" t="s">
        <v>230</v>
      </c>
      <c r="E35" s="453" t="s">
        <v>229</v>
      </c>
      <c r="F35" s="453" t="s">
        <v>469</v>
      </c>
    </row>
    <row r="36" spans="1:8" x14ac:dyDescent="0.25">
      <c r="A36" s="135">
        <f t="shared" ref="A36:A83" si="4">YEAR(B36)</f>
        <v>2019</v>
      </c>
      <c r="B36" s="429">
        <v>43466</v>
      </c>
      <c r="C36" s="430">
        <v>17.528839999999999</v>
      </c>
      <c r="D36" s="129" t="e">
        <v>#N/A</v>
      </c>
      <c r="E36" s="431"/>
      <c r="F36" s="431">
        <v>17.528839999999999</v>
      </c>
      <c r="G36" s="126"/>
    </row>
    <row r="37" spans="1:8" x14ac:dyDescent="0.25">
      <c r="A37" s="135">
        <f t="shared" si="4"/>
        <v>2019</v>
      </c>
      <c r="B37" s="429">
        <v>43497</v>
      </c>
      <c r="C37" s="430">
        <v>17.503291999999998</v>
      </c>
      <c r="D37" s="129" t="e">
        <v>#N/A</v>
      </c>
      <c r="E37" s="431">
        <f t="shared" ref="E37:E46" si="5">AVERAGEIF($A$36:$A$97,A37,$F$36:$F$97)</f>
        <v>18.19043383333333</v>
      </c>
      <c r="F37" s="431">
        <v>17.503291999999998</v>
      </c>
      <c r="G37" s="126"/>
    </row>
    <row r="38" spans="1:8" x14ac:dyDescent="0.25">
      <c r="A38" s="135">
        <f t="shared" si="4"/>
        <v>2019</v>
      </c>
      <c r="B38" s="429">
        <v>43525</v>
      </c>
      <c r="C38" s="430">
        <v>17.751336999999999</v>
      </c>
      <c r="D38" s="129" t="e">
        <v>#N/A</v>
      </c>
      <c r="E38" s="431">
        <f t="shared" si="5"/>
        <v>18.19043383333333</v>
      </c>
      <c r="F38" s="431">
        <v>17.751336999999999</v>
      </c>
      <c r="G38" s="126"/>
      <c r="H38" s="128"/>
    </row>
    <row r="39" spans="1:8" x14ac:dyDescent="0.25">
      <c r="A39" s="135">
        <f t="shared" si="4"/>
        <v>2019</v>
      </c>
      <c r="B39" s="429">
        <v>43556</v>
      </c>
      <c r="C39" s="430">
        <v>18.058551000000001</v>
      </c>
      <c r="D39" s="129" t="e">
        <v>#N/A</v>
      </c>
      <c r="E39" s="431">
        <f t="shared" si="5"/>
        <v>18.19043383333333</v>
      </c>
      <c r="F39" s="431">
        <v>18.058551000000001</v>
      </c>
      <c r="G39" s="126"/>
    </row>
    <row r="40" spans="1:8" x14ac:dyDescent="0.25">
      <c r="A40" s="135">
        <f t="shared" si="4"/>
        <v>2019</v>
      </c>
      <c r="B40" s="429">
        <v>43586</v>
      </c>
      <c r="C40" s="430">
        <v>18.148731999999999</v>
      </c>
      <c r="D40" s="129" t="e">
        <v>#N/A</v>
      </c>
      <c r="E40" s="431">
        <f t="shared" si="5"/>
        <v>18.19043383333333</v>
      </c>
      <c r="F40" s="431">
        <v>18.148731999999999</v>
      </c>
      <c r="G40" s="126"/>
    </row>
    <row r="41" spans="1:8" x14ac:dyDescent="0.25">
      <c r="A41" s="135">
        <f t="shared" si="4"/>
        <v>2019</v>
      </c>
      <c r="B41" s="429">
        <v>43617</v>
      </c>
      <c r="C41" s="430">
        <v>18.036722000000001</v>
      </c>
      <c r="D41" s="129" t="e">
        <v>#N/A</v>
      </c>
      <c r="E41" s="431">
        <f t="shared" si="5"/>
        <v>18.19043383333333</v>
      </c>
      <c r="F41" s="431">
        <v>18.036722000000001</v>
      </c>
      <c r="G41" s="126"/>
    </row>
    <row r="42" spans="1:8" x14ac:dyDescent="0.25">
      <c r="A42" s="135">
        <f t="shared" si="4"/>
        <v>2019</v>
      </c>
      <c r="B42" s="429">
        <v>43647</v>
      </c>
      <c r="C42" s="430">
        <v>17.676722999999999</v>
      </c>
      <c r="D42" s="129" t="e">
        <v>#N/A</v>
      </c>
      <c r="E42" s="431">
        <f t="shared" si="5"/>
        <v>18.19043383333333</v>
      </c>
      <c r="F42" s="431">
        <v>17.676722999999999</v>
      </c>
      <c r="G42" s="126"/>
    </row>
    <row r="43" spans="1:8" x14ac:dyDescent="0.25">
      <c r="A43" s="135">
        <f t="shared" si="4"/>
        <v>2019</v>
      </c>
      <c r="B43" s="429">
        <v>43678</v>
      </c>
      <c r="C43" s="430">
        <v>18.319185000000001</v>
      </c>
      <c r="D43" s="129" t="e">
        <v>#N/A</v>
      </c>
      <c r="E43" s="431">
        <f t="shared" si="5"/>
        <v>18.19043383333333</v>
      </c>
      <c r="F43" s="431">
        <v>18.319185000000001</v>
      </c>
      <c r="G43" s="126"/>
    </row>
    <row r="44" spans="1:8" x14ac:dyDescent="0.25">
      <c r="A44" s="135">
        <f t="shared" si="4"/>
        <v>2019</v>
      </c>
      <c r="B44" s="429">
        <v>43709</v>
      </c>
      <c r="C44" s="430">
        <v>18.551563000000002</v>
      </c>
      <c r="D44" s="129" t="e">
        <v>#N/A</v>
      </c>
      <c r="E44" s="431">
        <f t="shared" si="5"/>
        <v>18.19043383333333</v>
      </c>
      <c r="F44" s="431">
        <v>18.551563000000002</v>
      </c>
      <c r="G44" s="126"/>
    </row>
    <row r="45" spans="1:8" x14ac:dyDescent="0.25">
      <c r="A45" s="135">
        <f t="shared" si="4"/>
        <v>2019</v>
      </c>
      <c r="B45" s="429">
        <v>43739</v>
      </c>
      <c r="C45" s="430">
        <v>18.783102</v>
      </c>
      <c r="D45" s="129" t="e">
        <v>#N/A</v>
      </c>
      <c r="E45" s="431">
        <f t="shared" si="5"/>
        <v>18.19043383333333</v>
      </c>
      <c r="F45" s="431">
        <v>18.783102</v>
      </c>
      <c r="G45" s="126"/>
    </row>
    <row r="46" spans="1:8" x14ac:dyDescent="0.25">
      <c r="A46" s="135">
        <f t="shared" si="4"/>
        <v>2019</v>
      </c>
      <c r="B46" s="429">
        <v>43770</v>
      </c>
      <c r="C46" s="430">
        <v>18.979576999999999</v>
      </c>
      <c r="D46" s="129" t="e">
        <v>#N/A</v>
      </c>
      <c r="E46" s="431">
        <f t="shared" si="5"/>
        <v>18.19043383333333</v>
      </c>
      <c r="F46" s="431">
        <v>18.979576999999999</v>
      </c>
      <c r="G46" s="126"/>
    </row>
    <row r="47" spans="1:8" x14ac:dyDescent="0.25">
      <c r="A47" s="135">
        <f t="shared" si="4"/>
        <v>2019</v>
      </c>
      <c r="B47" s="429">
        <v>43800</v>
      </c>
      <c r="C47" s="430">
        <v>18.947582000000001</v>
      </c>
      <c r="D47" s="129" t="e">
        <v>#N/A</v>
      </c>
      <c r="E47" s="431"/>
      <c r="F47" s="431">
        <v>18.947582000000001</v>
      </c>
      <c r="G47" s="126"/>
    </row>
    <row r="48" spans="1:8" x14ac:dyDescent="0.25">
      <c r="A48" s="135">
        <f t="shared" si="4"/>
        <v>2020</v>
      </c>
      <c r="B48" s="429">
        <v>43831</v>
      </c>
      <c r="C48" s="430">
        <v>19.058433999999998</v>
      </c>
      <c r="D48" s="129" t="e">
        <v>#N/A</v>
      </c>
      <c r="E48" s="431"/>
      <c r="F48" s="431">
        <v>19.058433999999998</v>
      </c>
      <c r="G48" s="126"/>
    </row>
    <row r="49" spans="1:8" x14ac:dyDescent="0.25">
      <c r="A49" s="135">
        <f t="shared" si="4"/>
        <v>2020</v>
      </c>
      <c r="B49" s="429">
        <v>43862</v>
      </c>
      <c r="C49" s="430">
        <v>18.849128</v>
      </c>
      <c r="D49" s="129" t="e">
        <v>#N/A</v>
      </c>
      <c r="E49" s="431">
        <f t="shared" ref="E49" si="6">AVERAGEIF($A$36:$A$97,A49,$F$36:$F$97)</f>
        <v>17.478850166666668</v>
      </c>
      <c r="F49" s="431">
        <v>18.849128</v>
      </c>
      <c r="G49" s="126"/>
    </row>
    <row r="50" spans="1:8" x14ac:dyDescent="0.25">
      <c r="A50" s="135">
        <f t="shared" si="4"/>
        <v>2020</v>
      </c>
      <c r="B50" s="429">
        <v>43891</v>
      </c>
      <c r="C50" s="430">
        <v>19.036453000000002</v>
      </c>
      <c r="D50" s="129" t="e">
        <v>#N/A</v>
      </c>
      <c r="E50" s="431">
        <f t="shared" ref="E50:E58" si="7">AVERAGEIF($A$36:$A$97,A50,$F$36:$F$97)</f>
        <v>17.478850166666668</v>
      </c>
      <c r="F50" s="431">
        <v>19.036453000000002</v>
      </c>
      <c r="G50" s="126"/>
      <c r="H50" s="128"/>
    </row>
    <row r="51" spans="1:8" x14ac:dyDescent="0.25">
      <c r="A51" s="135">
        <f t="shared" si="4"/>
        <v>2020</v>
      </c>
      <c r="B51" s="429">
        <v>43922</v>
      </c>
      <c r="C51" s="430">
        <v>17.611519999999999</v>
      </c>
      <c r="D51" s="129" t="e">
        <v>#N/A</v>
      </c>
      <c r="E51" s="431">
        <f t="shared" si="7"/>
        <v>17.478850166666668</v>
      </c>
      <c r="F51" s="431">
        <v>17.611519999999999</v>
      </c>
      <c r="G51" s="126"/>
    </row>
    <row r="52" spans="1:8" x14ac:dyDescent="0.25">
      <c r="A52" s="135">
        <f t="shared" si="4"/>
        <v>2020</v>
      </c>
      <c r="B52" s="429">
        <v>43952</v>
      </c>
      <c r="C52" s="430">
        <v>15.543656</v>
      </c>
      <c r="D52" s="129" t="e">
        <v>#N/A</v>
      </c>
      <c r="E52" s="431">
        <f t="shared" si="7"/>
        <v>17.478850166666668</v>
      </c>
      <c r="F52" s="431">
        <v>15.543656</v>
      </c>
      <c r="G52" s="126"/>
    </row>
    <row r="53" spans="1:8" x14ac:dyDescent="0.25">
      <c r="A53" s="135">
        <f t="shared" si="4"/>
        <v>2020</v>
      </c>
      <c r="B53" s="429">
        <v>43983</v>
      </c>
      <c r="C53" s="430">
        <v>16.606524</v>
      </c>
      <c r="D53" s="129" t="e">
        <v>#N/A</v>
      </c>
      <c r="E53" s="431">
        <f t="shared" si="7"/>
        <v>17.478850166666668</v>
      </c>
      <c r="F53" s="431">
        <v>16.606524</v>
      </c>
      <c r="G53" s="126"/>
    </row>
    <row r="54" spans="1:8" x14ac:dyDescent="0.25">
      <c r="A54" s="135">
        <f t="shared" si="4"/>
        <v>2020</v>
      </c>
      <c r="B54" s="429">
        <v>44013</v>
      </c>
      <c r="C54" s="430">
        <v>17.372306999999999</v>
      </c>
      <c r="D54" s="129" t="e">
        <v>#N/A</v>
      </c>
      <c r="E54" s="431">
        <f t="shared" si="7"/>
        <v>17.478850166666668</v>
      </c>
      <c r="F54" s="431">
        <v>17.372306999999999</v>
      </c>
      <c r="G54" s="126"/>
    </row>
    <row r="55" spans="1:8" x14ac:dyDescent="0.25">
      <c r="A55" s="135">
        <f t="shared" si="4"/>
        <v>2020</v>
      </c>
      <c r="B55" s="429">
        <v>44044</v>
      </c>
      <c r="C55" s="430">
        <v>16.9314</v>
      </c>
      <c r="D55" s="129" t="e">
        <v>#N/A</v>
      </c>
      <c r="E55" s="431">
        <f t="shared" si="7"/>
        <v>17.478850166666668</v>
      </c>
      <c r="F55" s="431">
        <v>16.9314</v>
      </c>
      <c r="G55" s="126"/>
    </row>
    <row r="56" spans="1:8" x14ac:dyDescent="0.25">
      <c r="A56" s="135">
        <f t="shared" si="4"/>
        <v>2020</v>
      </c>
      <c r="B56" s="429">
        <v>44075</v>
      </c>
      <c r="C56" s="430">
        <v>17.212329</v>
      </c>
      <c r="D56" s="129" t="e">
        <v>#N/A</v>
      </c>
      <c r="E56" s="431">
        <f t="shared" si="7"/>
        <v>17.478850166666668</v>
      </c>
      <c r="F56" s="431">
        <v>17.212329</v>
      </c>
      <c r="G56" s="126"/>
    </row>
    <row r="57" spans="1:8" x14ac:dyDescent="0.25">
      <c r="A57" s="135">
        <f t="shared" si="4"/>
        <v>2020</v>
      </c>
      <c r="B57" s="429">
        <v>44105</v>
      </c>
      <c r="C57" s="430">
        <v>16.789629000000001</v>
      </c>
      <c r="D57" s="129" t="e">
        <v>#N/A</v>
      </c>
      <c r="E57" s="431">
        <f t="shared" si="7"/>
        <v>17.478850166666668</v>
      </c>
      <c r="F57" s="431">
        <v>16.789629000000001</v>
      </c>
      <c r="G57" s="126"/>
    </row>
    <row r="58" spans="1:8" x14ac:dyDescent="0.25">
      <c r="A58" s="135">
        <f t="shared" si="4"/>
        <v>2020</v>
      </c>
      <c r="B58" s="429">
        <v>44136</v>
      </c>
      <c r="C58" s="430">
        <v>17.539683</v>
      </c>
      <c r="D58" s="129" t="e">
        <v>#N/A</v>
      </c>
      <c r="E58" s="431">
        <f t="shared" si="7"/>
        <v>17.478850166666668</v>
      </c>
      <c r="F58" s="431">
        <v>17.539683</v>
      </c>
      <c r="G58" s="126"/>
    </row>
    <row r="59" spans="1:8" x14ac:dyDescent="0.25">
      <c r="A59" s="135">
        <f t="shared" si="4"/>
        <v>2020</v>
      </c>
      <c r="B59" s="429">
        <v>44166</v>
      </c>
      <c r="C59" s="430">
        <v>17.195139000000001</v>
      </c>
      <c r="D59" s="129" t="e">
        <v>#N/A</v>
      </c>
      <c r="E59" s="431"/>
      <c r="F59" s="431">
        <v>17.195139000000001</v>
      </c>
      <c r="G59" s="126"/>
    </row>
    <row r="60" spans="1:8" x14ac:dyDescent="0.25">
      <c r="A60" s="135">
        <f t="shared" si="4"/>
        <v>2021</v>
      </c>
      <c r="B60" s="429">
        <v>44197</v>
      </c>
      <c r="C60" s="430">
        <v>16.954204078</v>
      </c>
      <c r="D60" s="129" t="e">
        <v>#N/A</v>
      </c>
      <c r="E60" s="431"/>
      <c r="F60" s="431">
        <v>16.954204078</v>
      </c>
      <c r="G60" s="126"/>
    </row>
    <row r="61" spans="1:8" x14ac:dyDescent="0.25">
      <c r="A61" s="135">
        <f t="shared" si="4"/>
        <v>2021</v>
      </c>
      <c r="B61" s="429">
        <v>44228</v>
      </c>
      <c r="C61" s="430">
        <v>15.661024974</v>
      </c>
      <c r="D61" s="129">
        <v>15.661024974</v>
      </c>
      <c r="E61" s="431">
        <f t="shared" ref="E61" si="8">AVERAGEIF($A$36:$A$97,A61,$F$36:$F$97)</f>
        <v>18.070203254333336</v>
      </c>
      <c r="F61" s="431">
        <v>15.661024974</v>
      </c>
      <c r="G61" s="126"/>
    </row>
    <row r="62" spans="1:8" x14ac:dyDescent="0.25">
      <c r="A62" s="135">
        <f t="shared" si="4"/>
        <v>2021</v>
      </c>
      <c r="B62" s="429">
        <v>44256</v>
      </c>
      <c r="C62" s="430" t="e">
        <v>#N/A</v>
      </c>
      <c r="D62" s="129">
        <v>17.675879999999999</v>
      </c>
      <c r="E62" s="431">
        <f t="shared" ref="E62:E70" si="9">AVERAGEIF($A$36:$A$97,A62,$F$36:$F$97)</f>
        <v>18.070203254333336</v>
      </c>
      <c r="F62" s="431">
        <v>17.675879999999999</v>
      </c>
      <c r="G62" s="126"/>
      <c r="H62" s="128"/>
    </row>
    <row r="63" spans="1:8" x14ac:dyDescent="0.25">
      <c r="A63" s="135">
        <f t="shared" si="4"/>
        <v>2021</v>
      </c>
      <c r="B63" s="429">
        <v>44287</v>
      </c>
      <c r="C63" s="430" t="e">
        <v>#N/A</v>
      </c>
      <c r="D63" s="129">
        <v>17.939599999999999</v>
      </c>
      <c r="E63" s="431">
        <f t="shared" si="9"/>
        <v>18.070203254333336</v>
      </c>
      <c r="F63" s="431">
        <v>17.939599999999999</v>
      </c>
      <c r="G63" s="126"/>
    </row>
    <row r="64" spans="1:8" x14ac:dyDescent="0.25">
      <c r="A64" s="135">
        <f t="shared" si="4"/>
        <v>2021</v>
      </c>
      <c r="B64" s="429">
        <v>44317</v>
      </c>
      <c r="C64" s="430" t="e">
        <v>#N/A</v>
      </c>
      <c r="D64" s="129">
        <v>18.177530000000001</v>
      </c>
      <c r="E64" s="431">
        <f t="shared" si="9"/>
        <v>18.070203254333336</v>
      </c>
      <c r="F64" s="431">
        <v>18.177530000000001</v>
      </c>
      <c r="G64" s="126"/>
    </row>
    <row r="65" spans="1:8" x14ac:dyDescent="0.25">
      <c r="A65" s="135">
        <f t="shared" si="4"/>
        <v>2021</v>
      </c>
      <c r="B65" s="429">
        <v>44348</v>
      </c>
      <c r="C65" s="430" t="e">
        <v>#N/A</v>
      </c>
      <c r="D65" s="129">
        <v>18.224599999999999</v>
      </c>
      <c r="E65" s="431">
        <f t="shared" si="9"/>
        <v>18.070203254333336</v>
      </c>
      <c r="F65" s="431">
        <v>18.224599999999999</v>
      </c>
      <c r="G65" s="126"/>
    </row>
    <row r="66" spans="1:8" x14ac:dyDescent="0.25">
      <c r="A66" s="135">
        <f t="shared" si="4"/>
        <v>2021</v>
      </c>
      <c r="B66" s="429">
        <v>44378</v>
      </c>
      <c r="C66" s="430" t="e">
        <v>#N/A</v>
      </c>
      <c r="D66" s="129">
        <v>18.483329999999999</v>
      </c>
      <c r="E66" s="431">
        <f t="shared" si="9"/>
        <v>18.070203254333336</v>
      </c>
      <c r="F66" s="431">
        <v>18.483329999999999</v>
      </c>
      <c r="G66" s="126"/>
    </row>
    <row r="67" spans="1:8" x14ac:dyDescent="0.25">
      <c r="A67" s="135">
        <f t="shared" si="4"/>
        <v>2021</v>
      </c>
      <c r="B67" s="429">
        <v>44409</v>
      </c>
      <c r="C67" s="430" t="e">
        <v>#N/A</v>
      </c>
      <c r="D67" s="129">
        <v>18.616620000000001</v>
      </c>
      <c r="E67" s="431">
        <f t="shared" si="9"/>
        <v>18.070203254333336</v>
      </c>
      <c r="F67" s="431">
        <v>18.616620000000001</v>
      </c>
      <c r="G67" s="126"/>
    </row>
    <row r="68" spans="1:8" x14ac:dyDescent="0.25">
      <c r="A68" s="135">
        <f t="shared" si="4"/>
        <v>2021</v>
      </c>
      <c r="B68" s="429">
        <v>44440</v>
      </c>
      <c r="C68" s="430" t="e">
        <v>#N/A</v>
      </c>
      <c r="D68" s="129">
        <v>18.704280000000001</v>
      </c>
      <c r="E68" s="431">
        <f t="shared" si="9"/>
        <v>18.070203254333336</v>
      </c>
      <c r="F68" s="431">
        <v>18.704280000000001</v>
      </c>
      <c r="G68" s="126"/>
    </row>
    <row r="69" spans="1:8" x14ac:dyDescent="0.25">
      <c r="A69" s="135">
        <f t="shared" si="4"/>
        <v>2021</v>
      </c>
      <c r="B69" s="429">
        <v>44470</v>
      </c>
      <c r="C69" s="430" t="e">
        <v>#N/A</v>
      </c>
      <c r="D69" s="129">
        <v>18.695049999999998</v>
      </c>
      <c r="E69" s="431">
        <f t="shared" si="9"/>
        <v>18.070203254333336</v>
      </c>
      <c r="F69" s="431">
        <v>18.695049999999998</v>
      </c>
      <c r="G69" s="126"/>
    </row>
    <row r="70" spans="1:8" x14ac:dyDescent="0.25">
      <c r="A70" s="135">
        <f t="shared" si="4"/>
        <v>2021</v>
      </c>
      <c r="B70" s="429">
        <v>44501</v>
      </c>
      <c r="C70" s="430" t="e">
        <v>#N/A</v>
      </c>
      <c r="D70" s="129">
        <v>18.92689</v>
      </c>
      <c r="E70" s="431">
        <f t="shared" si="9"/>
        <v>18.070203254333336</v>
      </c>
      <c r="F70" s="431">
        <v>18.92689</v>
      </c>
      <c r="G70" s="126"/>
    </row>
    <row r="71" spans="1:8" x14ac:dyDescent="0.25">
      <c r="A71" s="135">
        <f t="shared" si="4"/>
        <v>2021</v>
      </c>
      <c r="B71" s="429">
        <v>44531</v>
      </c>
      <c r="C71" s="430" t="e">
        <v>#N/A</v>
      </c>
      <c r="D71" s="129">
        <v>18.783429999999999</v>
      </c>
      <c r="E71" s="431"/>
      <c r="F71" s="431">
        <v>18.783429999999999</v>
      </c>
      <c r="G71" s="126"/>
    </row>
    <row r="72" spans="1:8" x14ac:dyDescent="0.25">
      <c r="A72" s="135">
        <f t="shared" si="4"/>
        <v>2022</v>
      </c>
      <c r="B72" s="429">
        <v>44562</v>
      </c>
      <c r="C72" s="430" t="e">
        <v>#N/A</v>
      </c>
      <c r="D72" s="129">
        <v>18.6845</v>
      </c>
      <c r="E72" s="431"/>
      <c r="F72" s="431">
        <v>18.6845</v>
      </c>
      <c r="G72" s="126"/>
    </row>
    <row r="73" spans="1:8" x14ac:dyDescent="0.25">
      <c r="A73" s="135">
        <f t="shared" si="4"/>
        <v>2022</v>
      </c>
      <c r="B73" s="429">
        <v>44593</v>
      </c>
      <c r="C73" s="430" t="e">
        <v>#N/A</v>
      </c>
      <c r="D73" s="129">
        <v>18.823889999999999</v>
      </c>
      <c r="E73" s="431">
        <f t="shared" ref="E73" si="10">AVERAGEIF($A$36:$A$97,A73,$F$36:$F$97)</f>
        <v>19.538935833333333</v>
      </c>
      <c r="F73" s="431">
        <v>18.823889999999999</v>
      </c>
      <c r="G73" s="126"/>
    </row>
    <row r="74" spans="1:8" x14ac:dyDescent="0.25">
      <c r="A74" s="135">
        <f t="shared" si="4"/>
        <v>2022</v>
      </c>
      <c r="B74" s="429">
        <v>44621</v>
      </c>
      <c r="C74" s="430" t="e">
        <v>#N/A</v>
      </c>
      <c r="D74" s="129">
        <v>19.13674</v>
      </c>
      <c r="E74" s="431">
        <f t="shared" ref="E74:E82" si="11">AVERAGEIF($A$36:$A$97,A74,$F$36:$F$97)</f>
        <v>19.538935833333333</v>
      </c>
      <c r="F74" s="431">
        <v>19.13674</v>
      </c>
      <c r="G74" s="126"/>
      <c r="H74" s="128"/>
    </row>
    <row r="75" spans="1:8" x14ac:dyDescent="0.25">
      <c r="A75" s="135">
        <f t="shared" si="4"/>
        <v>2022</v>
      </c>
      <c r="B75" s="429">
        <v>44652</v>
      </c>
      <c r="C75" s="430" t="e">
        <v>#N/A</v>
      </c>
      <c r="D75" s="129">
        <v>19.296869999999998</v>
      </c>
      <c r="E75" s="431">
        <f t="shared" si="11"/>
        <v>19.538935833333333</v>
      </c>
      <c r="F75" s="431">
        <v>19.296869999999998</v>
      </c>
      <c r="G75" s="126"/>
    </row>
    <row r="76" spans="1:8" x14ac:dyDescent="0.25">
      <c r="A76" s="135">
        <f t="shared" si="4"/>
        <v>2022</v>
      </c>
      <c r="B76" s="429">
        <v>44682</v>
      </c>
      <c r="C76" s="430" t="e">
        <v>#N/A</v>
      </c>
      <c r="D76" s="129">
        <v>19.413499999999999</v>
      </c>
      <c r="E76" s="431">
        <f t="shared" si="11"/>
        <v>19.538935833333333</v>
      </c>
      <c r="F76" s="431">
        <v>19.413499999999999</v>
      </c>
      <c r="G76" s="126"/>
    </row>
    <row r="77" spans="1:8" x14ac:dyDescent="0.25">
      <c r="A77" s="135">
        <f t="shared" si="4"/>
        <v>2022</v>
      </c>
      <c r="B77" s="429">
        <v>44713</v>
      </c>
      <c r="C77" s="430" t="e">
        <v>#N/A</v>
      </c>
      <c r="D77" s="129">
        <v>19.441859999999998</v>
      </c>
      <c r="E77" s="431">
        <f t="shared" si="11"/>
        <v>19.538935833333333</v>
      </c>
      <c r="F77" s="431">
        <v>19.441859999999998</v>
      </c>
      <c r="G77" s="126"/>
    </row>
    <row r="78" spans="1:8" x14ac:dyDescent="0.25">
      <c r="A78" s="135">
        <f t="shared" si="4"/>
        <v>2022</v>
      </c>
      <c r="B78" s="429">
        <v>44743</v>
      </c>
      <c r="C78" s="430" t="e">
        <v>#N/A</v>
      </c>
      <c r="D78" s="129">
        <v>19.54533</v>
      </c>
      <c r="E78" s="431">
        <f t="shared" si="11"/>
        <v>19.538935833333333</v>
      </c>
      <c r="F78" s="431">
        <v>19.54533</v>
      </c>
      <c r="G78" s="126"/>
    </row>
    <row r="79" spans="1:8" x14ac:dyDescent="0.25">
      <c r="A79" s="135">
        <f t="shared" si="4"/>
        <v>2022</v>
      </c>
      <c r="B79" s="429">
        <v>44774</v>
      </c>
      <c r="C79" s="430" t="e">
        <v>#N/A</v>
      </c>
      <c r="D79" s="129">
        <v>19.88664</v>
      </c>
      <c r="E79" s="431">
        <f t="shared" si="11"/>
        <v>19.538935833333333</v>
      </c>
      <c r="F79" s="431">
        <v>19.88664</v>
      </c>
      <c r="G79" s="126"/>
    </row>
    <row r="80" spans="1:8" x14ac:dyDescent="0.25">
      <c r="A80" s="135">
        <f t="shared" si="4"/>
        <v>2022</v>
      </c>
      <c r="B80" s="429">
        <v>44805</v>
      </c>
      <c r="C80" s="430" t="e">
        <v>#N/A</v>
      </c>
      <c r="D80" s="129">
        <v>19.97287</v>
      </c>
      <c r="E80" s="431">
        <f t="shared" si="11"/>
        <v>19.538935833333333</v>
      </c>
      <c r="F80" s="431">
        <v>19.97287</v>
      </c>
      <c r="G80" s="126"/>
    </row>
    <row r="81" spans="1:7" x14ac:dyDescent="0.25">
      <c r="A81" s="135">
        <f t="shared" si="4"/>
        <v>2022</v>
      </c>
      <c r="B81" s="429">
        <v>44835</v>
      </c>
      <c r="C81" s="430" t="e">
        <v>#N/A</v>
      </c>
      <c r="D81" s="129">
        <v>19.95994</v>
      </c>
      <c r="E81" s="431">
        <f t="shared" si="11"/>
        <v>19.538935833333333</v>
      </c>
      <c r="F81" s="431">
        <v>19.95994</v>
      </c>
      <c r="G81" s="126"/>
    </row>
    <row r="82" spans="1:7" x14ac:dyDescent="0.25">
      <c r="A82" s="135">
        <f t="shared" si="4"/>
        <v>2022</v>
      </c>
      <c r="B82" s="429">
        <v>44866</v>
      </c>
      <c r="C82" s="430" t="e">
        <v>#N/A</v>
      </c>
      <c r="D82" s="129">
        <v>20.202829999999999</v>
      </c>
      <c r="E82" s="431">
        <f t="shared" si="11"/>
        <v>19.538935833333333</v>
      </c>
      <c r="F82" s="431">
        <v>20.202829999999999</v>
      </c>
      <c r="G82" s="126"/>
    </row>
    <row r="83" spans="1:7" x14ac:dyDescent="0.25">
      <c r="A83" s="135">
        <f t="shared" si="4"/>
        <v>2022</v>
      </c>
      <c r="B83" s="429">
        <v>44896</v>
      </c>
      <c r="C83" s="430" t="e">
        <v>#N/A</v>
      </c>
      <c r="D83" s="129">
        <v>20.102260000000001</v>
      </c>
      <c r="E83" s="431"/>
      <c r="F83" s="431">
        <v>20.102260000000001</v>
      </c>
      <c r="G83" s="126"/>
    </row>
    <row r="84" spans="1:7" x14ac:dyDescent="0.25">
      <c r="F84" s="128"/>
      <c r="G84" s="126"/>
    </row>
    <row r="85" spans="1:7" x14ac:dyDescent="0.25">
      <c r="F85" s="128"/>
      <c r="G85" s="126"/>
    </row>
    <row r="86" spans="1:7" x14ac:dyDescent="0.25">
      <c r="F86" s="128"/>
      <c r="G86" s="126"/>
    </row>
    <row r="87" spans="1:7" x14ac:dyDescent="0.25">
      <c r="F87" s="128"/>
      <c r="G87" s="126"/>
    </row>
    <row r="88" spans="1:7" x14ac:dyDescent="0.25">
      <c r="F88" s="128"/>
      <c r="G88" s="126"/>
    </row>
    <row r="89" spans="1:7" x14ac:dyDescent="0.25">
      <c r="A89" s="5"/>
      <c r="B89" s="5" t="s">
        <v>0</v>
      </c>
      <c r="F89" s="128"/>
      <c r="G89" s="126"/>
    </row>
    <row r="90" spans="1:7" x14ac:dyDescent="0.25">
      <c r="A90">
        <v>2.5</v>
      </c>
      <c r="B90" s="17">
        <v>-1</v>
      </c>
      <c r="F90" s="128"/>
      <c r="G90" s="126"/>
    </row>
    <row r="91" spans="1:7" x14ac:dyDescent="0.25">
      <c r="A91">
        <v>2.5</v>
      </c>
      <c r="B91" s="17">
        <v>2</v>
      </c>
      <c r="F91" s="128"/>
      <c r="G91" s="126"/>
    </row>
    <row r="92" spans="1:7" x14ac:dyDescent="0.25">
      <c r="F92" s="128"/>
      <c r="G92" s="126"/>
    </row>
    <row r="93" spans="1:7" x14ac:dyDescent="0.25">
      <c r="F93" s="128"/>
      <c r="G93" s="126"/>
    </row>
    <row r="94" spans="1:7" x14ac:dyDescent="0.25">
      <c r="F94" s="128"/>
      <c r="G94" s="126"/>
    </row>
    <row r="95" spans="1:7" x14ac:dyDescent="0.25"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  <c r="G105" s="126"/>
    </row>
    <row r="106" spans="6:7" x14ac:dyDescent="0.25">
      <c r="F106" s="128"/>
      <c r="G106" s="126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72" priority="6" stopIfTrue="1">
      <formula>ISNA(C36)</formula>
    </cfRule>
  </conditionalFormatting>
  <conditionalFormatting sqref="C36">
    <cfRule type="expression" dxfId="71" priority="5" stopIfTrue="1">
      <formula>ISNA(C36)</formula>
    </cfRule>
  </conditionalFormatting>
  <conditionalFormatting sqref="D36">
    <cfRule type="expression" dxfId="70" priority="4" stopIfTrue="1">
      <formula>ISNA(D36)</formula>
    </cfRule>
  </conditionalFormatting>
  <conditionalFormatting sqref="C37:C83">
    <cfRule type="expression" dxfId="69" priority="3" stopIfTrue="1">
      <formula>ISNA(C37)</formula>
    </cfRule>
  </conditionalFormatting>
  <conditionalFormatting sqref="C37:C83">
    <cfRule type="expression" dxfId="68" priority="2" stopIfTrue="1">
      <formula>ISNA(C37)</formula>
    </cfRule>
  </conditionalFormatting>
  <conditionalFormatting sqref="D37:D83">
    <cfRule type="expression" dxfId="67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AC132"/>
  <sheetViews>
    <sheetView workbookViewId="0"/>
  </sheetViews>
  <sheetFormatPr defaultColWidth="9.140625" defaultRowHeight="15" x14ac:dyDescent="0.25"/>
  <cols>
    <col min="1" max="2" width="9.140625" style="119"/>
    <col min="3" max="3" width="14.85546875" style="119" customWidth="1"/>
    <col min="4" max="14" width="9.140625" style="119"/>
    <col min="15" max="16" width="9.140625" style="121"/>
    <col min="17" max="17" width="9.140625" style="119"/>
    <col min="18" max="18" width="31.140625" style="119" customWidth="1"/>
    <col min="19" max="19" width="11" style="119" customWidth="1"/>
    <col min="20" max="27" width="9.140625" style="119"/>
    <col min="28" max="29" width="9.140625" style="121"/>
    <col min="30" max="16384" width="9.140625" style="119"/>
  </cols>
  <sheetData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246</v>
      </c>
      <c r="S6" s="220" t="s">
        <v>245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248</v>
      </c>
      <c r="S7" s="221" t="s">
        <v>247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250</v>
      </c>
      <c r="S8" s="221" t="s">
        <v>249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252</v>
      </c>
      <c r="S9" s="221" t="s">
        <v>253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473" t="s">
        <v>279</v>
      </c>
      <c r="S10" s="472" t="s">
        <v>244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71"/>
      <c r="I19" s="171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2" spans="2:13" x14ac:dyDescent="0.25">
      <c r="B22" s="132"/>
      <c r="C22" s="132"/>
      <c r="D22" s="132"/>
      <c r="E22" s="132"/>
      <c r="F22" s="132"/>
      <c r="G22" s="132"/>
      <c r="H22" s="132"/>
      <c r="I22" s="132"/>
      <c r="J22" s="132"/>
      <c r="K22" s="132"/>
      <c r="L22" s="132"/>
    </row>
    <row r="24" spans="2:13" x14ac:dyDescent="0.25">
      <c r="B24"/>
      <c r="C24"/>
      <c r="D24" s="567" t="s">
        <v>278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246</v>
      </c>
      <c r="D26" s="77">
        <v>9.3289847040999998</v>
      </c>
      <c r="E26" s="77">
        <v>9.3093388684999994</v>
      </c>
      <c r="F26" s="77">
        <v>8.0336999208000002</v>
      </c>
      <c r="G26" s="77">
        <v>8.5968074410999993</v>
      </c>
      <c r="H26" s="77">
        <v>8.8867071698999993</v>
      </c>
      <c r="I26" s="11"/>
      <c r="J26" s="20">
        <f t="shared" ref="J26:M30" si="0">E26-D26</f>
        <v>-1.9645835600000439E-2</v>
      </c>
      <c r="K26" s="20">
        <f t="shared" si="0"/>
        <v>-1.2756389476999992</v>
      </c>
      <c r="L26" s="20">
        <f t="shared" si="0"/>
        <v>0.56310752029999911</v>
      </c>
      <c r="M26" s="20">
        <f t="shared" si="0"/>
        <v>0.28989972880000003</v>
      </c>
    </row>
    <row r="27" spans="2:13" x14ac:dyDescent="0.25">
      <c r="C27" s="130" t="s">
        <v>248</v>
      </c>
      <c r="D27" s="77">
        <v>1.7070169478999999</v>
      </c>
      <c r="E27" s="77">
        <v>1.7433840520999999</v>
      </c>
      <c r="F27" s="77">
        <v>1.0777804289999999</v>
      </c>
      <c r="G27" s="77">
        <v>1.404376863</v>
      </c>
      <c r="H27" s="77">
        <v>1.7261906027</v>
      </c>
      <c r="I27" s="11"/>
      <c r="J27" s="20">
        <f t="shared" si="0"/>
        <v>3.63671042E-2</v>
      </c>
      <c r="K27" s="20">
        <f t="shared" si="0"/>
        <v>-0.66560362309999999</v>
      </c>
      <c r="L27" s="20">
        <f t="shared" si="0"/>
        <v>0.32659643400000005</v>
      </c>
      <c r="M27" s="20">
        <f t="shared" si="0"/>
        <v>0.32181373970000005</v>
      </c>
    </row>
    <row r="28" spans="2:13" x14ac:dyDescent="0.25">
      <c r="C28" s="130" t="s">
        <v>250</v>
      </c>
      <c r="D28" s="77">
        <v>4.1458266521000002</v>
      </c>
      <c r="E28" s="77">
        <v>4.1034538630000004</v>
      </c>
      <c r="F28" s="77">
        <v>3.7759728306000002</v>
      </c>
      <c r="G28" s="77">
        <v>4.0565205999999998</v>
      </c>
      <c r="H28" s="77">
        <v>4.1607778767000001</v>
      </c>
      <c r="I28" s="11"/>
      <c r="J28" s="20">
        <f t="shared" si="0"/>
        <v>-4.2372789099999864E-2</v>
      </c>
      <c r="K28" s="20">
        <f t="shared" si="0"/>
        <v>-0.32748103240000015</v>
      </c>
      <c r="L28" s="20">
        <f t="shared" si="0"/>
        <v>0.28054776939999959</v>
      </c>
      <c r="M28" s="20">
        <f t="shared" si="0"/>
        <v>0.10425727670000029</v>
      </c>
    </row>
    <row r="29" spans="2:13" x14ac:dyDescent="0.25">
      <c r="C29" s="130" t="s">
        <v>252</v>
      </c>
      <c r="D29" s="77">
        <v>3.0136155479000002</v>
      </c>
      <c r="E29" s="77">
        <v>3.1389214438000002</v>
      </c>
      <c r="F29" s="77">
        <v>3.1967137596000001</v>
      </c>
      <c r="G29" s="77">
        <v>3.3471041509999999</v>
      </c>
      <c r="H29" s="77">
        <v>3.5912429808000002</v>
      </c>
      <c r="I29" s="11"/>
      <c r="J29" s="20">
        <f t="shared" ref="J29" si="1">E29-D29</f>
        <v>0.12530589589999996</v>
      </c>
      <c r="K29" s="20">
        <f t="shared" ref="K29" si="2">F29-E29</f>
        <v>5.7792315799999994E-2</v>
      </c>
      <c r="L29" s="20">
        <f t="shared" ref="L29" si="3">G29-F29</f>
        <v>0.15039039139999977</v>
      </c>
      <c r="M29" s="20">
        <f t="shared" ref="M29" si="4">H29-G29</f>
        <v>0.24413882980000023</v>
      </c>
    </row>
    <row r="30" spans="2:13" x14ac:dyDescent="0.25">
      <c r="C30" s="131" t="s">
        <v>251</v>
      </c>
      <c r="D30" s="78">
        <f>+D31-SUM(D26:D29)</f>
        <v>2.3161460990000009</v>
      </c>
      <c r="E30" s="78">
        <f>+E31-SUM(E26:E29)</f>
        <v>2.2477572305999978</v>
      </c>
      <c r="F30" s="78">
        <f>+F31-SUM(F26:F29)</f>
        <v>2.0363060869999963</v>
      </c>
      <c r="G30" s="78">
        <f>+G31-SUM(G26:G29)</f>
        <v>2.1220012968999988</v>
      </c>
      <c r="H30" s="78">
        <f>+H31-SUM(H26:H29)</f>
        <v>2.1689541098999996</v>
      </c>
      <c r="I30" s="66"/>
      <c r="J30" s="62">
        <f t="shared" si="0"/>
        <v>-6.8388868400003133E-2</v>
      </c>
      <c r="K30" s="62">
        <f t="shared" si="0"/>
        <v>-0.2114511436000015</v>
      </c>
      <c r="L30" s="62">
        <f t="shared" si="0"/>
        <v>8.5695209900002567E-2</v>
      </c>
      <c r="M30" s="62">
        <f t="shared" si="0"/>
        <v>4.6952813000000759E-2</v>
      </c>
    </row>
    <row r="31" spans="2:13" x14ac:dyDescent="0.25">
      <c r="C31" s="114" t="s">
        <v>223</v>
      </c>
      <c r="D31" s="77">
        <v>20.511589951000001</v>
      </c>
      <c r="E31" s="77">
        <v>20.542855457999998</v>
      </c>
      <c r="F31" s="77">
        <v>18.120473026999999</v>
      </c>
      <c r="G31" s="77">
        <v>19.526810351999998</v>
      </c>
      <c r="H31" s="77">
        <v>20.53387274</v>
      </c>
      <c r="I31"/>
      <c r="J31" s="6">
        <f>+SUM(J26:J30)</f>
        <v>3.1265506999996528E-2</v>
      </c>
      <c r="K31" s="6">
        <f t="shared" ref="K31:M31" si="5">+SUM(K26:K30)</f>
        <v>-2.4223824310000008</v>
      </c>
      <c r="L31" s="6">
        <f t="shared" si="5"/>
        <v>1.4063373250000011</v>
      </c>
      <c r="M31" s="6">
        <f t="shared" si="5"/>
        <v>1.0070623880000014</v>
      </c>
    </row>
    <row r="32" spans="2:13" x14ac:dyDescent="0.25">
      <c r="B32" s="353" t="s">
        <v>553</v>
      </c>
      <c r="C32"/>
      <c r="D32"/>
      <c r="E32" s="10"/>
      <c r="F32"/>
      <c r="G32"/>
      <c r="H32"/>
      <c r="I32"/>
      <c r="J32" s="10" t="s">
        <v>7</v>
      </c>
      <c r="K32" s="27">
        <f>F26/E26-1</f>
        <v>-0.13702787767414693</v>
      </c>
      <c r="L32" s="27">
        <f>G26/F26-1</f>
        <v>7.0093173239152318E-2</v>
      </c>
      <c r="M32" s="27">
        <f>H26/G26-1</f>
        <v>3.3721789255629409E-2</v>
      </c>
    </row>
    <row r="36" spans="2:8" x14ac:dyDescent="0.25">
      <c r="D36" s="135" t="s">
        <v>488</v>
      </c>
      <c r="E36" s="135" t="s">
        <v>230</v>
      </c>
      <c r="F36" s="423" t="s">
        <v>229</v>
      </c>
      <c r="G36" s="423" t="s">
        <v>469</v>
      </c>
    </row>
    <row r="37" spans="2:8" x14ac:dyDescent="0.25">
      <c r="B37" s="135">
        <f t="shared" ref="B37:B84" si="6">YEAR(C37)</f>
        <v>2019</v>
      </c>
      <c r="C37" s="429">
        <v>43466</v>
      </c>
      <c r="D37" s="430">
        <v>20.614982999999999</v>
      </c>
      <c r="E37" s="129" t="e">
        <v>#N/A</v>
      </c>
      <c r="F37" s="431"/>
      <c r="G37" s="431">
        <v>20.614982999999999</v>
      </c>
      <c r="H37" s="126"/>
    </row>
    <row r="38" spans="2:8" x14ac:dyDescent="0.25">
      <c r="B38" s="135">
        <f t="shared" si="6"/>
        <v>2019</v>
      </c>
      <c r="C38" s="429">
        <v>43497</v>
      </c>
      <c r="D38" s="430">
        <v>20.283868999999999</v>
      </c>
      <c r="E38" s="129" t="e">
        <v>#N/A</v>
      </c>
      <c r="F38" s="431"/>
      <c r="G38" s="431">
        <v>20.283868999999999</v>
      </c>
      <c r="H38" s="126"/>
    </row>
    <row r="39" spans="2:8" x14ac:dyDescent="0.25">
      <c r="B39" s="135">
        <f t="shared" si="6"/>
        <v>2019</v>
      </c>
      <c r="C39" s="429">
        <v>43525</v>
      </c>
      <c r="D39" s="430">
        <v>20.176247</v>
      </c>
      <c r="E39" s="129" t="e">
        <v>#N/A</v>
      </c>
      <c r="F39" s="431">
        <f t="shared" ref="F39:F46" si="7">AVERAGEIF($B$37:$B$98,B39,$G$37:$G$98)</f>
        <v>20.540228666666668</v>
      </c>
      <c r="G39" s="431">
        <v>20.176247</v>
      </c>
      <c r="H39" s="126"/>
    </row>
    <row r="40" spans="2:8" x14ac:dyDescent="0.25">
      <c r="B40" s="135">
        <f t="shared" si="6"/>
        <v>2019</v>
      </c>
      <c r="C40" s="429">
        <v>43556</v>
      </c>
      <c r="D40" s="430">
        <v>20.332601</v>
      </c>
      <c r="E40" s="129" t="e">
        <v>#N/A</v>
      </c>
      <c r="F40" s="431">
        <f t="shared" si="7"/>
        <v>20.540228666666668</v>
      </c>
      <c r="G40" s="431">
        <v>20.332601</v>
      </c>
      <c r="H40" s="126"/>
    </row>
    <row r="41" spans="2:8" x14ac:dyDescent="0.25">
      <c r="B41" s="135">
        <f t="shared" si="6"/>
        <v>2019</v>
      </c>
      <c r="C41" s="429">
        <v>43586</v>
      </c>
      <c r="D41" s="430">
        <v>20.387087999999999</v>
      </c>
      <c r="E41" s="129" t="e">
        <v>#N/A</v>
      </c>
      <c r="F41" s="431">
        <f t="shared" si="7"/>
        <v>20.540228666666668</v>
      </c>
      <c r="G41" s="431">
        <v>20.387087999999999</v>
      </c>
      <c r="H41" s="126"/>
    </row>
    <row r="42" spans="2:8" x14ac:dyDescent="0.25">
      <c r="B42" s="135">
        <f t="shared" si="6"/>
        <v>2019</v>
      </c>
      <c r="C42" s="429">
        <v>43617</v>
      </c>
      <c r="D42" s="430">
        <v>20.653979</v>
      </c>
      <c r="E42" s="129" t="e">
        <v>#N/A</v>
      </c>
      <c r="F42" s="431">
        <f t="shared" si="7"/>
        <v>20.540228666666668</v>
      </c>
      <c r="G42" s="431">
        <v>20.653979</v>
      </c>
      <c r="H42" s="126"/>
    </row>
    <row r="43" spans="2:8" x14ac:dyDescent="0.25">
      <c r="B43" s="135">
        <f t="shared" si="6"/>
        <v>2019</v>
      </c>
      <c r="C43" s="429">
        <v>43647</v>
      </c>
      <c r="D43" s="430">
        <v>20.734573999999999</v>
      </c>
      <c r="E43" s="129" t="e">
        <v>#N/A</v>
      </c>
      <c r="F43" s="431">
        <f t="shared" si="7"/>
        <v>20.540228666666668</v>
      </c>
      <c r="G43" s="431">
        <v>20.734573999999999</v>
      </c>
      <c r="H43" s="126"/>
    </row>
    <row r="44" spans="2:8" x14ac:dyDescent="0.25">
      <c r="B44" s="135">
        <f t="shared" si="6"/>
        <v>2019</v>
      </c>
      <c r="C44" s="429">
        <v>43678</v>
      </c>
      <c r="D44" s="430">
        <v>21.157913000000001</v>
      </c>
      <c r="E44" s="129" t="e">
        <v>#N/A</v>
      </c>
      <c r="F44" s="431">
        <f t="shared" si="7"/>
        <v>20.540228666666668</v>
      </c>
      <c r="G44" s="431">
        <v>21.157913000000001</v>
      </c>
      <c r="H44" s="126"/>
    </row>
    <row r="45" spans="2:8" x14ac:dyDescent="0.25">
      <c r="B45" s="135">
        <f t="shared" si="6"/>
        <v>2019</v>
      </c>
      <c r="C45" s="429">
        <v>43709</v>
      </c>
      <c r="D45" s="430">
        <v>20.248483</v>
      </c>
      <c r="E45" s="129" t="e">
        <v>#N/A</v>
      </c>
      <c r="F45" s="431">
        <f t="shared" si="7"/>
        <v>20.540228666666668</v>
      </c>
      <c r="G45" s="431">
        <v>20.248483</v>
      </c>
      <c r="H45" s="126"/>
    </row>
    <row r="46" spans="2:8" x14ac:dyDescent="0.25">
      <c r="B46" s="135">
        <f t="shared" si="6"/>
        <v>2019</v>
      </c>
      <c r="C46" s="429">
        <v>43739</v>
      </c>
      <c r="D46" s="430">
        <v>20.713985999999998</v>
      </c>
      <c r="E46" s="129" t="e">
        <v>#N/A</v>
      </c>
      <c r="F46" s="431">
        <f t="shared" si="7"/>
        <v>20.540228666666668</v>
      </c>
      <c r="G46" s="431">
        <v>20.713985999999998</v>
      </c>
      <c r="H46" s="126"/>
    </row>
    <row r="47" spans="2:8" x14ac:dyDescent="0.25">
      <c r="B47" s="135">
        <f t="shared" si="6"/>
        <v>2019</v>
      </c>
      <c r="C47" s="429">
        <v>43770</v>
      </c>
      <c r="D47" s="430">
        <v>20.736152000000001</v>
      </c>
      <c r="E47" s="129" t="e">
        <v>#N/A</v>
      </c>
      <c r="F47" s="431"/>
      <c r="G47" s="431">
        <v>20.736152000000001</v>
      </c>
      <c r="H47" s="126"/>
    </row>
    <row r="48" spans="2:8" x14ac:dyDescent="0.25">
      <c r="B48" s="135">
        <f t="shared" si="6"/>
        <v>2019</v>
      </c>
      <c r="C48" s="429">
        <v>43800</v>
      </c>
      <c r="D48" s="430">
        <v>20.442869000000002</v>
      </c>
      <c r="E48" s="129" t="e">
        <v>#N/A</v>
      </c>
      <c r="F48" s="431"/>
      <c r="G48" s="431">
        <v>20.442869000000002</v>
      </c>
      <c r="H48" s="126"/>
    </row>
    <row r="49" spans="2:8" x14ac:dyDescent="0.25">
      <c r="B49" s="135">
        <f t="shared" si="6"/>
        <v>2020</v>
      </c>
      <c r="C49" s="429">
        <v>43831</v>
      </c>
      <c r="D49" s="430">
        <v>19.905342999999998</v>
      </c>
      <c r="E49" s="129" t="e">
        <v>#N/A</v>
      </c>
      <c r="F49" s="431"/>
      <c r="G49" s="431">
        <v>19.905342999999998</v>
      </c>
      <c r="H49" s="126"/>
    </row>
    <row r="50" spans="2:8" x14ac:dyDescent="0.25">
      <c r="B50" s="135">
        <f t="shared" si="6"/>
        <v>2020</v>
      </c>
      <c r="C50" s="429">
        <v>43862</v>
      </c>
      <c r="D50" s="430">
        <v>19.83887</v>
      </c>
      <c r="E50" s="129" t="e">
        <v>#N/A</v>
      </c>
      <c r="F50" s="431"/>
      <c r="G50" s="431">
        <v>19.83887</v>
      </c>
      <c r="H50" s="126"/>
    </row>
    <row r="51" spans="2:8" x14ac:dyDescent="0.25">
      <c r="B51" s="135">
        <f t="shared" si="6"/>
        <v>2020</v>
      </c>
      <c r="C51" s="429">
        <v>43891</v>
      </c>
      <c r="D51" s="430">
        <v>18.283773</v>
      </c>
      <c r="E51" s="129" t="e">
        <v>#N/A</v>
      </c>
      <c r="F51" s="431">
        <f t="shared" ref="F51:F58" si="8">AVERAGEIF($B$37:$B$98,B51,$G$37:$G$98)</f>
        <v>18.120717166666669</v>
      </c>
      <c r="G51" s="431">
        <v>18.283773</v>
      </c>
      <c r="H51" s="126"/>
    </row>
    <row r="52" spans="2:8" x14ac:dyDescent="0.25">
      <c r="B52" s="135">
        <f t="shared" si="6"/>
        <v>2020</v>
      </c>
      <c r="C52" s="429">
        <v>43922</v>
      </c>
      <c r="D52" s="430">
        <v>14.690989</v>
      </c>
      <c r="E52" s="129" t="e">
        <v>#N/A</v>
      </c>
      <c r="F52" s="431">
        <f t="shared" si="8"/>
        <v>18.120717166666669</v>
      </c>
      <c r="G52" s="431">
        <v>14.690989</v>
      </c>
      <c r="H52" s="126"/>
    </row>
    <row r="53" spans="2:8" x14ac:dyDescent="0.25">
      <c r="B53" s="135">
        <f t="shared" si="6"/>
        <v>2020</v>
      </c>
      <c r="C53" s="429">
        <v>43952</v>
      </c>
      <c r="D53" s="430">
        <v>16.103228999999999</v>
      </c>
      <c r="E53" s="129" t="e">
        <v>#N/A</v>
      </c>
      <c r="F53" s="431">
        <f t="shared" si="8"/>
        <v>18.120717166666669</v>
      </c>
      <c r="G53" s="431">
        <v>16.103228999999999</v>
      </c>
      <c r="H53" s="126"/>
    </row>
    <row r="54" spans="2:8" x14ac:dyDescent="0.25">
      <c r="B54" s="135">
        <f t="shared" si="6"/>
        <v>2020</v>
      </c>
      <c r="C54" s="429">
        <v>43983</v>
      </c>
      <c r="D54" s="430">
        <v>17.435207999999999</v>
      </c>
      <c r="E54" s="129" t="e">
        <v>#N/A</v>
      </c>
      <c r="F54" s="431">
        <f t="shared" si="8"/>
        <v>18.120717166666669</v>
      </c>
      <c r="G54" s="431">
        <v>17.435207999999999</v>
      </c>
      <c r="H54" s="126"/>
    </row>
    <row r="55" spans="2:8" x14ac:dyDescent="0.25">
      <c r="B55" s="135">
        <f t="shared" si="6"/>
        <v>2020</v>
      </c>
      <c r="C55" s="429">
        <v>44013</v>
      </c>
      <c r="D55" s="430">
        <v>18.322590000000002</v>
      </c>
      <c r="E55" s="129" t="e">
        <v>#N/A</v>
      </c>
      <c r="F55" s="431">
        <f t="shared" si="8"/>
        <v>18.120717166666669</v>
      </c>
      <c r="G55" s="431">
        <v>18.322590000000002</v>
      </c>
      <c r="H55" s="126"/>
    </row>
    <row r="56" spans="2:8" x14ac:dyDescent="0.25">
      <c r="B56" s="135">
        <f t="shared" si="6"/>
        <v>2020</v>
      </c>
      <c r="C56" s="429">
        <v>44044</v>
      </c>
      <c r="D56" s="430">
        <v>18.439346</v>
      </c>
      <c r="E56" s="129" t="e">
        <v>#N/A</v>
      </c>
      <c r="F56" s="431">
        <f t="shared" si="8"/>
        <v>18.120717166666669</v>
      </c>
      <c r="G56" s="431">
        <v>18.439346</v>
      </c>
      <c r="H56" s="126"/>
    </row>
    <row r="57" spans="2:8" x14ac:dyDescent="0.25">
      <c r="B57" s="135">
        <f t="shared" si="6"/>
        <v>2020</v>
      </c>
      <c r="C57" s="429">
        <v>44075</v>
      </c>
      <c r="D57" s="430">
        <v>18.307296999999998</v>
      </c>
      <c r="E57" s="129" t="e">
        <v>#N/A</v>
      </c>
      <c r="F57" s="431">
        <f t="shared" si="8"/>
        <v>18.120717166666669</v>
      </c>
      <c r="G57" s="431">
        <v>18.307296999999998</v>
      </c>
      <c r="H57" s="126"/>
    </row>
    <row r="58" spans="2:8" x14ac:dyDescent="0.25">
      <c r="B58" s="135">
        <f t="shared" si="6"/>
        <v>2020</v>
      </c>
      <c r="C58" s="429">
        <v>44105</v>
      </c>
      <c r="D58" s="430">
        <v>18.623835</v>
      </c>
      <c r="E58" s="129" t="e">
        <v>#N/A</v>
      </c>
      <c r="F58" s="431">
        <f t="shared" si="8"/>
        <v>18.120717166666669</v>
      </c>
      <c r="G58" s="431">
        <v>18.623835</v>
      </c>
      <c r="H58" s="126"/>
    </row>
    <row r="59" spans="2:8" x14ac:dyDescent="0.25">
      <c r="B59" s="135">
        <f t="shared" si="6"/>
        <v>2020</v>
      </c>
      <c r="C59" s="429">
        <v>44136</v>
      </c>
      <c r="D59" s="430">
        <v>18.702424000000001</v>
      </c>
      <c r="E59" s="129" t="e">
        <v>#N/A</v>
      </c>
      <c r="F59" s="431"/>
      <c r="G59" s="431">
        <v>18.702424000000001</v>
      </c>
      <c r="H59" s="126"/>
    </row>
    <row r="60" spans="2:8" x14ac:dyDescent="0.25">
      <c r="B60" s="135">
        <f t="shared" si="6"/>
        <v>2020</v>
      </c>
      <c r="C60" s="429">
        <v>44166</v>
      </c>
      <c r="D60" s="430">
        <v>18.795701999999999</v>
      </c>
      <c r="E60" s="129" t="e">
        <v>#N/A</v>
      </c>
      <c r="F60" s="431"/>
      <c r="G60" s="431">
        <v>18.795701999999999</v>
      </c>
      <c r="H60" s="126"/>
    </row>
    <row r="61" spans="2:8" x14ac:dyDescent="0.25">
      <c r="B61" s="135">
        <f t="shared" si="6"/>
        <v>2021</v>
      </c>
      <c r="C61" s="429">
        <v>44197</v>
      </c>
      <c r="D61" s="430">
        <v>18.662298917000001</v>
      </c>
      <c r="E61" s="129" t="e">
        <v>#N/A</v>
      </c>
      <c r="F61" s="431"/>
      <c r="G61" s="431">
        <v>18.662298917000001</v>
      </c>
      <c r="H61" s="126"/>
    </row>
    <row r="62" spans="2:8" x14ac:dyDescent="0.25">
      <c r="B62" s="135">
        <f t="shared" si="6"/>
        <v>2021</v>
      </c>
      <c r="C62" s="429">
        <v>44228</v>
      </c>
      <c r="D62" s="430">
        <v>18.513461853999999</v>
      </c>
      <c r="E62" s="129">
        <v>18.513461853999999</v>
      </c>
      <c r="F62" s="431"/>
      <c r="G62" s="431">
        <v>18.513461853999999</v>
      </c>
      <c r="H62" s="126"/>
    </row>
    <row r="63" spans="2:8" x14ac:dyDescent="0.25">
      <c r="B63" s="135">
        <f t="shared" si="6"/>
        <v>2021</v>
      </c>
      <c r="C63" s="429">
        <v>44256</v>
      </c>
      <c r="D63" s="430" t="e">
        <v>#N/A</v>
      </c>
      <c r="E63" s="129">
        <v>18.961569999999998</v>
      </c>
      <c r="F63" s="431">
        <f t="shared" ref="F63:F70" si="9">AVERAGEIF($B$37:$B$98,B63,$G$37:$G$98)</f>
        <v>19.520460064249999</v>
      </c>
      <c r="G63" s="431">
        <v>18.961569999999998</v>
      </c>
      <c r="H63" s="126"/>
    </row>
    <row r="64" spans="2:8" x14ac:dyDescent="0.25">
      <c r="B64" s="135">
        <f t="shared" si="6"/>
        <v>2021</v>
      </c>
      <c r="C64" s="429">
        <v>44287</v>
      </c>
      <c r="D64" s="430" t="e">
        <v>#N/A</v>
      </c>
      <c r="E64" s="129">
        <v>19.070460000000001</v>
      </c>
      <c r="F64" s="431">
        <f t="shared" si="9"/>
        <v>19.520460064249999</v>
      </c>
      <c r="G64" s="431">
        <v>19.070460000000001</v>
      </c>
      <c r="H64" s="126"/>
    </row>
    <row r="65" spans="2:8" x14ac:dyDescent="0.25">
      <c r="B65" s="135">
        <f t="shared" si="6"/>
        <v>2021</v>
      </c>
      <c r="C65" s="429">
        <v>44317</v>
      </c>
      <c r="D65" s="430" t="e">
        <v>#N/A</v>
      </c>
      <c r="E65" s="129">
        <v>19.34104</v>
      </c>
      <c r="F65" s="431">
        <f t="shared" si="9"/>
        <v>19.520460064249999</v>
      </c>
      <c r="G65" s="431">
        <v>19.34104</v>
      </c>
      <c r="H65" s="126"/>
    </row>
    <row r="66" spans="2:8" x14ac:dyDescent="0.25">
      <c r="B66" s="135">
        <f t="shared" si="6"/>
        <v>2021</v>
      </c>
      <c r="C66" s="429">
        <v>44348</v>
      </c>
      <c r="D66" s="430" t="e">
        <v>#N/A</v>
      </c>
      <c r="E66" s="129">
        <v>19.694009999999999</v>
      </c>
      <c r="F66" s="431">
        <f t="shared" si="9"/>
        <v>19.520460064249999</v>
      </c>
      <c r="G66" s="431">
        <v>19.694009999999999</v>
      </c>
      <c r="H66" s="126"/>
    </row>
    <row r="67" spans="2:8" x14ac:dyDescent="0.25">
      <c r="B67" s="135">
        <f t="shared" si="6"/>
        <v>2021</v>
      </c>
      <c r="C67" s="429">
        <v>44378</v>
      </c>
      <c r="D67" s="430" t="e">
        <v>#N/A</v>
      </c>
      <c r="E67" s="129">
        <v>19.78735</v>
      </c>
      <c r="F67" s="431">
        <f t="shared" si="9"/>
        <v>19.520460064249999</v>
      </c>
      <c r="G67" s="431">
        <v>19.78735</v>
      </c>
      <c r="H67" s="126"/>
    </row>
    <row r="68" spans="2:8" x14ac:dyDescent="0.25">
      <c r="B68" s="135">
        <f t="shared" si="6"/>
        <v>2021</v>
      </c>
      <c r="C68" s="429">
        <v>44409</v>
      </c>
      <c r="D68" s="430" t="e">
        <v>#N/A</v>
      </c>
      <c r="E68" s="129">
        <v>20.237839999999998</v>
      </c>
      <c r="F68" s="431">
        <f t="shared" si="9"/>
        <v>19.520460064249999</v>
      </c>
      <c r="G68" s="431">
        <v>20.237839999999998</v>
      </c>
      <c r="H68" s="126"/>
    </row>
    <row r="69" spans="2:8" x14ac:dyDescent="0.25">
      <c r="B69" s="135">
        <f t="shared" si="6"/>
        <v>2021</v>
      </c>
      <c r="C69" s="429">
        <v>44440</v>
      </c>
      <c r="D69" s="430" t="e">
        <v>#N/A</v>
      </c>
      <c r="E69" s="129">
        <v>19.909120000000001</v>
      </c>
      <c r="F69" s="431">
        <f t="shared" si="9"/>
        <v>19.520460064249999</v>
      </c>
      <c r="G69" s="431">
        <v>19.909120000000001</v>
      </c>
      <c r="H69" s="126"/>
    </row>
    <row r="70" spans="2:8" x14ac:dyDescent="0.25">
      <c r="B70" s="135">
        <f t="shared" si="6"/>
        <v>2021</v>
      </c>
      <c r="C70" s="429">
        <v>44470</v>
      </c>
      <c r="D70" s="430" t="e">
        <v>#N/A</v>
      </c>
      <c r="E70" s="129">
        <v>20.042210000000001</v>
      </c>
      <c r="F70" s="431">
        <f t="shared" si="9"/>
        <v>19.520460064249999</v>
      </c>
      <c r="G70" s="431">
        <v>20.042210000000001</v>
      </c>
      <c r="H70" s="126"/>
    </row>
    <row r="71" spans="2:8" x14ac:dyDescent="0.25">
      <c r="B71" s="135">
        <f t="shared" si="6"/>
        <v>2021</v>
      </c>
      <c r="C71" s="429">
        <v>44501</v>
      </c>
      <c r="D71" s="430" t="e">
        <v>#N/A</v>
      </c>
      <c r="E71" s="129">
        <v>20.11139</v>
      </c>
      <c r="F71" s="431"/>
      <c r="G71" s="431">
        <v>20.11139</v>
      </c>
      <c r="H71" s="126"/>
    </row>
    <row r="72" spans="2:8" x14ac:dyDescent="0.25">
      <c r="B72" s="135">
        <f t="shared" si="6"/>
        <v>2021</v>
      </c>
      <c r="C72" s="429">
        <v>44531</v>
      </c>
      <c r="D72" s="430" t="e">
        <v>#N/A</v>
      </c>
      <c r="E72" s="129">
        <v>19.914770000000001</v>
      </c>
      <c r="F72" s="431"/>
      <c r="G72" s="431">
        <v>19.914770000000001</v>
      </c>
      <c r="H72" s="126"/>
    </row>
    <row r="73" spans="2:8" x14ac:dyDescent="0.25">
      <c r="B73" s="135">
        <f t="shared" si="6"/>
        <v>2022</v>
      </c>
      <c r="C73" s="429">
        <v>44562</v>
      </c>
      <c r="D73" s="430" t="e">
        <v>#N/A</v>
      </c>
      <c r="E73" s="129">
        <v>19.921589999999998</v>
      </c>
      <c r="F73" s="431"/>
      <c r="G73" s="431">
        <v>19.921589999999998</v>
      </c>
      <c r="H73" s="126"/>
    </row>
    <row r="74" spans="2:8" x14ac:dyDescent="0.25">
      <c r="B74" s="135">
        <f t="shared" si="6"/>
        <v>2022</v>
      </c>
      <c r="C74" s="429">
        <v>44593</v>
      </c>
      <c r="D74" s="430" t="e">
        <v>#N/A</v>
      </c>
      <c r="E74" s="129">
        <v>19.916160000000001</v>
      </c>
      <c r="F74" s="431"/>
      <c r="G74" s="431">
        <v>19.916160000000001</v>
      </c>
      <c r="H74" s="126"/>
    </row>
    <row r="75" spans="2:8" x14ac:dyDescent="0.25">
      <c r="B75" s="135">
        <f t="shared" si="6"/>
        <v>2022</v>
      </c>
      <c r="C75" s="429">
        <v>44621</v>
      </c>
      <c r="D75" s="430" t="e">
        <v>#N/A</v>
      </c>
      <c r="E75" s="129">
        <v>20.368279999999999</v>
      </c>
      <c r="F75" s="431">
        <f t="shared" ref="F75:F82" si="10">AVERAGEIF($B$37:$B$98,B75,$G$37:$G$98)</f>
        <v>20.529499999999999</v>
      </c>
      <c r="G75" s="431">
        <v>20.368279999999999</v>
      </c>
      <c r="H75" s="126"/>
    </row>
    <row r="76" spans="2:8" x14ac:dyDescent="0.25">
      <c r="B76" s="135">
        <f t="shared" si="6"/>
        <v>2022</v>
      </c>
      <c r="C76" s="429">
        <v>44652</v>
      </c>
      <c r="D76" s="430" t="e">
        <v>#N/A</v>
      </c>
      <c r="E76" s="129">
        <v>20.33353</v>
      </c>
      <c r="F76" s="431">
        <f t="shared" si="10"/>
        <v>20.529499999999999</v>
      </c>
      <c r="G76" s="431">
        <v>20.33353</v>
      </c>
      <c r="H76" s="126"/>
    </row>
    <row r="77" spans="2:8" x14ac:dyDescent="0.25">
      <c r="B77" s="135">
        <f t="shared" si="6"/>
        <v>2022</v>
      </c>
      <c r="C77" s="429">
        <v>44682</v>
      </c>
      <c r="D77" s="430" t="e">
        <v>#N/A</v>
      </c>
      <c r="E77" s="129">
        <v>20.613659999999999</v>
      </c>
      <c r="F77" s="431">
        <f t="shared" si="10"/>
        <v>20.529499999999999</v>
      </c>
      <c r="G77" s="431">
        <v>20.613659999999999</v>
      </c>
      <c r="H77" s="126"/>
    </row>
    <row r="78" spans="2:8" x14ac:dyDescent="0.25">
      <c r="B78" s="135">
        <f t="shared" si="6"/>
        <v>2022</v>
      </c>
      <c r="C78" s="429">
        <v>44713</v>
      </c>
      <c r="D78" s="430" t="e">
        <v>#N/A</v>
      </c>
      <c r="E78" s="129">
        <v>20.733059999999998</v>
      </c>
      <c r="F78" s="431">
        <f t="shared" si="10"/>
        <v>20.529499999999999</v>
      </c>
      <c r="G78" s="431">
        <v>20.733059999999998</v>
      </c>
      <c r="H78" s="126"/>
    </row>
    <row r="79" spans="2:8" x14ac:dyDescent="0.25">
      <c r="B79" s="135">
        <f t="shared" si="6"/>
        <v>2022</v>
      </c>
      <c r="C79" s="429">
        <v>44743</v>
      </c>
      <c r="D79" s="430" t="e">
        <v>#N/A</v>
      </c>
      <c r="E79" s="129">
        <v>20.7166</v>
      </c>
      <c r="F79" s="431">
        <f t="shared" si="10"/>
        <v>20.529499999999999</v>
      </c>
      <c r="G79" s="431">
        <v>20.7166</v>
      </c>
      <c r="H79" s="126"/>
    </row>
    <row r="80" spans="2:8" x14ac:dyDescent="0.25">
      <c r="B80" s="135">
        <f t="shared" si="6"/>
        <v>2022</v>
      </c>
      <c r="C80" s="429">
        <v>44774</v>
      </c>
      <c r="D80" s="430" t="e">
        <v>#N/A</v>
      </c>
      <c r="E80" s="129">
        <v>21.110060000000001</v>
      </c>
      <c r="F80" s="431">
        <f t="shared" si="10"/>
        <v>20.529499999999999</v>
      </c>
      <c r="G80" s="431">
        <v>21.110060000000001</v>
      </c>
      <c r="H80" s="126"/>
    </row>
    <row r="81" spans="2:8" x14ac:dyDescent="0.25">
      <c r="B81" s="135">
        <f t="shared" si="6"/>
        <v>2022</v>
      </c>
      <c r="C81" s="429">
        <v>44805</v>
      </c>
      <c r="D81" s="430" t="e">
        <v>#N/A</v>
      </c>
      <c r="E81" s="129">
        <v>20.58361</v>
      </c>
      <c r="F81" s="431">
        <f t="shared" si="10"/>
        <v>20.529499999999999</v>
      </c>
      <c r="G81" s="431">
        <v>20.58361</v>
      </c>
      <c r="H81" s="126"/>
    </row>
    <row r="82" spans="2:8" x14ac:dyDescent="0.25">
      <c r="B82" s="135">
        <f t="shared" si="6"/>
        <v>2022</v>
      </c>
      <c r="C82" s="429">
        <v>44835</v>
      </c>
      <c r="D82" s="430" t="e">
        <v>#N/A</v>
      </c>
      <c r="E82" s="129">
        <v>20.693529999999999</v>
      </c>
      <c r="F82" s="431">
        <f t="shared" si="10"/>
        <v>20.529499999999999</v>
      </c>
      <c r="G82" s="431">
        <v>20.693529999999999</v>
      </c>
      <c r="H82" s="126"/>
    </row>
    <row r="83" spans="2:8" x14ac:dyDescent="0.25">
      <c r="B83" s="135">
        <f t="shared" si="6"/>
        <v>2022</v>
      </c>
      <c r="C83" s="429">
        <v>44866</v>
      </c>
      <c r="D83" s="430" t="e">
        <v>#N/A</v>
      </c>
      <c r="E83" s="129">
        <v>20.711770000000001</v>
      </c>
      <c r="F83" s="431"/>
      <c r="G83" s="431">
        <v>20.711770000000001</v>
      </c>
      <c r="H83" s="126"/>
    </row>
    <row r="84" spans="2:8" x14ac:dyDescent="0.25">
      <c r="B84" s="135">
        <f t="shared" si="6"/>
        <v>2022</v>
      </c>
      <c r="C84" s="429">
        <v>44896</v>
      </c>
      <c r="D84" s="430" t="e">
        <v>#N/A</v>
      </c>
      <c r="E84" s="129">
        <v>20.652149999999999</v>
      </c>
      <c r="F84" s="431"/>
      <c r="G84" s="431">
        <v>20.652149999999999</v>
      </c>
      <c r="H84" s="126"/>
    </row>
    <row r="85" spans="2:8" x14ac:dyDescent="0.25">
      <c r="C85" s="122"/>
      <c r="E85" s="128"/>
      <c r="G85" s="128"/>
      <c r="H85" s="126"/>
    </row>
    <row r="86" spans="2:8" x14ac:dyDescent="0.25">
      <c r="C86" s="122"/>
      <c r="E86" s="128"/>
      <c r="G86" s="128"/>
      <c r="H86" s="126"/>
    </row>
    <row r="87" spans="2:8" x14ac:dyDescent="0.25">
      <c r="C87" s="122"/>
      <c r="E87" s="128"/>
      <c r="G87" s="128"/>
      <c r="H87" s="126"/>
    </row>
    <row r="88" spans="2:8" x14ac:dyDescent="0.25">
      <c r="C88" s="122"/>
      <c r="E88" s="128"/>
      <c r="G88" s="128"/>
      <c r="H88" s="126"/>
    </row>
    <row r="89" spans="2:8" x14ac:dyDescent="0.25">
      <c r="B89" s="5"/>
      <c r="C89" s="5" t="s">
        <v>0</v>
      </c>
      <c r="E89" s="128"/>
      <c r="G89" s="128"/>
      <c r="H89" s="126"/>
    </row>
    <row r="90" spans="2:8" x14ac:dyDescent="0.25">
      <c r="B90">
        <v>2.5</v>
      </c>
      <c r="C90" s="6">
        <v>-0.4</v>
      </c>
      <c r="E90" s="128"/>
      <c r="G90" s="128"/>
      <c r="H90" s="126"/>
    </row>
    <row r="91" spans="2:8" x14ac:dyDescent="0.25">
      <c r="B91">
        <v>2.5</v>
      </c>
      <c r="C91" s="6">
        <v>1.2</v>
      </c>
      <c r="E91" s="128"/>
      <c r="G91" s="128"/>
      <c r="H91" s="126"/>
    </row>
    <row r="92" spans="2:8" x14ac:dyDescent="0.25">
      <c r="C92" s="122"/>
      <c r="E92" s="128"/>
      <c r="G92" s="128"/>
      <c r="H92" s="126"/>
    </row>
    <row r="93" spans="2:8" x14ac:dyDescent="0.25">
      <c r="C93" s="122"/>
      <c r="E93" s="128"/>
      <c r="G93" s="128"/>
      <c r="H93" s="126"/>
    </row>
    <row r="94" spans="2:8" x14ac:dyDescent="0.25">
      <c r="C94" s="122"/>
      <c r="E94" s="128"/>
      <c r="G94" s="128"/>
      <c r="H94" s="126"/>
    </row>
    <row r="95" spans="2:8" x14ac:dyDescent="0.25">
      <c r="C95" s="122"/>
      <c r="E95" s="128"/>
      <c r="G95" s="128"/>
      <c r="H95" s="126"/>
    </row>
    <row r="96" spans="2:8" x14ac:dyDescent="0.25">
      <c r="C96" s="122"/>
      <c r="E96" s="128"/>
      <c r="G96" s="128"/>
      <c r="H96" s="126"/>
    </row>
    <row r="97" spans="3:8" x14ac:dyDescent="0.25">
      <c r="C97" s="122"/>
      <c r="E97" s="128"/>
      <c r="G97" s="128"/>
      <c r="H97" s="126"/>
    </row>
    <row r="98" spans="3:8" x14ac:dyDescent="0.25">
      <c r="C98" s="122"/>
      <c r="E98" s="128"/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  <c r="H107" s="126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  <row r="132" spans="7:7" x14ac:dyDescent="0.25">
      <c r="G132" s="128"/>
    </row>
  </sheetData>
  <mergeCells count="2">
    <mergeCell ref="D24:H24"/>
    <mergeCell ref="J24:M24"/>
  </mergeCells>
  <conditionalFormatting sqref="D37">
    <cfRule type="expression" dxfId="66" priority="6" stopIfTrue="1">
      <formula>ISNA(D37)</formula>
    </cfRule>
  </conditionalFormatting>
  <conditionalFormatting sqref="D37">
    <cfRule type="expression" dxfId="65" priority="5" stopIfTrue="1">
      <formula>ISNA(D37)</formula>
    </cfRule>
  </conditionalFormatting>
  <conditionalFormatting sqref="E37">
    <cfRule type="expression" dxfId="64" priority="4" stopIfTrue="1">
      <formula>ISNA(E37)</formula>
    </cfRule>
  </conditionalFormatting>
  <conditionalFormatting sqref="D38:D84">
    <cfRule type="expression" dxfId="63" priority="3" stopIfTrue="1">
      <formula>ISNA(D38)</formula>
    </cfRule>
  </conditionalFormatting>
  <conditionalFormatting sqref="D38:D84">
    <cfRule type="expression" dxfId="62" priority="2" stopIfTrue="1">
      <formula>ISNA(D38)</formula>
    </cfRule>
  </conditionalFormatting>
  <conditionalFormatting sqref="E38:E84">
    <cfRule type="expression" dxfId="61" priority="1" stopIfTrue="1">
      <formula>ISNA(E38)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Q124"/>
  <sheetViews>
    <sheetView workbookViewId="0"/>
  </sheetViews>
  <sheetFormatPr defaultRowHeight="12.75" x14ac:dyDescent="0.2"/>
  <cols>
    <col min="16" max="16" width="28.140625" customWidth="1"/>
    <col min="17" max="17" width="10.14062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3" t="s">
        <v>452</v>
      </c>
      <c r="Q6" s="373" t="s">
        <v>451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201" t="s">
        <v>363</v>
      </c>
      <c r="Q7" s="202" t="s">
        <v>364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6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6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6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6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6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6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6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6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6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6" x14ac:dyDescent="0.2">
      <c r="B26" s="37"/>
      <c r="C26" s="37" t="s">
        <v>44</v>
      </c>
      <c r="D26" s="32"/>
      <c r="E26" s="37" t="s">
        <v>41</v>
      </c>
      <c r="F26" s="37" t="s">
        <v>41</v>
      </c>
      <c r="G26" s="37" t="s">
        <v>2</v>
      </c>
      <c r="H26" s="37" t="s">
        <v>2</v>
      </c>
      <c r="I26" s="85" t="s">
        <v>41</v>
      </c>
      <c r="J26" s="85" t="s">
        <v>89</v>
      </c>
      <c r="K26" s="37" t="s">
        <v>2</v>
      </c>
    </row>
    <row r="27" spans="1:16" x14ac:dyDescent="0.2">
      <c r="A27" s="9"/>
      <c r="B27" s="38" t="s">
        <v>41</v>
      </c>
      <c r="C27" s="33" t="s">
        <v>2</v>
      </c>
      <c r="D27" s="34"/>
      <c r="E27" s="38" t="s">
        <v>8</v>
      </c>
      <c r="F27" s="38" t="s">
        <v>9</v>
      </c>
      <c r="G27" s="38" t="s">
        <v>8</v>
      </c>
      <c r="H27" s="38" t="s">
        <v>9</v>
      </c>
      <c r="I27" s="33" t="s">
        <v>13</v>
      </c>
      <c r="J27" s="33" t="s">
        <v>13</v>
      </c>
      <c r="K27" s="33" t="s">
        <v>13</v>
      </c>
    </row>
    <row r="28" spans="1:16" x14ac:dyDescent="0.2">
      <c r="A28" s="1">
        <v>42370</v>
      </c>
      <c r="B28" s="12">
        <v>160.595</v>
      </c>
      <c r="C28" s="12">
        <v>261.64800000000002</v>
      </c>
      <c r="E28" s="41">
        <f>MIN($B$28,$B$40,$B$52,$B$64,$B$76)</f>
        <v>140.12899999999999</v>
      </c>
      <c r="F28" s="41">
        <f>MAX($B$28,$B$40,$B$52,$B$64,$B$76)</f>
        <v>170.24700000000001</v>
      </c>
      <c r="G28" s="41">
        <f>MIN($C$28,$C$40,$C$52,$C$64,$C$76)</f>
        <v>248.887</v>
      </c>
      <c r="H28" s="41">
        <f>MAX($C$28,$C$40,$C$52,$C$64,$C$76)</f>
        <v>264.23</v>
      </c>
      <c r="I28" s="12">
        <f t="shared" ref="I28:K59" si="0">F28-E28</f>
        <v>30.118000000000023</v>
      </c>
      <c r="J28" s="12">
        <f t="shared" si="0"/>
        <v>78.639999999999986</v>
      </c>
      <c r="K28" s="12">
        <f t="shared" si="0"/>
        <v>15.343000000000018</v>
      </c>
      <c r="N28" s="14"/>
    </row>
    <row r="29" spans="1:16" x14ac:dyDescent="0.2">
      <c r="A29" s="1">
        <v>42401</v>
      </c>
      <c r="B29" s="12">
        <v>162.49600000000001</v>
      </c>
      <c r="C29" s="12">
        <v>256.21899999999999</v>
      </c>
      <c r="E29" s="41">
        <f>MIN($B$29,$B$41,$B$53,$B$65,$B$77)</f>
        <v>132.74</v>
      </c>
      <c r="F29" s="41">
        <f>MAX($B$29,$B$41,$B$53,$B$65,$B$77)</f>
        <v>162.83199999999999</v>
      </c>
      <c r="G29" s="41">
        <f>MIN($C$29,$C$41,$C$53,$C$65,$C$77)</f>
        <v>251.71799999999999</v>
      </c>
      <c r="H29" s="41">
        <f>MAX($C$29,$C$41,$C$53,$C$65,$C$77)</f>
        <v>256.21899999999999</v>
      </c>
      <c r="I29" s="12">
        <f t="shared" si="0"/>
        <v>30.091999999999985</v>
      </c>
      <c r="J29" s="12">
        <f t="shared" si="0"/>
        <v>88.885999999999996</v>
      </c>
      <c r="K29" s="12">
        <f t="shared" si="0"/>
        <v>4.5010000000000048</v>
      </c>
      <c r="N29" s="12"/>
      <c r="P29" s="8"/>
    </row>
    <row r="30" spans="1:16" x14ac:dyDescent="0.2">
      <c r="A30" s="1">
        <v>42430</v>
      </c>
      <c r="B30" s="12">
        <v>160.07300000000001</v>
      </c>
      <c r="C30" s="12">
        <v>243.71600000000001</v>
      </c>
      <c r="E30" s="41">
        <f>MIN($B$30,$B$42,$B$54,$B$66,$B$78)</f>
        <v>126.71299999999999</v>
      </c>
      <c r="F30" s="41">
        <f>MAX($B$30,$B$42,$B$54,$B$66,$B$78)</f>
        <v>160.07300000000001</v>
      </c>
      <c r="G30" s="41">
        <f>MIN($C$30,$C$42,$C$54,$C$66,$C$78)</f>
        <v>236.55500000000001</v>
      </c>
      <c r="H30" s="41">
        <f>MAX($C$30,$C$42,$C$54,$C$66,$C$78)</f>
        <v>260.839</v>
      </c>
      <c r="I30" s="12">
        <f t="shared" si="0"/>
        <v>33.360000000000014</v>
      </c>
      <c r="J30" s="12">
        <f t="shared" si="0"/>
        <v>76.481999999999999</v>
      </c>
      <c r="K30" s="12">
        <f t="shared" si="0"/>
        <v>24.283999999999992</v>
      </c>
      <c r="N30" s="12"/>
    </row>
    <row r="31" spans="1:16" x14ac:dyDescent="0.2">
      <c r="A31" s="1">
        <v>42461</v>
      </c>
      <c r="B31" s="12">
        <v>154.74100000000001</v>
      </c>
      <c r="C31" s="12">
        <v>243.47900000000001</v>
      </c>
      <c r="E31" s="41">
        <f>MIN($B$31,$B$43,$B$55,$B$67,$B$79)</f>
        <v>120.928</v>
      </c>
      <c r="F31" s="41">
        <f>MAX($B$31,$B$43,$B$55,$B$67,$B$79)</f>
        <v>154.95699999999999</v>
      </c>
      <c r="G31" s="41">
        <f>MIN($C$31,$C$43,$C$55,$C$67,$C$79)</f>
        <v>230.869</v>
      </c>
      <c r="H31" s="41">
        <f>MAX($C$31,$C$43,$C$55,$C$67,$C$79)</f>
        <v>257.30200000000002</v>
      </c>
      <c r="I31" s="12">
        <f t="shared" si="0"/>
        <v>34.028999999999996</v>
      </c>
      <c r="J31" s="12">
        <f t="shared" si="0"/>
        <v>75.912000000000006</v>
      </c>
      <c r="K31" s="12">
        <f t="shared" si="0"/>
        <v>26.433000000000021</v>
      </c>
      <c r="N31" s="12"/>
    </row>
    <row r="32" spans="1:16" x14ac:dyDescent="0.2">
      <c r="A32" s="1">
        <v>42491</v>
      </c>
      <c r="B32" s="12">
        <v>154.947</v>
      </c>
      <c r="C32" s="12">
        <v>243.40899999999999</v>
      </c>
      <c r="E32" s="41">
        <f>MIN($B$32,$B$44,$B$56,$B$68,$B$80)</f>
        <v>115.58</v>
      </c>
      <c r="F32" s="41">
        <f>MAX($B$32,$B$44,$B$56,$B$68,$B$80)</f>
        <v>175.899</v>
      </c>
      <c r="G32" s="41">
        <f>MIN($C$32,$C$44,$C$56,$C$68,$C$80)</f>
        <v>235.83</v>
      </c>
      <c r="H32" s="41">
        <f>MAX($C$32,$C$44,$C$56,$C$68,$C$80)</f>
        <v>258.23500000000001</v>
      </c>
      <c r="I32" s="12">
        <f t="shared" si="0"/>
        <v>60.319000000000003</v>
      </c>
      <c r="J32" s="12">
        <f t="shared" si="0"/>
        <v>59.931000000000012</v>
      </c>
      <c r="K32" s="12">
        <f t="shared" si="0"/>
        <v>22.405000000000001</v>
      </c>
      <c r="N32" s="12"/>
    </row>
    <row r="33" spans="1:14" x14ac:dyDescent="0.2">
      <c r="A33" s="1">
        <v>42522</v>
      </c>
      <c r="B33" s="12">
        <v>149.767</v>
      </c>
      <c r="C33" s="12">
        <v>242.66200000000001</v>
      </c>
      <c r="E33" s="41">
        <f>MIN($B$33,$B$45,$B$57,$B$69,$B$81)</f>
        <v>120.54900000000001</v>
      </c>
      <c r="F33" s="41">
        <f>MAX($B$33,$B$45,$B$57,$B$69,$B$81)</f>
        <v>175.42699999999999</v>
      </c>
      <c r="G33" s="41">
        <f>MIN($C$33,$C$45,$C$57,$C$69,$C$81)</f>
        <v>229.91399999999999</v>
      </c>
      <c r="H33" s="41">
        <f>MAX($C$33,$C$45,$C$57,$C$69,$C$81)</f>
        <v>253.26300000000001</v>
      </c>
      <c r="I33" s="12">
        <f t="shared" si="0"/>
        <v>54.877999999999986</v>
      </c>
      <c r="J33" s="12">
        <f t="shared" si="0"/>
        <v>54.486999999999995</v>
      </c>
      <c r="K33" s="12">
        <f t="shared" si="0"/>
        <v>23.349000000000018</v>
      </c>
      <c r="N33" s="12"/>
    </row>
    <row r="34" spans="1:14" x14ac:dyDescent="0.2">
      <c r="A34" s="1">
        <v>42552</v>
      </c>
      <c r="B34" s="12">
        <v>156.50700000000001</v>
      </c>
      <c r="C34" s="12">
        <v>240.93199999999999</v>
      </c>
      <c r="E34" s="41">
        <f>MIN($B$34,$B$46,$B$58,$B$70,$B$82)</f>
        <v>127.215</v>
      </c>
      <c r="F34" s="41">
        <f>MAX($B$34,$B$46,$B$58,$B$70,$B$82)</f>
        <v>177.56100000000001</v>
      </c>
      <c r="G34" s="41">
        <f>MIN($C$34,$C$46,$C$58,$C$70,$C$82)</f>
        <v>232.85900000000001</v>
      </c>
      <c r="H34" s="41">
        <f>MAX($C$34,$C$46,$C$58,$C$70,$C$82)</f>
        <v>249.27500000000001</v>
      </c>
      <c r="I34" s="12">
        <f t="shared" si="0"/>
        <v>50.346000000000004</v>
      </c>
      <c r="J34" s="12">
        <f t="shared" si="0"/>
        <v>55.298000000000002</v>
      </c>
      <c r="K34" s="12">
        <f t="shared" si="0"/>
        <v>16.415999999999997</v>
      </c>
      <c r="N34" s="12"/>
    </row>
    <row r="35" spans="1:14" x14ac:dyDescent="0.2">
      <c r="A35" s="1">
        <v>42583</v>
      </c>
      <c r="B35" s="12">
        <v>160.33799999999999</v>
      </c>
      <c r="C35" s="12">
        <v>230.411</v>
      </c>
      <c r="E35" s="41">
        <f>MIN($B$35,$B$47,$B$59,$B$71,$B$83)</f>
        <v>132.26599999999999</v>
      </c>
      <c r="F35" s="41">
        <f>MAX($B$35,$B$47,$B$59,$B$71,$B$83)</f>
        <v>178.91399999999999</v>
      </c>
      <c r="G35" s="41">
        <f>MIN($C$35,$C$47,$C$59,$C$71,$C$83)</f>
        <v>226.78800000000001</v>
      </c>
      <c r="H35" s="41">
        <f>MAX($C$35,$C$47,$C$59,$C$71,$C$83)</f>
        <v>236.61500000000001</v>
      </c>
      <c r="I35" s="12">
        <f t="shared" si="0"/>
        <v>46.647999999999996</v>
      </c>
      <c r="J35" s="12">
        <f t="shared" si="0"/>
        <v>47.874000000000024</v>
      </c>
      <c r="K35" s="12">
        <f t="shared" si="0"/>
        <v>9.8269999999999982</v>
      </c>
      <c r="N35" s="12"/>
    </row>
    <row r="36" spans="1:14" x14ac:dyDescent="0.2">
      <c r="A36" s="1">
        <v>42614</v>
      </c>
      <c r="B36" s="12">
        <v>161.05099999999999</v>
      </c>
      <c r="C36" s="12">
        <v>227.697</v>
      </c>
      <c r="E36" s="41">
        <f>MIN($B$36,$B$48,$B$60,$B$72,$B$84)</f>
        <v>131.83799999999999</v>
      </c>
      <c r="F36" s="41">
        <f>MAX($B$36,$B$48,$B$60,$B$72,$B$84)</f>
        <v>171.71799999999999</v>
      </c>
      <c r="G36" s="41">
        <f>MIN($C$36,$C$48,$C$60,$C$72,$C$84)</f>
        <v>223.20400000000001</v>
      </c>
      <c r="H36" s="41">
        <f>MAX($C$36,$C$48,$C$60,$C$72,$C$84)</f>
        <v>239.97</v>
      </c>
      <c r="I36" s="12">
        <f t="shared" si="0"/>
        <v>39.879999999999995</v>
      </c>
      <c r="J36" s="12">
        <f t="shared" si="0"/>
        <v>51.486000000000018</v>
      </c>
      <c r="K36" s="12">
        <f t="shared" si="0"/>
        <v>16.765999999999991</v>
      </c>
      <c r="N36" s="12"/>
    </row>
    <row r="37" spans="1:14" x14ac:dyDescent="0.2">
      <c r="A37" s="1">
        <v>42644</v>
      </c>
      <c r="B37" s="12">
        <v>154.715</v>
      </c>
      <c r="C37" s="12">
        <v>225.59399999999999</v>
      </c>
      <c r="E37" s="41">
        <f>MIN($B$37,$B$49,$B$61,$B$73,$B$85)</f>
        <v>120.07299999999999</v>
      </c>
      <c r="F37" s="41">
        <f>MAX($B$37,$B$49,$B$61,$B$73,$B$85)</f>
        <v>155.333</v>
      </c>
      <c r="G37" s="41">
        <f>MIN($C$37,$C$49,$C$61,$C$73,$C$85)</f>
        <v>215.89599999999999</v>
      </c>
      <c r="H37" s="41">
        <f>MAX($C$37,$C$49,$C$61,$C$73,$C$85)</f>
        <v>232.672</v>
      </c>
      <c r="I37" s="12">
        <f t="shared" si="0"/>
        <v>35.260000000000005</v>
      </c>
      <c r="J37" s="12">
        <f t="shared" si="0"/>
        <v>60.562999999999988</v>
      </c>
      <c r="K37" s="12">
        <f t="shared" si="0"/>
        <v>16.77600000000001</v>
      </c>
      <c r="N37" s="12"/>
    </row>
    <row r="38" spans="1:14" x14ac:dyDescent="0.2">
      <c r="A38" s="1">
        <v>42675</v>
      </c>
      <c r="B38" s="12">
        <v>161.27799999999999</v>
      </c>
      <c r="C38" s="12">
        <v>233.84200000000001</v>
      </c>
      <c r="E38" s="41">
        <f>MIN($B$38,$B$50,$B$62,$B$74,$B$86)</f>
        <v>126.221</v>
      </c>
      <c r="F38" s="41">
        <f>MAX($B$38,$B$50,$B$62,$B$74,$B$86)</f>
        <v>161.27799999999999</v>
      </c>
      <c r="G38" s="41">
        <f>MIN($C$38,$C$50,$C$62,$C$74,$C$86)</f>
        <v>224.91800000000001</v>
      </c>
      <c r="H38" s="41">
        <f>MAX($C$38,$C$50,$C$62,$C$74,$C$86)</f>
        <v>241.23099999999999</v>
      </c>
      <c r="I38" s="12">
        <f t="shared" si="0"/>
        <v>35.056999999999988</v>
      </c>
      <c r="J38" s="12">
        <f t="shared" si="0"/>
        <v>63.640000000000015</v>
      </c>
      <c r="K38" s="12">
        <f t="shared" si="0"/>
        <v>16.312999999999988</v>
      </c>
      <c r="N38" s="12"/>
    </row>
    <row r="39" spans="1:14" x14ac:dyDescent="0.2">
      <c r="A39" s="1">
        <v>42705</v>
      </c>
      <c r="B39" s="12">
        <v>166.095</v>
      </c>
      <c r="C39" s="12">
        <v>238.58699999999999</v>
      </c>
      <c r="E39" s="41">
        <f>MIN($B$39,$B$51,$B$63,$B$75,$B$87)</f>
        <v>140.083</v>
      </c>
      <c r="F39" s="41">
        <f>MAX($B$39,$B$51,$B$63,$B$75,$B$87)</f>
        <v>166.095</v>
      </c>
      <c r="G39" s="41">
        <f>MIN($C$39,$C$51,$C$63,$C$75,$C$87)</f>
        <v>236.816</v>
      </c>
      <c r="H39" s="41">
        <f>MAX($C$39,$C$51,$C$63,$C$75,$C$87)</f>
        <v>254.1</v>
      </c>
      <c r="I39" s="12">
        <f t="shared" si="0"/>
        <v>26.012</v>
      </c>
      <c r="J39" s="12">
        <f t="shared" si="0"/>
        <v>70.721000000000004</v>
      </c>
      <c r="K39" s="12">
        <f t="shared" si="0"/>
        <v>17.283999999999992</v>
      </c>
      <c r="N39" s="12"/>
    </row>
    <row r="40" spans="1:14" x14ac:dyDescent="0.2">
      <c r="A40" s="1">
        <v>42736</v>
      </c>
      <c r="B40" s="12">
        <v>170.24700000000001</v>
      </c>
      <c r="C40" s="12">
        <v>261.10899999999998</v>
      </c>
      <c r="E40" s="41">
        <f>MIN($B$28,$B$40,$B$52,$B$64,$B$76)</f>
        <v>140.12899999999999</v>
      </c>
      <c r="F40" s="41">
        <f>MAX($B$28,$B$40,$B$52,$B$64,$B$76)</f>
        <v>170.24700000000001</v>
      </c>
      <c r="G40" s="41">
        <f>MIN($C$28,$C$40,$C$52,$C$64,$C$76)</f>
        <v>248.887</v>
      </c>
      <c r="H40" s="41">
        <f>MAX($C$28,$C$40,$C$52,$C$64,$C$76)</f>
        <v>264.23</v>
      </c>
      <c r="I40" s="12">
        <f t="shared" si="0"/>
        <v>30.118000000000023</v>
      </c>
      <c r="J40" s="12">
        <f t="shared" si="0"/>
        <v>78.639999999999986</v>
      </c>
      <c r="K40" s="12">
        <f t="shared" si="0"/>
        <v>15.343000000000018</v>
      </c>
      <c r="N40" s="12"/>
    </row>
    <row r="41" spans="1:14" x14ac:dyDescent="0.2">
      <c r="A41" s="1">
        <v>42767</v>
      </c>
      <c r="B41" s="12">
        <v>162.83199999999999</v>
      </c>
      <c r="C41" s="12">
        <v>253.63499999999999</v>
      </c>
      <c r="E41" s="41">
        <f>MIN($B$29,$B$41,$B$53,$B$65,$B$77)</f>
        <v>132.74</v>
      </c>
      <c r="F41" s="41">
        <f>MAX($B$29,$B$41,$B$53,$B$65,$B$77)</f>
        <v>162.83199999999999</v>
      </c>
      <c r="G41" s="41">
        <f>MIN($C$29,$C$41,$C$53,$C$65,$C$77)</f>
        <v>251.71799999999999</v>
      </c>
      <c r="H41" s="41">
        <f>MAX($C$29,$C$41,$C$53,$C$65,$C$77)</f>
        <v>256.21899999999999</v>
      </c>
      <c r="I41" s="12">
        <f t="shared" si="0"/>
        <v>30.091999999999985</v>
      </c>
      <c r="J41" s="12">
        <f t="shared" si="0"/>
        <v>88.885999999999996</v>
      </c>
      <c r="K41" s="12">
        <f t="shared" si="0"/>
        <v>4.5010000000000048</v>
      </c>
      <c r="N41" s="12"/>
    </row>
    <row r="42" spans="1:14" x14ac:dyDescent="0.2">
      <c r="A42" s="1">
        <v>42795</v>
      </c>
      <c r="B42" s="12">
        <v>152.029</v>
      </c>
      <c r="C42" s="12">
        <v>239.55799999999999</v>
      </c>
      <c r="E42" s="41">
        <f>MIN($B$30,$B$42,$B$54,$B$66,$B$78)</f>
        <v>126.71299999999999</v>
      </c>
      <c r="F42" s="41">
        <f>MAX($B$30,$B$42,$B$54,$B$66,$B$78)</f>
        <v>160.07300000000001</v>
      </c>
      <c r="G42" s="41">
        <f>MIN($C$30,$C$42,$C$54,$C$66,$C$78)</f>
        <v>236.55500000000001</v>
      </c>
      <c r="H42" s="41">
        <f>MAX($C$30,$C$42,$C$54,$C$66,$C$78)</f>
        <v>260.839</v>
      </c>
      <c r="I42" s="12">
        <f t="shared" si="0"/>
        <v>33.360000000000014</v>
      </c>
      <c r="J42" s="12">
        <f t="shared" si="0"/>
        <v>76.481999999999999</v>
      </c>
      <c r="K42" s="12">
        <f t="shared" si="0"/>
        <v>24.283999999999992</v>
      </c>
      <c r="N42" s="12"/>
    </row>
    <row r="43" spans="1:14" x14ac:dyDescent="0.2">
      <c r="A43" s="1">
        <v>42826</v>
      </c>
      <c r="B43" s="12">
        <v>154.95699999999999</v>
      </c>
      <c r="C43" s="12">
        <v>243.511</v>
      </c>
      <c r="E43" s="41">
        <f>MIN($B$31,$B$43,$B$55,$B$67,$B$79)</f>
        <v>120.928</v>
      </c>
      <c r="F43" s="41">
        <f>MAX($B$31,$B$43,$B$55,$B$67,$B$79)</f>
        <v>154.95699999999999</v>
      </c>
      <c r="G43" s="41">
        <f>MIN($C$31,$C$43,$C$55,$C$67,$C$79)</f>
        <v>230.869</v>
      </c>
      <c r="H43" s="41">
        <f>MAX($C$31,$C$43,$C$55,$C$67,$C$79)</f>
        <v>257.30200000000002</v>
      </c>
      <c r="I43" s="12">
        <f t="shared" si="0"/>
        <v>34.028999999999996</v>
      </c>
      <c r="J43" s="12">
        <f t="shared" si="0"/>
        <v>75.912000000000006</v>
      </c>
      <c r="K43" s="12">
        <f t="shared" si="0"/>
        <v>26.433000000000021</v>
      </c>
      <c r="N43" s="12"/>
    </row>
    <row r="44" spans="1:14" x14ac:dyDescent="0.2">
      <c r="A44" s="1">
        <v>42856</v>
      </c>
      <c r="B44" s="12">
        <v>154.24700000000001</v>
      </c>
      <c r="C44" s="12">
        <v>242.48400000000001</v>
      </c>
      <c r="E44" s="41">
        <f>MIN($B$32,$B$44,$B$56,$B$68,$B$80)</f>
        <v>115.58</v>
      </c>
      <c r="F44" s="41">
        <f>MAX($B$32,$B$44,$B$56,$B$68,$B$80)</f>
        <v>175.899</v>
      </c>
      <c r="G44" s="41">
        <f>MIN($C$32,$C$44,$C$56,$C$68,$C$80)</f>
        <v>235.83</v>
      </c>
      <c r="H44" s="41">
        <f>MAX($C$32,$C$44,$C$56,$C$68,$C$80)</f>
        <v>258.23500000000001</v>
      </c>
      <c r="I44" s="12">
        <f t="shared" si="0"/>
        <v>60.319000000000003</v>
      </c>
      <c r="J44" s="12">
        <f t="shared" si="0"/>
        <v>59.931000000000012</v>
      </c>
      <c r="K44" s="12">
        <f t="shared" si="0"/>
        <v>22.405000000000001</v>
      </c>
      <c r="N44" s="12"/>
    </row>
    <row r="45" spans="1:14" x14ac:dyDescent="0.2">
      <c r="A45" s="1">
        <v>42887</v>
      </c>
      <c r="B45" s="12">
        <v>152.06</v>
      </c>
      <c r="C45" s="12">
        <v>238.417</v>
      </c>
      <c r="E45" s="41">
        <f>MIN($B$33,$B$45,$B$57,$B$69,$B$81)</f>
        <v>120.54900000000001</v>
      </c>
      <c r="F45" s="41">
        <f>MAX($B$33,$B$45,$B$57,$B$69,$B$81)</f>
        <v>175.42699999999999</v>
      </c>
      <c r="G45" s="41">
        <f>MIN($C$33,$C$45,$C$57,$C$69,$C$81)</f>
        <v>229.91399999999999</v>
      </c>
      <c r="H45" s="41">
        <f>MAX($C$33,$C$45,$C$57,$C$69,$C$81)</f>
        <v>253.26300000000001</v>
      </c>
      <c r="I45" s="12">
        <f t="shared" si="0"/>
        <v>54.877999999999986</v>
      </c>
      <c r="J45" s="12">
        <f t="shared" si="0"/>
        <v>54.486999999999995</v>
      </c>
      <c r="K45" s="12">
        <f t="shared" si="0"/>
        <v>23.349000000000018</v>
      </c>
      <c r="N45" s="12"/>
    </row>
    <row r="46" spans="1:14" x14ac:dyDescent="0.2">
      <c r="A46" s="1">
        <v>42917</v>
      </c>
      <c r="B46" s="12">
        <v>151.494</v>
      </c>
      <c r="C46" s="12">
        <v>232.85900000000001</v>
      </c>
      <c r="E46" s="41">
        <f>MIN($B$34,$B$46,$B$58,$B$70,$B$82)</f>
        <v>127.215</v>
      </c>
      <c r="F46" s="41">
        <f>MAX($B$34,$B$46,$B$58,$B$70,$B$82)</f>
        <v>177.56100000000001</v>
      </c>
      <c r="G46" s="41">
        <f>MIN($C$34,$C$46,$C$58,$C$70,$C$82)</f>
        <v>232.85900000000001</v>
      </c>
      <c r="H46" s="41">
        <f>MAX($C$34,$C$46,$C$58,$C$70,$C$82)</f>
        <v>249.27500000000001</v>
      </c>
      <c r="I46" s="12">
        <f t="shared" si="0"/>
        <v>50.346000000000004</v>
      </c>
      <c r="J46" s="12">
        <f t="shared" si="0"/>
        <v>55.298000000000002</v>
      </c>
      <c r="K46" s="12">
        <f t="shared" si="0"/>
        <v>16.415999999999997</v>
      </c>
      <c r="N46" s="12"/>
    </row>
    <row r="47" spans="1:14" x14ac:dyDescent="0.2">
      <c r="A47" s="1">
        <v>42948</v>
      </c>
      <c r="B47" s="12">
        <v>147.80600000000001</v>
      </c>
      <c r="C47" s="12">
        <v>226.78800000000001</v>
      </c>
      <c r="E47" s="41">
        <f>MIN($B$35,$B$47,$B$59,$B$71,$B$83)</f>
        <v>132.26599999999999</v>
      </c>
      <c r="F47" s="41">
        <f>MAX($B$35,$B$47,$B$59,$B$71,$B$83)</f>
        <v>178.91399999999999</v>
      </c>
      <c r="G47" s="41">
        <f>MIN($C$35,$C$47,$C$59,$C$71,$C$83)</f>
        <v>226.78800000000001</v>
      </c>
      <c r="H47" s="41">
        <f>MAX($C$35,$C$47,$C$59,$C$71,$C$83)</f>
        <v>236.61500000000001</v>
      </c>
      <c r="I47" s="12">
        <f t="shared" si="0"/>
        <v>46.647999999999996</v>
      </c>
      <c r="J47" s="12">
        <f t="shared" si="0"/>
        <v>47.874000000000024</v>
      </c>
      <c r="K47" s="12">
        <f t="shared" si="0"/>
        <v>9.8269999999999982</v>
      </c>
      <c r="N47" s="12"/>
    </row>
    <row r="48" spans="1:14" x14ac:dyDescent="0.2">
      <c r="A48" s="1">
        <v>42979</v>
      </c>
      <c r="B48" s="12">
        <v>137.33099999999999</v>
      </c>
      <c r="C48" s="12">
        <v>223.20400000000001</v>
      </c>
      <c r="E48" s="41">
        <f>MIN($B$36,$B$48,$B$60,$B$72,$B$84)</f>
        <v>131.83799999999999</v>
      </c>
      <c r="F48" s="41">
        <f>MAX($B$36,$B$48,$B$60,$B$72,$B$84)</f>
        <v>171.71799999999999</v>
      </c>
      <c r="G48" s="41">
        <f>MIN($C$36,$C$48,$C$60,$C$72,$C$84)</f>
        <v>223.20400000000001</v>
      </c>
      <c r="H48" s="41">
        <f>MAX($C$36,$C$48,$C$60,$C$72,$C$84)</f>
        <v>239.97</v>
      </c>
      <c r="I48" s="12">
        <f t="shared" si="0"/>
        <v>39.879999999999995</v>
      </c>
      <c r="J48" s="12">
        <f t="shared" si="0"/>
        <v>51.486000000000018</v>
      </c>
      <c r="K48" s="12">
        <f t="shared" si="0"/>
        <v>16.765999999999991</v>
      </c>
      <c r="N48" s="12"/>
    </row>
    <row r="49" spans="1:14" x14ac:dyDescent="0.2">
      <c r="A49" s="1">
        <v>43009</v>
      </c>
      <c r="B49" s="12">
        <v>130.053</v>
      </c>
      <c r="C49" s="12">
        <v>215.89599999999999</v>
      </c>
      <c r="E49" s="41">
        <f>MIN($B$37,$B$49,$B$61,$B$73,$B$85)</f>
        <v>120.07299999999999</v>
      </c>
      <c r="F49" s="41">
        <f>MAX($B$37,$B$49,$B$61,$B$73,$B$85)</f>
        <v>155.333</v>
      </c>
      <c r="G49" s="41">
        <f>MIN($C$37,$C$49,$C$61,$C$73,$C$85)</f>
        <v>215.89599999999999</v>
      </c>
      <c r="H49" s="41">
        <f>MAX($C$37,$C$49,$C$61,$C$73,$C$85)</f>
        <v>232.672</v>
      </c>
      <c r="I49" s="12">
        <f t="shared" si="0"/>
        <v>35.260000000000005</v>
      </c>
      <c r="J49" s="12">
        <f t="shared" si="0"/>
        <v>60.562999999999988</v>
      </c>
      <c r="K49" s="12">
        <f t="shared" si="0"/>
        <v>16.77600000000001</v>
      </c>
      <c r="N49" s="12"/>
    </row>
    <row r="50" spans="1:14" x14ac:dyDescent="0.2">
      <c r="A50" s="1">
        <v>43040</v>
      </c>
      <c r="B50" s="12">
        <v>133.387</v>
      </c>
      <c r="C50" s="12">
        <v>224.91800000000001</v>
      </c>
      <c r="E50" s="41">
        <f>MIN($B$38,$B$50,$B$62,$B$74,$B$86)</f>
        <v>126.221</v>
      </c>
      <c r="F50" s="41">
        <f>MAX($B$38,$B$50,$B$62,$B$74,$B$86)</f>
        <v>161.27799999999999</v>
      </c>
      <c r="G50" s="41">
        <f>MIN($C$38,$C$50,$C$62,$C$74,$C$86)</f>
        <v>224.91800000000001</v>
      </c>
      <c r="H50" s="41">
        <f>MAX($C$38,$C$50,$C$62,$C$74,$C$86)</f>
        <v>241.23099999999999</v>
      </c>
      <c r="I50" s="12">
        <f t="shared" si="0"/>
        <v>35.056999999999988</v>
      </c>
      <c r="J50" s="12">
        <f t="shared" si="0"/>
        <v>63.640000000000015</v>
      </c>
      <c r="K50" s="12">
        <f t="shared" si="0"/>
        <v>16.312999999999988</v>
      </c>
      <c r="N50" s="12"/>
    </row>
    <row r="51" spans="1:14" x14ac:dyDescent="0.2">
      <c r="A51" s="1">
        <v>43070</v>
      </c>
      <c r="B51" s="12">
        <v>145.63800000000001</v>
      </c>
      <c r="C51" s="12">
        <v>236.816</v>
      </c>
      <c r="E51" s="41">
        <f>MIN($B$39,$B$51,$B$63,$B$75,$B$87)</f>
        <v>140.083</v>
      </c>
      <c r="F51" s="41">
        <f>MAX($B$39,$B$51,$B$63,$B$75,$B$87)</f>
        <v>166.095</v>
      </c>
      <c r="G51" s="41">
        <f>MIN($C$39,$C$51,$C$63,$C$75,$C$87)</f>
        <v>236.816</v>
      </c>
      <c r="H51" s="41">
        <f>MAX($C$39,$C$51,$C$63,$C$75,$C$87)</f>
        <v>254.1</v>
      </c>
      <c r="I51" s="12">
        <f t="shared" si="0"/>
        <v>26.012</v>
      </c>
      <c r="J51" s="12">
        <f t="shared" si="0"/>
        <v>70.721000000000004</v>
      </c>
      <c r="K51" s="12">
        <f t="shared" si="0"/>
        <v>17.283999999999992</v>
      </c>
      <c r="N51" s="12"/>
    </row>
    <row r="52" spans="1:14" x14ac:dyDescent="0.2">
      <c r="A52" s="1">
        <v>43101</v>
      </c>
      <c r="B52" s="12">
        <v>141.34</v>
      </c>
      <c r="C52" s="12">
        <v>248.887</v>
      </c>
      <c r="E52" s="41">
        <f>MIN($B$28,$B$40,$B$52,$B$64,$B$76)</f>
        <v>140.12899999999999</v>
      </c>
      <c r="F52" s="41">
        <f>MAX($B$28,$B$40,$B$52,$B$64,$B$76)</f>
        <v>170.24700000000001</v>
      </c>
      <c r="G52" s="41">
        <f>MIN($C$28,$C$40,$C$52,$C$64,$C$76)</f>
        <v>248.887</v>
      </c>
      <c r="H52" s="41">
        <f>MAX($C$28,$C$40,$C$52,$C$64,$C$76)</f>
        <v>264.23</v>
      </c>
      <c r="I52" s="12">
        <f t="shared" si="0"/>
        <v>30.118000000000023</v>
      </c>
      <c r="J52" s="12">
        <f t="shared" si="0"/>
        <v>78.639999999999986</v>
      </c>
      <c r="K52" s="12">
        <f t="shared" si="0"/>
        <v>15.343000000000018</v>
      </c>
      <c r="N52" s="12"/>
    </row>
    <row r="53" spans="1:14" x14ac:dyDescent="0.2">
      <c r="A53" s="1">
        <v>43132</v>
      </c>
      <c r="B53" s="12">
        <v>138.88800000000001</v>
      </c>
      <c r="C53" s="12">
        <v>253.249</v>
      </c>
      <c r="E53" s="41">
        <f>MIN($B$29,$B$41,$B$53,$B$65,$B$77)</f>
        <v>132.74</v>
      </c>
      <c r="F53" s="41">
        <f>MAX($B$29,$B$41,$B$53,$B$65,$B$77)</f>
        <v>162.83199999999999</v>
      </c>
      <c r="G53" s="41">
        <f>MIN($C$29,$C$41,$C$53,$C$65,$C$77)</f>
        <v>251.71799999999999</v>
      </c>
      <c r="H53" s="41">
        <f>MAX($C$29,$C$41,$C$53,$C$65,$C$77)</f>
        <v>256.21899999999999</v>
      </c>
      <c r="I53" s="12">
        <f t="shared" si="0"/>
        <v>30.091999999999985</v>
      </c>
      <c r="J53" s="12">
        <f t="shared" si="0"/>
        <v>88.885999999999996</v>
      </c>
      <c r="K53" s="12">
        <f t="shared" si="0"/>
        <v>4.5010000000000048</v>
      </c>
      <c r="N53" s="12"/>
    </row>
    <row r="54" spans="1:14" x14ac:dyDescent="0.2">
      <c r="A54" s="1">
        <v>43160</v>
      </c>
      <c r="B54" s="12">
        <v>130.47800000000001</v>
      </c>
      <c r="C54" s="12">
        <v>239.67</v>
      </c>
      <c r="E54" s="41">
        <f>MIN($B$30,$B$42,$B$54,$B$66,$B$78)</f>
        <v>126.71299999999999</v>
      </c>
      <c r="F54" s="41">
        <f>MAX($B$30,$B$42,$B$54,$B$66,$B$78)</f>
        <v>160.07300000000001</v>
      </c>
      <c r="G54" s="41">
        <f>MIN($C$30,$C$42,$C$54,$C$66,$C$78)</f>
        <v>236.55500000000001</v>
      </c>
      <c r="H54" s="41">
        <f>MAX($C$30,$C$42,$C$54,$C$66,$C$78)</f>
        <v>260.839</v>
      </c>
      <c r="I54" s="12">
        <f t="shared" si="0"/>
        <v>33.360000000000014</v>
      </c>
      <c r="J54" s="12">
        <f t="shared" si="0"/>
        <v>76.481999999999999</v>
      </c>
      <c r="K54" s="12">
        <f t="shared" si="0"/>
        <v>24.283999999999992</v>
      </c>
      <c r="N54" s="12"/>
    </row>
    <row r="55" spans="1:14" x14ac:dyDescent="0.2">
      <c r="A55" s="1">
        <v>43191</v>
      </c>
      <c r="B55" s="12">
        <v>120.928</v>
      </c>
      <c r="C55" s="12">
        <v>240.14500000000001</v>
      </c>
      <c r="E55" s="41">
        <f>MIN($B$31,$B$43,$B$55,$B$67,$B$79)</f>
        <v>120.928</v>
      </c>
      <c r="F55" s="41">
        <f>MAX($B$31,$B$43,$B$55,$B$67,$B$79)</f>
        <v>154.95699999999999</v>
      </c>
      <c r="G55" s="41">
        <f>MIN($C$31,$C$43,$C$55,$C$67,$C$79)</f>
        <v>230.869</v>
      </c>
      <c r="H55" s="41">
        <f>MAX($C$31,$C$43,$C$55,$C$67,$C$79)</f>
        <v>257.30200000000002</v>
      </c>
      <c r="I55" s="12">
        <f t="shared" si="0"/>
        <v>34.028999999999996</v>
      </c>
      <c r="J55" s="12">
        <f t="shared" si="0"/>
        <v>75.912000000000006</v>
      </c>
      <c r="K55" s="12">
        <f t="shared" si="0"/>
        <v>26.433000000000021</v>
      </c>
      <c r="N55" s="12"/>
    </row>
    <row r="56" spans="1:14" x14ac:dyDescent="0.2">
      <c r="A56" s="1">
        <v>43221</v>
      </c>
      <c r="B56" s="12">
        <v>115.58</v>
      </c>
      <c r="C56" s="12">
        <v>242.887</v>
      </c>
      <c r="E56" s="41">
        <f>MIN($B$32,$B$44,$B$56,$B$68,$B$80)</f>
        <v>115.58</v>
      </c>
      <c r="F56" s="41">
        <f>MAX($B$32,$B$44,$B$56,$B$68,$B$80)</f>
        <v>175.899</v>
      </c>
      <c r="G56" s="41">
        <f>MIN($C$32,$C$44,$C$56,$C$68,$C$80)</f>
        <v>235.83</v>
      </c>
      <c r="H56" s="41">
        <f>MAX($C$32,$C$44,$C$56,$C$68,$C$80)</f>
        <v>258.23500000000001</v>
      </c>
      <c r="I56" s="12">
        <f t="shared" si="0"/>
        <v>60.319000000000003</v>
      </c>
      <c r="J56" s="12">
        <f t="shared" si="0"/>
        <v>59.931000000000012</v>
      </c>
      <c r="K56" s="12">
        <f t="shared" si="0"/>
        <v>22.405000000000001</v>
      </c>
      <c r="N56" s="12"/>
    </row>
    <row r="57" spans="1:14" x14ac:dyDescent="0.2">
      <c r="A57" s="1">
        <v>43252</v>
      </c>
      <c r="B57" s="12">
        <v>120.54900000000001</v>
      </c>
      <c r="C57" s="12">
        <v>240.71600000000001</v>
      </c>
      <c r="E57" s="41">
        <f>MIN($B$33,$B$45,$B$57,$B$69,$B$81)</f>
        <v>120.54900000000001</v>
      </c>
      <c r="F57" s="41">
        <f>MAX($B$33,$B$45,$B$57,$B$69,$B$81)</f>
        <v>175.42699999999999</v>
      </c>
      <c r="G57" s="41">
        <f>MIN($C$33,$C$45,$C$57,$C$69,$C$81)</f>
        <v>229.91399999999999</v>
      </c>
      <c r="H57" s="41">
        <f>MAX($C$33,$C$45,$C$57,$C$69,$C$81)</f>
        <v>253.26300000000001</v>
      </c>
      <c r="I57" s="12">
        <f t="shared" si="0"/>
        <v>54.877999999999986</v>
      </c>
      <c r="J57" s="12">
        <f t="shared" si="0"/>
        <v>54.486999999999995</v>
      </c>
      <c r="K57" s="12">
        <f t="shared" si="0"/>
        <v>23.349000000000018</v>
      </c>
      <c r="N57" s="12"/>
    </row>
    <row r="58" spans="1:14" x14ac:dyDescent="0.2">
      <c r="A58" s="1">
        <v>43282</v>
      </c>
      <c r="B58" s="12">
        <v>127.215</v>
      </c>
      <c r="C58" s="12">
        <v>234.29300000000001</v>
      </c>
      <c r="E58" s="41">
        <f>MIN($B$34,$B$46,$B$58,$B$70,$B$82)</f>
        <v>127.215</v>
      </c>
      <c r="F58" s="41">
        <f>MAX($B$34,$B$46,$B$58,$B$70,$B$82)</f>
        <v>177.56100000000001</v>
      </c>
      <c r="G58" s="41">
        <f>MIN($C$34,$C$46,$C$58,$C$70,$C$82)</f>
        <v>232.85900000000001</v>
      </c>
      <c r="H58" s="41">
        <f>MAX($C$34,$C$46,$C$58,$C$70,$C$82)</f>
        <v>249.27500000000001</v>
      </c>
      <c r="I58" s="12">
        <f t="shared" si="0"/>
        <v>50.346000000000004</v>
      </c>
      <c r="J58" s="12">
        <f t="shared" si="0"/>
        <v>55.298000000000002</v>
      </c>
      <c r="K58" s="12">
        <f t="shared" si="0"/>
        <v>16.415999999999997</v>
      </c>
      <c r="N58" s="12"/>
    </row>
    <row r="59" spans="1:14" x14ac:dyDescent="0.2">
      <c r="A59" s="1">
        <v>43313</v>
      </c>
      <c r="B59" s="12">
        <v>132.26599999999999</v>
      </c>
      <c r="C59" s="12">
        <v>236.30199999999999</v>
      </c>
      <c r="E59" s="41">
        <f>MIN($B$35,$B$47,$B$59,$B$71,$B$83)</f>
        <v>132.26599999999999</v>
      </c>
      <c r="F59" s="41">
        <f>MAX($B$35,$B$47,$B$59,$B$71,$B$83)</f>
        <v>178.91399999999999</v>
      </c>
      <c r="G59" s="41">
        <f>MIN($C$35,$C$47,$C$59,$C$71,$C$83)</f>
        <v>226.78800000000001</v>
      </c>
      <c r="H59" s="41">
        <f>MAX($C$35,$C$47,$C$59,$C$71,$C$83)</f>
        <v>236.61500000000001</v>
      </c>
      <c r="I59" s="12">
        <f t="shared" si="0"/>
        <v>46.647999999999996</v>
      </c>
      <c r="J59" s="12">
        <f t="shared" si="0"/>
        <v>47.874000000000024</v>
      </c>
      <c r="K59" s="12">
        <f t="shared" si="0"/>
        <v>9.8269999999999982</v>
      </c>
      <c r="N59" s="12"/>
    </row>
    <row r="60" spans="1:14" x14ac:dyDescent="0.2">
      <c r="A60" s="1">
        <v>43344</v>
      </c>
      <c r="B60" s="12">
        <v>137.249</v>
      </c>
      <c r="C60" s="12">
        <v>239.97</v>
      </c>
      <c r="E60" s="41">
        <f>MIN($B$36,$B$48,$B$60,$B$72,$B$84)</f>
        <v>131.83799999999999</v>
      </c>
      <c r="F60" s="41">
        <f>MAX($B$36,$B$48,$B$60,$B$72,$B$84)</f>
        <v>171.71799999999999</v>
      </c>
      <c r="G60" s="41">
        <f>MIN($C$36,$C$48,$C$60,$C$72,$C$84)</f>
        <v>223.20400000000001</v>
      </c>
      <c r="H60" s="41">
        <f>MAX($C$36,$C$48,$C$60,$C$72,$C$84)</f>
        <v>239.97</v>
      </c>
      <c r="I60" s="12">
        <f t="shared" ref="I60:K91" si="1">F60-E60</f>
        <v>39.879999999999995</v>
      </c>
      <c r="J60" s="12">
        <f t="shared" si="1"/>
        <v>51.486000000000018</v>
      </c>
      <c r="K60" s="12">
        <f t="shared" si="1"/>
        <v>16.765999999999991</v>
      </c>
      <c r="N60" s="12"/>
    </row>
    <row r="61" spans="1:14" x14ac:dyDescent="0.2">
      <c r="A61" s="1">
        <v>43374</v>
      </c>
      <c r="B61" s="12">
        <v>124.773</v>
      </c>
      <c r="C61" s="12">
        <v>232.672</v>
      </c>
      <c r="E61" s="41">
        <f>MIN($B$37,$B$49,$B$61,$B$73,$B$85)</f>
        <v>120.07299999999999</v>
      </c>
      <c r="F61" s="41">
        <f>MAX($B$37,$B$49,$B$61,$B$73,$B$85)</f>
        <v>155.333</v>
      </c>
      <c r="G61" s="41">
        <f>MIN($C$37,$C$49,$C$61,$C$73,$C$85)</f>
        <v>215.89599999999999</v>
      </c>
      <c r="H61" s="41">
        <f>MAX($C$37,$C$49,$C$61,$C$73,$C$85)</f>
        <v>232.672</v>
      </c>
      <c r="I61" s="12">
        <f t="shared" si="1"/>
        <v>35.260000000000005</v>
      </c>
      <c r="J61" s="12">
        <f t="shared" si="1"/>
        <v>60.562999999999988</v>
      </c>
      <c r="K61" s="12">
        <f t="shared" si="1"/>
        <v>16.77600000000001</v>
      </c>
      <c r="N61" s="12"/>
    </row>
    <row r="62" spans="1:14" x14ac:dyDescent="0.2">
      <c r="A62" s="1">
        <v>43405</v>
      </c>
      <c r="B62" s="12">
        <v>126.54300000000001</v>
      </c>
      <c r="C62" s="12">
        <v>230.23599999999999</v>
      </c>
      <c r="E62" s="41">
        <f>MIN($B$38,$B$50,$B$62,$B$74,$B$86)</f>
        <v>126.221</v>
      </c>
      <c r="F62" s="41">
        <f>MAX($B$38,$B$50,$B$62,$B$74,$B$86)</f>
        <v>161.27799999999999</v>
      </c>
      <c r="G62" s="41">
        <f>MIN($C$38,$C$50,$C$62,$C$74,$C$86)</f>
        <v>224.91800000000001</v>
      </c>
      <c r="H62" s="41">
        <f>MAX($C$38,$C$50,$C$62,$C$74,$C$86)</f>
        <v>241.23099999999999</v>
      </c>
      <c r="I62" s="12">
        <f t="shared" si="1"/>
        <v>35.056999999999988</v>
      </c>
      <c r="J62" s="12">
        <f t="shared" si="1"/>
        <v>63.640000000000015</v>
      </c>
      <c r="K62" s="12">
        <f t="shared" si="1"/>
        <v>16.312999999999988</v>
      </c>
      <c r="N62" s="12"/>
    </row>
    <row r="63" spans="1:14" x14ac:dyDescent="0.2">
      <c r="A63" s="1">
        <v>43435</v>
      </c>
      <c r="B63" s="12">
        <v>140.16200000000001</v>
      </c>
      <c r="C63" s="12">
        <v>246.5</v>
      </c>
      <c r="E63" s="41">
        <f>MIN($B$39,$B$51,$B$63,$B$75,$B$87)</f>
        <v>140.083</v>
      </c>
      <c r="F63" s="41">
        <f>MAX($B$39,$B$51,$B$63,$B$75,$B$87)</f>
        <v>166.095</v>
      </c>
      <c r="G63" s="41">
        <f>MIN($C$39,$C$51,$C$63,$C$75,$C$87)</f>
        <v>236.816</v>
      </c>
      <c r="H63" s="41">
        <f>MAX($C$39,$C$51,$C$63,$C$75,$C$87)</f>
        <v>254.1</v>
      </c>
      <c r="I63" s="12">
        <f t="shared" si="1"/>
        <v>26.012</v>
      </c>
      <c r="J63" s="12">
        <f t="shared" si="1"/>
        <v>70.721000000000004</v>
      </c>
      <c r="K63" s="12">
        <f t="shared" si="1"/>
        <v>17.283999999999992</v>
      </c>
      <c r="N63" s="12"/>
    </row>
    <row r="64" spans="1:14" x14ac:dyDescent="0.2">
      <c r="A64" s="1">
        <v>43466</v>
      </c>
      <c r="B64" s="12">
        <v>140.12899999999999</v>
      </c>
      <c r="C64" s="12">
        <v>262.36599999999999</v>
      </c>
      <c r="E64" s="41">
        <f>MIN($B$28,$B$40,$B$52,$B$64,$B$76)</f>
        <v>140.12899999999999</v>
      </c>
      <c r="F64" s="41">
        <f>MAX($B$28,$B$40,$B$52,$B$64,$B$76)</f>
        <v>170.24700000000001</v>
      </c>
      <c r="G64" s="41">
        <f>MIN($C$28,$C$40,$C$52,$C$64,$C$76)</f>
        <v>248.887</v>
      </c>
      <c r="H64" s="41">
        <f>MAX($C$28,$C$40,$C$52,$C$64,$C$76)</f>
        <v>264.23</v>
      </c>
      <c r="I64" s="12">
        <f t="shared" si="1"/>
        <v>30.118000000000023</v>
      </c>
      <c r="J64" s="12">
        <f t="shared" si="1"/>
        <v>78.639999999999986</v>
      </c>
      <c r="K64" s="12">
        <f t="shared" si="1"/>
        <v>15.343000000000018</v>
      </c>
      <c r="N64" s="12"/>
    </row>
    <row r="65" spans="1:14" x14ac:dyDescent="0.2">
      <c r="A65" s="1">
        <v>43497</v>
      </c>
      <c r="B65" s="12">
        <v>136.32300000000001</v>
      </c>
      <c r="C65" s="12">
        <v>252.05799999999999</v>
      </c>
      <c r="E65" s="41">
        <f>MIN($B$29,$B$41,$B$53,$B$65,$B$77)</f>
        <v>132.74</v>
      </c>
      <c r="F65" s="41">
        <f>MAX($B$29,$B$41,$B$53,$B$65,$B$77)</f>
        <v>162.83199999999999</v>
      </c>
      <c r="G65" s="41">
        <f>MIN($C$29,$C$41,$C$53,$C$65,$C$77)</f>
        <v>251.71799999999999</v>
      </c>
      <c r="H65" s="41">
        <f>MAX($C$29,$C$41,$C$53,$C$65,$C$77)</f>
        <v>256.21899999999999</v>
      </c>
      <c r="I65" s="12">
        <f t="shared" si="1"/>
        <v>30.091999999999985</v>
      </c>
      <c r="J65" s="12">
        <f t="shared" si="1"/>
        <v>88.885999999999996</v>
      </c>
      <c r="K65" s="12">
        <f t="shared" si="1"/>
        <v>4.5010000000000048</v>
      </c>
      <c r="N65" s="12"/>
    </row>
    <row r="66" spans="1:14" x14ac:dyDescent="0.2">
      <c r="A66" s="1">
        <v>43525</v>
      </c>
      <c r="B66" s="12">
        <v>132.172</v>
      </c>
      <c r="C66" s="12">
        <v>236.55500000000001</v>
      </c>
      <c r="E66" s="41">
        <f>MIN($B$30,$B$42,$B$54,$B$66,$B$78)</f>
        <v>126.71299999999999</v>
      </c>
      <c r="F66" s="41">
        <f>MAX($B$30,$B$42,$B$54,$B$66,$B$78)</f>
        <v>160.07300000000001</v>
      </c>
      <c r="G66" s="41">
        <f>MIN($C$30,$C$42,$C$54,$C$66,$C$78)</f>
        <v>236.55500000000001</v>
      </c>
      <c r="H66" s="41">
        <f>MAX($C$30,$C$42,$C$54,$C$66,$C$78)</f>
        <v>260.839</v>
      </c>
      <c r="I66" s="12">
        <f t="shared" si="1"/>
        <v>33.360000000000014</v>
      </c>
      <c r="J66" s="12">
        <f t="shared" si="1"/>
        <v>76.481999999999999</v>
      </c>
      <c r="K66" s="12">
        <f t="shared" si="1"/>
        <v>24.283999999999992</v>
      </c>
      <c r="N66" s="12"/>
    </row>
    <row r="67" spans="1:14" x14ac:dyDescent="0.2">
      <c r="A67" s="1">
        <v>43556</v>
      </c>
      <c r="B67" s="12">
        <v>128.274</v>
      </c>
      <c r="C67" s="12">
        <v>230.869</v>
      </c>
      <c r="E67" s="41">
        <f>MIN($B$31,$B$43,$B$55,$B$67,$B$79)</f>
        <v>120.928</v>
      </c>
      <c r="F67" s="41">
        <f>MAX($B$31,$B$43,$B$55,$B$67,$B$79)</f>
        <v>154.95699999999999</v>
      </c>
      <c r="G67" s="41">
        <f>MIN($C$31,$C$43,$C$55,$C$67,$C$79)</f>
        <v>230.869</v>
      </c>
      <c r="H67" s="41">
        <f>MAX($C$31,$C$43,$C$55,$C$67,$C$79)</f>
        <v>257.30200000000002</v>
      </c>
      <c r="I67" s="12">
        <f t="shared" si="1"/>
        <v>34.028999999999996</v>
      </c>
      <c r="J67" s="12">
        <f t="shared" si="1"/>
        <v>75.912000000000006</v>
      </c>
      <c r="K67" s="12">
        <f t="shared" si="1"/>
        <v>26.433000000000021</v>
      </c>
      <c r="N67" s="12"/>
    </row>
    <row r="68" spans="1:14" x14ac:dyDescent="0.2">
      <c r="A68" s="1">
        <v>43586</v>
      </c>
      <c r="B68" s="12">
        <v>129.86500000000001</v>
      </c>
      <c r="C68" s="12">
        <v>235.83</v>
      </c>
      <c r="E68" s="41">
        <f>MIN($B$32,$B$44,$B$56,$B$68,$B$80)</f>
        <v>115.58</v>
      </c>
      <c r="F68" s="41">
        <f>MAX($B$32,$B$44,$B$56,$B$68,$B$80)</f>
        <v>175.899</v>
      </c>
      <c r="G68" s="41">
        <f>MIN($C$32,$C$44,$C$56,$C$68,$C$80)</f>
        <v>235.83</v>
      </c>
      <c r="H68" s="41">
        <f>MAX($C$32,$C$44,$C$56,$C$68,$C$80)</f>
        <v>258.23500000000001</v>
      </c>
      <c r="I68" s="12">
        <f t="shared" si="1"/>
        <v>60.319000000000003</v>
      </c>
      <c r="J68" s="12">
        <f t="shared" si="1"/>
        <v>59.931000000000012</v>
      </c>
      <c r="K68" s="12">
        <f t="shared" si="1"/>
        <v>22.405000000000001</v>
      </c>
      <c r="N68" s="12"/>
    </row>
    <row r="69" spans="1:14" x14ac:dyDescent="0.2">
      <c r="A69" s="1">
        <v>43617</v>
      </c>
      <c r="B69" s="12">
        <v>131.09399999999999</v>
      </c>
      <c r="C69" s="12">
        <v>229.91399999999999</v>
      </c>
      <c r="E69" s="41">
        <f>MIN($B$33,$B$45,$B$57,$B$69,$B$81)</f>
        <v>120.54900000000001</v>
      </c>
      <c r="F69" s="41">
        <f>MAX($B$33,$B$45,$B$57,$B$69,$B$81)</f>
        <v>175.42699999999999</v>
      </c>
      <c r="G69" s="41">
        <f>MIN($C$33,$C$45,$C$57,$C$69,$C$81)</f>
        <v>229.91399999999999</v>
      </c>
      <c r="H69" s="41">
        <f>MAX($C$33,$C$45,$C$57,$C$69,$C$81)</f>
        <v>253.26300000000001</v>
      </c>
      <c r="I69" s="12">
        <f t="shared" si="1"/>
        <v>54.877999999999986</v>
      </c>
      <c r="J69" s="12">
        <f t="shared" si="1"/>
        <v>54.486999999999995</v>
      </c>
      <c r="K69" s="12">
        <f t="shared" si="1"/>
        <v>23.349000000000018</v>
      </c>
      <c r="N69" s="12"/>
    </row>
    <row r="70" spans="1:14" x14ac:dyDescent="0.2">
      <c r="A70" s="1">
        <v>43647</v>
      </c>
      <c r="B70" s="12">
        <v>137.67400000000001</v>
      </c>
      <c r="C70" s="12">
        <v>235.434</v>
      </c>
      <c r="E70" s="41">
        <f>MIN($B$34,$B$46,$B$58,$B$70,$B$82)</f>
        <v>127.215</v>
      </c>
      <c r="F70" s="41">
        <f>MAX($B$34,$B$46,$B$58,$B$70,$B$82)</f>
        <v>177.56100000000001</v>
      </c>
      <c r="G70" s="41">
        <f>MIN($C$34,$C$46,$C$58,$C$70,$C$82)</f>
        <v>232.85900000000001</v>
      </c>
      <c r="H70" s="41">
        <f>MAX($C$34,$C$46,$C$58,$C$70,$C$82)</f>
        <v>249.27500000000001</v>
      </c>
      <c r="I70" s="12">
        <f t="shared" si="1"/>
        <v>50.346000000000004</v>
      </c>
      <c r="J70" s="12">
        <f t="shared" si="1"/>
        <v>55.298000000000002</v>
      </c>
      <c r="K70" s="12">
        <f t="shared" si="1"/>
        <v>16.415999999999997</v>
      </c>
      <c r="N70" s="12"/>
    </row>
    <row r="71" spans="1:14" x14ac:dyDescent="0.2">
      <c r="A71" s="1">
        <v>43678</v>
      </c>
      <c r="B71" s="12">
        <v>135.636</v>
      </c>
      <c r="C71" s="12">
        <v>230.36199999999999</v>
      </c>
      <c r="E71" s="41">
        <f>MIN($B$35,$B$47,$B$59,$B$71,$B$83)</f>
        <v>132.26599999999999</v>
      </c>
      <c r="F71" s="41">
        <f>MAX($B$35,$B$47,$B$59,$B$71,$B$83)</f>
        <v>178.91399999999999</v>
      </c>
      <c r="G71" s="41">
        <f>MIN($C$35,$C$47,$C$59,$C$71,$C$83)</f>
        <v>226.78800000000001</v>
      </c>
      <c r="H71" s="41">
        <f>MAX($C$35,$C$47,$C$59,$C$71,$C$83)</f>
        <v>236.61500000000001</v>
      </c>
      <c r="I71" s="12">
        <f t="shared" si="1"/>
        <v>46.647999999999996</v>
      </c>
      <c r="J71" s="12">
        <f t="shared" si="1"/>
        <v>47.874000000000024</v>
      </c>
      <c r="K71" s="12">
        <f t="shared" si="1"/>
        <v>9.8269999999999982</v>
      </c>
      <c r="N71" s="12"/>
    </row>
    <row r="72" spans="1:14" x14ac:dyDescent="0.2">
      <c r="A72" s="1">
        <v>43709</v>
      </c>
      <c r="B72" s="12">
        <v>131.83799999999999</v>
      </c>
      <c r="C72" s="12">
        <v>232.04300000000001</v>
      </c>
      <c r="E72" s="41">
        <f>MIN($B$36,$B$48,$B$60,$B$72,$B$84)</f>
        <v>131.83799999999999</v>
      </c>
      <c r="F72" s="41">
        <f>MAX($B$36,$B$48,$B$60,$B$72,$B$84)</f>
        <v>171.71799999999999</v>
      </c>
      <c r="G72" s="41">
        <f>MIN($C$36,$C$48,$C$60,$C$72,$C$84)</f>
        <v>223.20400000000001</v>
      </c>
      <c r="H72" s="41">
        <f>MAX($C$36,$C$48,$C$60,$C$72,$C$84)</f>
        <v>239.97</v>
      </c>
      <c r="I72" s="12">
        <f t="shared" si="1"/>
        <v>39.879999999999995</v>
      </c>
      <c r="J72" s="12">
        <f t="shared" si="1"/>
        <v>51.486000000000018</v>
      </c>
      <c r="K72" s="12">
        <f t="shared" si="1"/>
        <v>16.765999999999991</v>
      </c>
      <c r="N72" s="12"/>
    </row>
    <row r="73" spans="1:14" x14ac:dyDescent="0.2">
      <c r="A73" s="1">
        <v>43739</v>
      </c>
      <c r="B73" s="12">
        <v>120.07299999999999</v>
      </c>
      <c r="C73" s="12">
        <v>224.47300000000001</v>
      </c>
      <c r="E73" s="41">
        <f>MIN($B$37,$B$49,$B$61,$B$73,$B$85)</f>
        <v>120.07299999999999</v>
      </c>
      <c r="F73" s="41">
        <f>MAX($B$37,$B$49,$B$61,$B$73,$B$85)</f>
        <v>155.333</v>
      </c>
      <c r="G73" s="41">
        <f>MIN($C$37,$C$49,$C$61,$C$73,$C$85)</f>
        <v>215.89599999999999</v>
      </c>
      <c r="H73" s="41">
        <f>MAX($C$37,$C$49,$C$61,$C$73,$C$85)</f>
        <v>232.672</v>
      </c>
      <c r="I73" s="12">
        <f t="shared" si="1"/>
        <v>35.260000000000005</v>
      </c>
      <c r="J73" s="12">
        <f t="shared" si="1"/>
        <v>60.562999999999988</v>
      </c>
      <c r="K73" s="12">
        <f t="shared" si="1"/>
        <v>16.77600000000001</v>
      </c>
      <c r="N73" s="12"/>
    </row>
    <row r="74" spans="1:14" x14ac:dyDescent="0.2">
      <c r="A74" s="1">
        <v>43770</v>
      </c>
      <c r="B74" s="12">
        <v>126.221</v>
      </c>
      <c r="C74" s="12">
        <v>233.691</v>
      </c>
      <c r="E74" s="41">
        <f>MIN($B$38,$B$50,$B$62,$B$74,$B$86)</f>
        <v>126.221</v>
      </c>
      <c r="F74" s="41">
        <f>MAX($B$38,$B$50,$B$62,$B$74,$B$86)</f>
        <v>161.27799999999999</v>
      </c>
      <c r="G74" s="41">
        <f>MIN($C$38,$C$50,$C$62,$C$74,$C$86)</f>
        <v>224.91800000000001</v>
      </c>
      <c r="H74" s="41">
        <f>MAX($C$38,$C$50,$C$62,$C$74,$C$86)</f>
        <v>241.23099999999999</v>
      </c>
      <c r="I74" s="12">
        <f t="shared" si="1"/>
        <v>35.056999999999988</v>
      </c>
      <c r="J74" s="12">
        <f t="shared" si="1"/>
        <v>63.640000000000015</v>
      </c>
      <c r="K74" s="12">
        <f t="shared" si="1"/>
        <v>16.312999999999988</v>
      </c>
      <c r="N74" s="12"/>
    </row>
    <row r="75" spans="1:14" x14ac:dyDescent="0.2">
      <c r="A75" s="1">
        <v>43800</v>
      </c>
      <c r="B75" s="12">
        <v>140.083</v>
      </c>
      <c r="C75" s="12">
        <v>254.1</v>
      </c>
      <c r="E75" s="41">
        <f>MIN($B$39,$B$51,$B$63,$B$75,$B$87)</f>
        <v>140.083</v>
      </c>
      <c r="F75" s="41">
        <f>MAX($B$39,$B$51,$B$63,$B$75,$B$87)</f>
        <v>166.095</v>
      </c>
      <c r="G75" s="41">
        <f>MIN($C$39,$C$51,$C$63,$C$75,$C$87)</f>
        <v>236.816</v>
      </c>
      <c r="H75" s="41">
        <f>MAX($C$39,$C$51,$C$63,$C$75,$C$87)</f>
        <v>254.1</v>
      </c>
      <c r="I75" s="12">
        <f t="shared" si="1"/>
        <v>26.012</v>
      </c>
      <c r="J75" s="12">
        <f t="shared" si="1"/>
        <v>70.721000000000004</v>
      </c>
      <c r="K75" s="12">
        <f t="shared" si="1"/>
        <v>17.283999999999992</v>
      </c>
      <c r="N75" s="12"/>
    </row>
    <row r="76" spans="1:14" x14ac:dyDescent="0.2">
      <c r="A76" s="1">
        <v>43831</v>
      </c>
      <c r="B76" s="12">
        <v>143.01</v>
      </c>
      <c r="C76" s="12">
        <v>264.23</v>
      </c>
      <c r="E76" s="41">
        <f>MIN($B$28,$B$40,$B$52,$B$64,$B$76)</f>
        <v>140.12899999999999</v>
      </c>
      <c r="F76" s="41">
        <f>MAX($B$28,$B$40,$B$52,$B$64,$B$76)</f>
        <v>170.24700000000001</v>
      </c>
      <c r="G76" s="41">
        <f>MIN($C$28,$C$40,$C$52,$C$64,$C$76)</f>
        <v>248.887</v>
      </c>
      <c r="H76" s="41">
        <f>MAX($C$28,$C$40,$C$52,$C$64,$C$76)</f>
        <v>264.23</v>
      </c>
      <c r="I76" s="12">
        <f t="shared" si="1"/>
        <v>30.118000000000023</v>
      </c>
      <c r="J76" s="12">
        <f t="shared" si="1"/>
        <v>78.639999999999986</v>
      </c>
      <c r="K76" s="12">
        <f t="shared" si="1"/>
        <v>15.343000000000018</v>
      </c>
      <c r="N76" s="12"/>
    </row>
    <row r="77" spans="1:14" x14ac:dyDescent="0.2">
      <c r="A77" s="1">
        <v>43862</v>
      </c>
      <c r="B77" s="12">
        <v>132.74</v>
      </c>
      <c r="C77" s="12">
        <v>251.71799999999999</v>
      </c>
      <c r="E77" s="41">
        <f>MIN($B$29,$B$41,$B$53,$B$65,$B$77)</f>
        <v>132.74</v>
      </c>
      <c r="F77" s="41">
        <f>MAX($B$29,$B$41,$B$53,$B$65,$B$77)</f>
        <v>162.83199999999999</v>
      </c>
      <c r="G77" s="41">
        <f>MIN($C$29,$C$41,$C$53,$C$65,$C$77)</f>
        <v>251.71799999999999</v>
      </c>
      <c r="H77" s="41">
        <f>MAX($C$29,$C$41,$C$53,$C$65,$C$77)</f>
        <v>256.21899999999999</v>
      </c>
      <c r="I77" s="12">
        <f t="shared" si="1"/>
        <v>30.091999999999985</v>
      </c>
      <c r="J77" s="12">
        <f t="shared" si="1"/>
        <v>88.885999999999996</v>
      </c>
      <c r="K77" s="12">
        <f t="shared" si="1"/>
        <v>4.5010000000000048</v>
      </c>
      <c r="N77" s="12"/>
    </row>
    <row r="78" spans="1:14" x14ac:dyDescent="0.2">
      <c r="A78" s="1">
        <v>43891</v>
      </c>
      <c r="B78" s="12">
        <v>126.71299999999999</v>
      </c>
      <c r="C78" s="12">
        <v>260.839</v>
      </c>
      <c r="E78" s="41">
        <f>MIN($B$30,$B$42,$B$54,$B$66,$B$78)</f>
        <v>126.71299999999999</v>
      </c>
      <c r="F78" s="41">
        <f>MAX($B$30,$B$42,$B$54,$B$66,$B$78)</f>
        <v>160.07300000000001</v>
      </c>
      <c r="G78" s="41">
        <f>MIN($C$30,$C$42,$C$54,$C$66,$C$78)</f>
        <v>236.55500000000001</v>
      </c>
      <c r="H78" s="41">
        <f>MAX($C$30,$C$42,$C$54,$C$66,$C$78)</f>
        <v>260.839</v>
      </c>
      <c r="I78" s="12">
        <f t="shared" si="1"/>
        <v>33.360000000000014</v>
      </c>
      <c r="J78" s="12">
        <f t="shared" si="1"/>
        <v>76.481999999999999</v>
      </c>
      <c r="K78" s="12">
        <f t="shared" si="1"/>
        <v>24.283999999999992</v>
      </c>
      <c r="N78" s="12"/>
    </row>
    <row r="79" spans="1:14" x14ac:dyDescent="0.2">
      <c r="A79" s="1">
        <v>43922</v>
      </c>
      <c r="B79" s="12">
        <v>150.709</v>
      </c>
      <c r="C79" s="12">
        <v>257.30200000000002</v>
      </c>
      <c r="E79" s="41">
        <f>MIN($B$31,$B$43,$B$55,$B$67,$B$79)</f>
        <v>120.928</v>
      </c>
      <c r="F79" s="41">
        <f>MAX($B$31,$B$43,$B$55,$B$67,$B$79)</f>
        <v>154.95699999999999</v>
      </c>
      <c r="G79" s="41">
        <f>MIN($C$31,$C$43,$C$55,$C$67,$C$79)</f>
        <v>230.869</v>
      </c>
      <c r="H79" s="41">
        <f>MAX($C$31,$C$43,$C$55,$C$67,$C$79)</f>
        <v>257.30200000000002</v>
      </c>
      <c r="I79" s="12">
        <f t="shared" si="1"/>
        <v>34.028999999999996</v>
      </c>
      <c r="J79" s="12">
        <f t="shared" si="1"/>
        <v>75.912000000000006</v>
      </c>
      <c r="K79" s="12">
        <f t="shared" si="1"/>
        <v>26.433000000000021</v>
      </c>
      <c r="N79" s="12"/>
    </row>
    <row r="80" spans="1:14" x14ac:dyDescent="0.2">
      <c r="A80" s="1">
        <v>43952</v>
      </c>
      <c r="B80" s="12">
        <v>175.899</v>
      </c>
      <c r="C80" s="12">
        <v>258.23500000000001</v>
      </c>
      <c r="E80" s="41">
        <f>MIN($B$32,$B$44,$B$56,$B$68,$B$80)</f>
        <v>115.58</v>
      </c>
      <c r="F80" s="41">
        <f>MAX($B$32,$B$44,$B$56,$B$68,$B$80)</f>
        <v>175.899</v>
      </c>
      <c r="G80" s="41">
        <f>MIN($C$32,$C$44,$C$56,$C$68,$C$80)</f>
        <v>235.83</v>
      </c>
      <c r="H80" s="41">
        <f>MAX($C$32,$C$44,$C$56,$C$68,$C$80)</f>
        <v>258.23500000000001</v>
      </c>
      <c r="I80" s="12">
        <f t="shared" si="1"/>
        <v>60.319000000000003</v>
      </c>
      <c r="J80" s="12">
        <f t="shared" si="1"/>
        <v>59.931000000000012</v>
      </c>
      <c r="K80" s="12">
        <f t="shared" si="1"/>
        <v>22.405000000000001</v>
      </c>
      <c r="N80" s="12"/>
    </row>
    <row r="81" spans="1:14" x14ac:dyDescent="0.2">
      <c r="A81" s="1">
        <v>43983</v>
      </c>
      <c r="B81" s="12">
        <v>175.42699999999999</v>
      </c>
      <c r="C81" s="12">
        <v>253.26300000000001</v>
      </c>
      <c r="E81" s="41">
        <f>MIN($B$33,$B$45,$B$57,$B$69,$B$81)</f>
        <v>120.54900000000001</v>
      </c>
      <c r="F81" s="41">
        <f>MAX($B$33,$B$45,$B$57,$B$69,$B$81)</f>
        <v>175.42699999999999</v>
      </c>
      <c r="G81" s="41">
        <f>MIN($C$33,$C$45,$C$57,$C$69,$C$81)</f>
        <v>229.91399999999999</v>
      </c>
      <c r="H81" s="41">
        <f>MAX($C$33,$C$45,$C$57,$C$69,$C$81)</f>
        <v>253.26300000000001</v>
      </c>
      <c r="I81" s="12">
        <f t="shared" si="1"/>
        <v>54.877999999999986</v>
      </c>
      <c r="J81" s="12">
        <f t="shared" si="1"/>
        <v>54.486999999999995</v>
      </c>
      <c r="K81" s="12">
        <f t="shared" si="1"/>
        <v>23.349000000000018</v>
      </c>
      <c r="N81" s="12"/>
    </row>
    <row r="82" spans="1:14" x14ac:dyDescent="0.2">
      <c r="A82" s="1">
        <v>44013</v>
      </c>
      <c r="B82" s="12">
        <v>177.56100000000001</v>
      </c>
      <c r="C82" s="12">
        <v>249.27500000000001</v>
      </c>
      <c r="E82" s="41">
        <f>MIN($B$34,$B$46,$B$58,$B$70,$B$82)</f>
        <v>127.215</v>
      </c>
      <c r="F82" s="41">
        <f>MAX($B$34,$B$46,$B$58,$B$70,$B$82)</f>
        <v>177.56100000000001</v>
      </c>
      <c r="G82" s="41">
        <f>MIN($C$34,$C$46,$C$58,$C$70,$C$82)</f>
        <v>232.85900000000001</v>
      </c>
      <c r="H82" s="41">
        <f>MAX($C$34,$C$46,$C$58,$C$70,$C$82)</f>
        <v>249.27500000000001</v>
      </c>
      <c r="I82" s="12">
        <f t="shared" si="1"/>
        <v>50.346000000000004</v>
      </c>
      <c r="J82" s="12">
        <f t="shared" si="1"/>
        <v>55.298000000000002</v>
      </c>
      <c r="K82" s="12">
        <f t="shared" si="1"/>
        <v>16.415999999999997</v>
      </c>
      <c r="N82" s="12"/>
    </row>
    <row r="83" spans="1:14" x14ac:dyDescent="0.2">
      <c r="A83" s="1">
        <v>44044</v>
      </c>
      <c r="B83" s="12">
        <v>178.91399999999999</v>
      </c>
      <c r="C83" s="12">
        <v>236.61500000000001</v>
      </c>
      <c r="E83" s="41">
        <f>MIN($B$35,$B$47,$B$59,$B$71,$B$83)</f>
        <v>132.26599999999999</v>
      </c>
      <c r="F83" s="41">
        <f>MAX($B$35,$B$47,$B$59,$B$71,$B$83)</f>
        <v>178.91399999999999</v>
      </c>
      <c r="G83" s="41">
        <f>MIN($C$35,$C$47,$C$59,$C$71,$C$83)</f>
        <v>226.78800000000001</v>
      </c>
      <c r="H83" s="41">
        <f>MAX($C$35,$C$47,$C$59,$C$71,$C$83)</f>
        <v>236.61500000000001</v>
      </c>
      <c r="I83" s="12">
        <f t="shared" si="1"/>
        <v>46.647999999999996</v>
      </c>
      <c r="J83" s="12">
        <f t="shared" si="1"/>
        <v>47.874000000000024</v>
      </c>
      <c r="K83" s="12">
        <f t="shared" si="1"/>
        <v>9.8269999999999982</v>
      </c>
      <c r="N83" s="12"/>
    </row>
    <row r="84" spans="1:14" x14ac:dyDescent="0.2">
      <c r="A84" s="1">
        <v>44075</v>
      </c>
      <c r="B84" s="12">
        <v>171.71799999999999</v>
      </c>
      <c r="C84" s="12">
        <v>226.54400000000001</v>
      </c>
      <c r="E84" s="41">
        <f>MIN($B$36,$B$48,$B$60,$B$72,$B$84)</f>
        <v>131.83799999999999</v>
      </c>
      <c r="F84" s="41">
        <f>MAX($B$36,$B$48,$B$60,$B$72,$B$84)</f>
        <v>171.71799999999999</v>
      </c>
      <c r="G84" s="41">
        <f>MIN($C$36,$C$48,$C$60,$C$72,$C$84)</f>
        <v>223.20400000000001</v>
      </c>
      <c r="H84" s="41">
        <f>MAX($C$36,$C$48,$C$60,$C$72,$C$84)</f>
        <v>239.97</v>
      </c>
      <c r="I84" s="12">
        <f t="shared" si="1"/>
        <v>39.879999999999995</v>
      </c>
      <c r="J84" s="12">
        <f t="shared" si="1"/>
        <v>51.486000000000018</v>
      </c>
      <c r="K84" s="12">
        <f t="shared" si="1"/>
        <v>16.765999999999991</v>
      </c>
      <c r="N84" s="12"/>
    </row>
    <row r="85" spans="1:14" x14ac:dyDescent="0.2">
      <c r="A85" s="1">
        <v>44105</v>
      </c>
      <c r="B85" s="12">
        <v>155.333</v>
      </c>
      <c r="C85" s="12">
        <v>227.27500000000001</v>
      </c>
      <c r="E85" s="41">
        <f>MIN($B$37,$B$49,$B$61,$B$73,$B$85)</f>
        <v>120.07299999999999</v>
      </c>
      <c r="F85" s="41">
        <f>MAX($B$37,$B$49,$B$61,$B$73,$B$85)</f>
        <v>155.333</v>
      </c>
      <c r="G85" s="41">
        <f>MIN($C$37,$C$49,$C$61,$C$73,$C$85)</f>
        <v>215.89599999999999</v>
      </c>
      <c r="H85" s="41">
        <f>MAX($C$37,$C$49,$C$61,$C$73,$C$85)</f>
        <v>232.672</v>
      </c>
      <c r="I85" s="12">
        <f t="shared" si="1"/>
        <v>35.260000000000005</v>
      </c>
      <c r="J85" s="12">
        <f t="shared" si="1"/>
        <v>60.562999999999988</v>
      </c>
      <c r="K85" s="12">
        <f t="shared" si="1"/>
        <v>16.77600000000001</v>
      </c>
      <c r="N85" s="12"/>
    </row>
    <row r="86" spans="1:14" x14ac:dyDescent="0.2">
      <c r="A86" s="1">
        <v>44136</v>
      </c>
      <c r="B86" s="12">
        <v>156.28100000000001</v>
      </c>
      <c r="C86" s="12">
        <v>241.23099999999999</v>
      </c>
      <c r="E86" s="41">
        <f>MIN($B$38,$B$50,$B$62,$B$74,$B$86)</f>
        <v>126.221</v>
      </c>
      <c r="F86" s="41">
        <f>MAX($B$38,$B$50,$B$62,$B$74,$B$86)</f>
        <v>161.27799999999999</v>
      </c>
      <c r="G86" s="41">
        <f>MIN($C$38,$C$50,$C$62,$C$74,$C$86)</f>
        <v>224.91800000000001</v>
      </c>
      <c r="H86" s="41">
        <f>MAX($C$38,$C$50,$C$62,$C$74,$C$86)</f>
        <v>241.23099999999999</v>
      </c>
      <c r="I86" s="12">
        <f t="shared" si="1"/>
        <v>35.056999999999988</v>
      </c>
      <c r="J86" s="12">
        <f t="shared" si="1"/>
        <v>63.640000000000015</v>
      </c>
      <c r="K86" s="12">
        <f t="shared" si="1"/>
        <v>16.312999999999988</v>
      </c>
      <c r="N86" s="12"/>
    </row>
    <row r="87" spans="1:14" x14ac:dyDescent="0.2">
      <c r="A87" s="1">
        <v>44166</v>
      </c>
      <c r="B87" s="12">
        <v>160.441</v>
      </c>
      <c r="C87" s="12">
        <v>243.18799999999999</v>
      </c>
      <c r="E87" s="41">
        <f>MIN($B$39,$B$51,$B$63,$B$75,$B$87)</f>
        <v>140.083</v>
      </c>
      <c r="F87" s="41">
        <f>MAX($B$39,$B$51,$B$63,$B$75,$B$87)</f>
        <v>166.095</v>
      </c>
      <c r="G87" s="41">
        <f>MIN($C$39,$C$51,$C$63,$C$75,$C$87)</f>
        <v>236.816</v>
      </c>
      <c r="H87" s="41">
        <f>MAX($C$39,$C$51,$C$63,$C$75,$C$87)</f>
        <v>254.1</v>
      </c>
      <c r="I87" s="12">
        <f t="shared" si="1"/>
        <v>26.012</v>
      </c>
      <c r="J87" s="12">
        <f t="shared" si="1"/>
        <v>70.721000000000004</v>
      </c>
      <c r="K87" s="12">
        <f t="shared" si="1"/>
        <v>17.283999999999992</v>
      </c>
      <c r="N87" s="12"/>
    </row>
    <row r="88" spans="1:14" x14ac:dyDescent="0.2">
      <c r="A88" s="1">
        <v>44197</v>
      </c>
      <c r="B88" s="12">
        <v>162.09514286000001</v>
      </c>
      <c r="C88" s="12">
        <v>253.97771428999999</v>
      </c>
      <c r="E88" s="41">
        <f>MIN($B$28,$B$40,$B$52,$B$64,$B$76)</f>
        <v>140.12899999999999</v>
      </c>
      <c r="F88" s="41">
        <f>MAX($B$28,$B$40,$B$52,$B$64,$B$76)</f>
        <v>170.24700000000001</v>
      </c>
      <c r="G88" s="41">
        <f>MIN($C$28,$C$40,$C$52,$C$64,$C$76)</f>
        <v>248.887</v>
      </c>
      <c r="H88" s="41">
        <f>MAX($C$28,$C$40,$C$52,$C$64,$C$76)</f>
        <v>264.23</v>
      </c>
      <c r="I88" s="12">
        <f t="shared" si="1"/>
        <v>30.118000000000023</v>
      </c>
      <c r="J88" s="12">
        <f t="shared" si="1"/>
        <v>78.639999999999986</v>
      </c>
      <c r="K88" s="12">
        <f t="shared" si="1"/>
        <v>15.343000000000018</v>
      </c>
      <c r="N88" s="12"/>
    </row>
    <row r="89" spans="1:14" x14ac:dyDescent="0.2">
      <c r="A89" s="1">
        <v>44228</v>
      </c>
      <c r="B89" s="12">
        <v>141.26967644999999</v>
      </c>
      <c r="C89" s="12">
        <v>242.28171553999999</v>
      </c>
      <c r="E89" s="41">
        <f>MIN($B$29,$B$41,$B$53,$B$65,$B$77)</f>
        <v>132.74</v>
      </c>
      <c r="F89" s="41">
        <f>MAX($B$29,$B$41,$B$53,$B$65,$B$77)</f>
        <v>162.83199999999999</v>
      </c>
      <c r="G89" s="41">
        <f>MIN($C$29,$C$41,$C$53,$C$65,$C$77)</f>
        <v>251.71799999999999</v>
      </c>
      <c r="H89" s="41">
        <f>MAX($C$29,$C$41,$C$53,$C$65,$C$77)</f>
        <v>256.21899999999999</v>
      </c>
      <c r="I89" s="12">
        <f t="shared" si="1"/>
        <v>30.091999999999985</v>
      </c>
      <c r="J89" s="12">
        <f t="shared" si="1"/>
        <v>88.885999999999996</v>
      </c>
      <c r="K89" s="12">
        <f t="shared" si="1"/>
        <v>4.5010000000000048</v>
      </c>
      <c r="N89" s="12"/>
    </row>
    <row r="90" spans="1:14" x14ac:dyDescent="0.2">
      <c r="A90" s="1">
        <v>44256</v>
      </c>
      <c r="B90" s="12">
        <v>136.3937</v>
      </c>
      <c r="C90" s="12">
        <v>232.1225</v>
      </c>
      <c r="E90" s="41">
        <f>MIN($B$30,$B$42,$B$54,$B$66,$B$78)</f>
        <v>126.71299999999999</v>
      </c>
      <c r="F90" s="41">
        <f>MAX($B$30,$B$42,$B$54,$B$66,$B$78)</f>
        <v>160.07300000000001</v>
      </c>
      <c r="G90" s="41">
        <f>MIN($C$30,$C$42,$C$54,$C$66,$C$78)</f>
        <v>236.55500000000001</v>
      </c>
      <c r="H90" s="41">
        <f>MAX($C$30,$C$42,$C$54,$C$66,$C$78)</f>
        <v>260.839</v>
      </c>
      <c r="I90" s="12">
        <f t="shared" si="1"/>
        <v>33.360000000000014</v>
      </c>
      <c r="J90" s="12">
        <f t="shared" si="1"/>
        <v>76.481999999999999</v>
      </c>
      <c r="K90" s="12">
        <f t="shared" si="1"/>
        <v>24.283999999999992</v>
      </c>
      <c r="N90" s="12"/>
    </row>
    <row r="91" spans="1:14" x14ac:dyDescent="0.2">
      <c r="A91" s="1">
        <v>44287</v>
      </c>
      <c r="B91" s="12">
        <v>132.80629999999999</v>
      </c>
      <c r="C91" s="12">
        <v>230.79499999999999</v>
      </c>
      <c r="E91" s="41">
        <f>MIN($B$31,$B$43,$B$55,$B$67,$B$79)</f>
        <v>120.928</v>
      </c>
      <c r="F91" s="41">
        <f>MAX($B$31,$B$43,$B$55,$B$67,$B$79)</f>
        <v>154.95699999999999</v>
      </c>
      <c r="G91" s="41">
        <f>MIN($C$31,$C$43,$C$55,$C$67,$C$79)</f>
        <v>230.869</v>
      </c>
      <c r="H91" s="41">
        <f>MAX($C$31,$C$43,$C$55,$C$67,$C$79)</f>
        <v>257.30200000000002</v>
      </c>
      <c r="I91" s="12">
        <f t="shared" si="1"/>
        <v>34.028999999999996</v>
      </c>
      <c r="J91" s="12">
        <f t="shared" si="1"/>
        <v>75.912000000000006</v>
      </c>
      <c r="K91" s="12">
        <f t="shared" si="1"/>
        <v>26.433000000000021</v>
      </c>
      <c r="N91" s="12"/>
    </row>
    <row r="92" spans="1:14" x14ac:dyDescent="0.2">
      <c r="A92" s="1">
        <v>44317</v>
      </c>
      <c r="B92" s="12">
        <v>134.83340000000001</v>
      </c>
      <c r="C92" s="12">
        <v>232.6576</v>
      </c>
      <c r="E92" s="41">
        <f>MIN($B$32,$B$44,$B$56,$B$68,$B$80)</f>
        <v>115.58</v>
      </c>
      <c r="F92" s="41">
        <f>MAX($B$32,$B$44,$B$56,$B$68,$B$80)</f>
        <v>175.899</v>
      </c>
      <c r="G92" s="41">
        <f>MIN($C$32,$C$44,$C$56,$C$68,$C$80)</f>
        <v>235.83</v>
      </c>
      <c r="H92" s="41">
        <f>MAX($C$32,$C$44,$C$56,$C$68,$C$80)</f>
        <v>258.23500000000001</v>
      </c>
      <c r="I92" s="12">
        <f t="shared" ref="I92:K107" si="2">F92-E92</f>
        <v>60.319000000000003</v>
      </c>
      <c r="J92" s="12">
        <f t="shared" si="2"/>
        <v>59.931000000000012</v>
      </c>
      <c r="K92" s="12">
        <f t="shared" si="2"/>
        <v>22.405000000000001</v>
      </c>
      <c r="N92" s="12"/>
    </row>
    <row r="93" spans="1:14" x14ac:dyDescent="0.2">
      <c r="A93" s="1">
        <v>44348</v>
      </c>
      <c r="B93" s="12">
        <v>136.7567</v>
      </c>
      <c r="C93" s="12">
        <v>231.89670000000001</v>
      </c>
      <c r="E93" s="41">
        <f>MIN($B$33,$B$45,$B$57,$B$69,$B$81)</f>
        <v>120.54900000000001</v>
      </c>
      <c r="F93" s="41">
        <f>MAX($B$33,$B$45,$B$57,$B$69,$B$81)</f>
        <v>175.42699999999999</v>
      </c>
      <c r="G93" s="41">
        <f>MIN($C$33,$C$45,$C$57,$C$69,$C$81)</f>
        <v>229.91399999999999</v>
      </c>
      <c r="H93" s="41">
        <f>MAX($C$33,$C$45,$C$57,$C$69,$C$81)</f>
        <v>253.26300000000001</v>
      </c>
      <c r="I93" s="12">
        <f t="shared" si="2"/>
        <v>54.877999999999986</v>
      </c>
      <c r="J93" s="12">
        <f t="shared" si="2"/>
        <v>54.486999999999995</v>
      </c>
      <c r="K93" s="12">
        <f t="shared" si="2"/>
        <v>23.349000000000018</v>
      </c>
      <c r="N93" s="12"/>
    </row>
    <row r="94" spans="1:14" x14ac:dyDescent="0.2">
      <c r="A94" s="1">
        <v>44378</v>
      </c>
      <c r="B94" s="12">
        <v>139.52789999999999</v>
      </c>
      <c r="C94" s="12">
        <v>229.17570000000001</v>
      </c>
      <c r="E94" s="41">
        <f>MIN($B$34,$B$46,$B$58,$B$70,$B$82)</f>
        <v>127.215</v>
      </c>
      <c r="F94" s="41">
        <f>MAX($B$34,$B$46,$B$58,$B$70,$B$82)</f>
        <v>177.56100000000001</v>
      </c>
      <c r="G94" s="41">
        <f>MIN($C$34,$C$46,$C$58,$C$70,$C$82)</f>
        <v>232.85900000000001</v>
      </c>
      <c r="H94" s="41">
        <f>MAX($C$34,$C$46,$C$58,$C$70,$C$82)</f>
        <v>249.27500000000001</v>
      </c>
      <c r="I94" s="12">
        <f t="shared" si="2"/>
        <v>50.346000000000004</v>
      </c>
      <c r="J94" s="12">
        <f t="shared" si="2"/>
        <v>55.298000000000002</v>
      </c>
      <c r="K94" s="12">
        <f t="shared" si="2"/>
        <v>16.415999999999997</v>
      </c>
      <c r="N94" s="12"/>
    </row>
    <row r="95" spans="1:14" x14ac:dyDescent="0.2">
      <c r="A95" s="1">
        <v>44409</v>
      </c>
      <c r="B95" s="12">
        <v>141.8235</v>
      </c>
      <c r="C95" s="12">
        <v>224.8374</v>
      </c>
      <c r="E95" s="41">
        <f>MIN($B$35,$B$47,$B$59,$B$71,$B$83)</f>
        <v>132.26599999999999</v>
      </c>
      <c r="F95" s="41">
        <f>MAX($B$35,$B$47,$B$59,$B$71,$B$83)</f>
        <v>178.91399999999999</v>
      </c>
      <c r="G95" s="41">
        <f>MIN($C$35,$C$47,$C$59,$C$71,$C$83)</f>
        <v>226.78800000000001</v>
      </c>
      <c r="H95" s="41">
        <f>MAX($C$35,$C$47,$C$59,$C$71,$C$83)</f>
        <v>236.61500000000001</v>
      </c>
      <c r="I95" s="12">
        <f t="shared" si="2"/>
        <v>46.647999999999996</v>
      </c>
      <c r="J95" s="12">
        <f t="shared" si="2"/>
        <v>47.874000000000024</v>
      </c>
      <c r="K95" s="12">
        <f t="shared" si="2"/>
        <v>9.8269999999999982</v>
      </c>
      <c r="N95" s="12"/>
    </row>
    <row r="96" spans="1:14" x14ac:dyDescent="0.2">
      <c r="A96" s="1">
        <v>44440</v>
      </c>
      <c r="B96" s="12">
        <v>140.14179999999999</v>
      </c>
      <c r="C96" s="12">
        <v>226.26910000000001</v>
      </c>
      <c r="E96" s="41">
        <f>MIN($B$36,$B$48,$B$60,$B$72,$B$84)</f>
        <v>131.83799999999999</v>
      </c>
      <c r="F96" s="41">
        <f>MAX($B$36,$B$48,$B$60,$B$72,$B$84)</f>
        <v>171.71799999999999</v>
      </c>
      <c r="G96" s="41">
        <f>MIN($C$36,$C$48,$C$60,$C$72,$C$84)</f>
        <v>223.20400000000001</v>
      </c>
      <c r="H96" s="41">
        <f>MAX($C$36,$C$48,$C$60,$C$72,$C$84)</f>
        <v>239.97</v>
      </c>
      <c r="I96" s="12">
        <f t="shared" si="2"/>
        <v>39.879999999999995</v>
      </c>
      <c r="J96" s="12">
        <f t="shared" si="2"/>
        <v>51.486000000000018</v>
      </c>
      <c r="K96" s="12">
        <f t="shared" si="2"/>
        <v>16.765999999999991</v>
      </c>
      <c r="N96" s="12"/>
    </row>
    <row r="97" spans="1:14" x14ac:dyDescent="0.2">
      <c r="A97" s="1">
        <v>44470</v>
      </c>
      <c r="B97" s="12">
        <v>133.01419999999999</v>
      </c>
      <c r="C97" s="12">
        <v>219.93340000000001</v>
      </c>
      <c r="E97" s="41">
        <f>MIN($B$37,$B$49,$B$61,$B$73,$B$85)</f>
        <v>120.07299999999999</v>
      </c>
      <c r="F97" s="41">
        <f>MAX($B$37,$B$49,$B$61,$B$73,$B$85)</f>
        <v>155.333</v>
      </c>
      <c r="G97" s="41">
        <f>MIN($C$37,$C$49,$C$61,$C$73,$C$85)</f>
        <v>215.89599999999999</v>
      </c>
      <c r="H97" s="41">
        <f>MAX($C$37,$C$49,$C$61,$C$73,$C$85)</f>
        <v>232.672</v>
      </c>
      <c r="I97" s="12">
        <f t="shared" si="2"/>
        <v>35.260000000000005</v>
      </c>
      <c r="J97" s="12">
        <f t="shared" si="2"/>
        <v>60.562999999999988</v>
      </c>
      <c r="K97" s="12">
        <f t="shared" si="2"/>
        <v>16.77600000000001</v>
      </c>
      <c r="N97" s="12"/>
    </row>
    <row r="98" spans="1:14" x14ac:dyDescent="0.2">
      <c r="A98" s="1">
        <v>44501</v>
      </c>
      <c r="B98" s="12">
        <v>137.3998</v>
      </c>
      <c r="C98" s="12">
        <v>224.0504</v>
      </c>
      <c r="E98" s="41">
        <f>MIN($B$38,$B$50,$B$62,$B$74,$B$86)</f>
        <v>126.221</v>
      </c>
      <c r="F98" s="41">
        <f>MAX($B$38,$B$50,$B$62,$B$74,$B$86)</f>
        <v>161.27799999999999</v>
      </c>
      <c r="G98" s="41">
        <f>MIN($C$38,$C$50,$C$62,$C$74,$C$86)</f>
        <v>224.91800000000001</v>
      </c>
      <c r="H98" s="41">
        <f>MAX($C$38,$C$50,$C$62,$C$74,$C$86)</f>
        <v>241.23099999999999</v>
      </c>
      <c r="I98" s="12">
        <f t="shared" si="2"/>
        <v>35.056999999999988</v>
      </c>
      <c r="J98" s="12">
        <f t="shared" si="2"/>
        <v>63.640000000000015</v>
      </c>
      <c r="K98" s="12">
        <f t="shared" si="2"/>
        <v>16.312999999999988</v>
      </c>
      <c r="N98" s="12"/>
    </row>
    <row r="99" spans="1:14" x14ac:dyDescent="0.2">
      <c r="A99" s="82">
        <v>44531</v>
      </c>
      <c r="B99" s="12">
        <v>142.88749999999999</v>
      </c>
      <c r="C99" s="12">
        <v>234.2089</v>
      </c>
      <c r="E99" s="41">
        <f>MIN($B$39,$B$51,$B$63,$B$75,$B$87)</f>
        <v>140.083</v>
      </c>
      <c r="F99" s="41">
        <f>MAX($B$39,$B$51,$B$63,$B$75,$B$87)</f>
        <v>166.095</v>
      </c>
      <c r="G99" s="41">
        <f>MIN($C$39,$C$51,$C$63,$C$75,$C$87)</f>
        <v>236.816</v>
      </c>
      <c r="H99" s="41">
        <f>MAX($C$39,$C$51,$C$63,$C$75,$C$87)</f>
        <v>254.1</v>
      </c>
      <c r="I99" s="12">
        <f t="shared" si="2"/>
        <v>26.012</v>
      </c>
      <c r="J99" s="12">
        <f t="shared" si="2"/>
        <v>70.721000000000004</v>
      </c>
      <c r="K99" s="12">
        <f t="shared" si="2"/>
        <v>17.283999999999992</v>
      </c>
      <c r="N99" s="12"/>
    </row>
    <row r="100" spans="1:14" x14ac:dyDescent="0.2">
      <c r="A100" s="82">
        <v>44562</v>
      </c>
      <c r="B100" s="12">
        <v>142.39019999999999</v>
      </c>
      <c r="C100" s="12">
        <v>250.25129999999999</v>
      </c>
      <c r="E100" s="41">
        <f>MIN($B$28,$B$40,$B$52,$B$64,$B$76)</f>
        <v>140.12899999999999</v>
      </c>
      <c r="F100" s="41">
        <f>MAX($B$28,$B$40,$B$52,$B$64,$B$76)</f>
        <v>170.24700000000001</v>
      </c>
      <c r="G100" s="41">
        <f>MIN($C$28,$C$40,$C$52,$C$64,$C$76)</f>
        <v>248.887</v>
      </c>
      <c r="H100" s="41">
        <f>MAX($C$28,$C$40,$C$52,$C$64,$C$76)</f>
        <v>264.23</v>
      </c>
      <c r="I100" s="12">
        <f t="shared" si="2"/>
        <v>30.118000000000023</v>
      </c>
      <c r="J100" s="12">
        <f t="shared" si="2"/>
        <v>78.639999999999986</v>
      </c>
      <c r="K100" s="12">
        <f t="shared" si="2"/>
        <v>15.343000000000018</v>
      </c>
      <c r="N100" s="12"/>
    </row>
    <row r="101" spans="1:14" x14ac:dyDescent="0.2">
      <c r="A101" s="82">
        <v>44593</v>
      </c>
      <c r="B101" s="12">
        <v>138.55500000000001</v>
      </c>
      <c r="C101" s="12">
        <v>252.44540000000001</v>
      </c>
      <c r="D101" s="15"/>
      <c r="E101" s="41">
        <f>MIN($B$29,$B$41,$B$53,$B$65,$B$77)</f>
        <v>132.74</v>
      </c>
      <c r="F101" s="41">
        <f>MAX($B$29,$B$41,$B$53,$B$65,$B$77)</f>
        <v>162.83199999999999</v>
      </c>
      <c r="G101" s="41">
        <f>MIN($C$29,$C$41,$C$53,$C$65,$C$77)</f>
        <v>251.71799999999999</v>
      </c>
      <c r="H101" s="41">
        <f>MAX($C$29,$C$41,$C$53,$C$65,$C$77)</f>
        <v>256.21899999999999</v>
      </c>
      <c r="I101" s="12">
        <f t="shared" si="2"/>
        <v>30.091999999999985</v>
      </c>
      <c r="J101" s="12">
        <f t="shared" si="2"/>
        <v>88.885999999999996</v>
      </c>
      <c r="K101" s="12">
        <f t="shared" si="2"/>
        <v>4.5010000000000048</v>
      </c>
      <c r="N101" s="12"/>
    </row>
    <row r="102" spans="1:14" x14ac:dyDescent="0.2">
      <c r="A102" s="82">
        <v>44621</v>
      </c>
      <c r="B102" s="12">
        <v>132.5292</v>
      </c>
      <c r="C102" s="12">
        <v>241.72739999999999</v>
      </c>
      <c r="D102" s="15"/>
      <c r="E102" s="41">
        <f>MIN($B$30,$B$42,$B$54,$B$66,$B$78)</f>
        <v>126.71299999999999</v>
      </c>
      <c r="F102" s="41">
        <f>MAX($B$30,$B$42,$B$54,$B$66,$B$78)</f>
        <v>160.07300000000001</v>
      </c>
      <c r="G102" s="41">
        <f>MIN($C$30,$C$42,$C$54,$C$66,$C$78)</f>
        <v>236.55500000000001</v>
      </c>
      <c r="H102" s="41">
        <f>MAX($C$30,$C$42,$C$54,$C$66,$C$78)</f>
        <v>260.839</v>
      </c>
      <c r="I102" s="12">
        <f t="shared" si="2"/>
        <v>33.360000000000014</v>
      </c>
      <c r="J102" s="12">
        <f t="shared" si="2"/>
        <v>76.481999999999999</v>
      </c>
      <c r="K102" s="12">
        <f t="shared" si="2"/>
        <v>24.283999999999992</v>
      </c>
      <c r="N102" s="12"/>
    </row>
    <row r="103" spans="1:14" x14ac:dyDescent="0.2">
      <c r="A103" s="82">
        <v>44652</v>
      </c>
      <c r="B103" s="12">
        <v>131.52959999999999</v>
      </c>
      <c r="C103" s="12">
        <v>239.8449</v>
      </c>
      <c r="D103" s="15"/>
      <c r="E103" s="41">
        <f>MIN($B$31,$B$43,$B$55,$B$67,$B$79)</f>
        <v>120.928</v>
      </c>
      <c r="F103" s="41">
        <f>MAX($B$31,$B$43,$B$55,$B$67,$B$79)</f>
        <v>154.95699999999999</v>
      </c>
      <c r="G103" s="41">
        <f>MIN($C$31,$C$43,$C$55,$C$67,$C$79)</f>
        <v>230.869</v>
      </c>
      <c r="H103" s="41">
        <f>MAX($C$31,$C$43,$C$55,$C$67,$C$79)</f>
        <v>257.30200000000002</v>
      </c>
      <c r="I103" s="12">
        <f t="shared" si="2"/>
        <v>34.028999999999996</v>
      </c>
      <c r="J103" s="12">
        <f t="shared" si="2"/>
        <v>75.912000000000006</v>
      </c>
      <c r="K103" s="12">
        <f t="shared" si="2"/>
        <v>26.433000000000021</v>
      </c>
      <c r="N103" s="12"/>
    </row>
    <row r="104" spans="1:14" x14ac:dyDescent="0.2">
      <c r="A104" s="82">
        <v>44682</v>
      </c>
      <c r="B104" s="12">
        <v>135.03620000000001</v>
      </c>
      <c r="C104" s="12">
        <v>240.1858</v>
      </c>
      <c r="D104" s="15"/>
      <c r="E104" s="41">
        <f>MIN($B$32,$B$44,$B$56,$B$68,$B$80)</f>
        <v>115.58</v>
      </c>
      <c r="F104" s="41">
        <f>MAX($B$32,$B$44,$B$56,$B$68,$B$80)</f>
        <v>175.899</v>
      </c>
      <c r="G104" s="41">
        <f>MIN($C$32,$C$44,$C$56,$C$68,$C$80)</f>
        <v>235.83</v>
      </c>
      <c r="H104" s="41">
        <f>MAX($C$32,$C$44,$C$56,$C$68,$C$80)</f>
        <v>258.23500000000001</v>
      </c>
      <c r="I104" s="12">
        <f t="shared" si="2"/>
        <v>60.319000000000003</v>
      </c>
      <c r="J104" s="12">
        <f t="shared" si="2"/>
        <v>59.931000000000012</v>
      </c>
      <c r="K104" s="12">
        <f t="shared" si="2"/>
        <v>22.405000000000001</v>
      </c>
      <c r="N104" s="12"/>
    </row>
    <row r="105" spans="1:14" x14ac:dyDescent="0.2">
      <c r="A105" s="82">
        <v>44713</v>
      </c>
      <c r="B105" s="12">
        <v>137.45859999999999</v>
      </c>
      <c r="C105" s="12">
        <v>244.98560000000001</v>
      </c>
      <c r="D105" s="15"/>
      <c r="E105" s="41">
        <f>MIN($B$33,$B$45,$B$57,$B$69,$B$81)</f>
        <v>120.54900000000001</v>
      </c>
      <c r="F105" s="41">
        <f>MAX($B$33,$B$45,$B$57,$B$69,$B$81)</f>
        <v>175.42699999999999</v>
      </c>
      <c r="G105" s="41">
        <f>MIN($C$33,$C$45,$C$57,$C$69,$C$81)</f>
        <v>229.91399999999999</v>
      </c>
      <c r="H105" s="41">
        <f>MAX($C$33,$C$45,$C$57,$C$69,$C$81)</f>
        <v>253.26300000000001</v>
      </c>
      <c r="I105" s="12">
        <f t="shared" si="2"/>
        <v>54.877999999999986</v>
      </c>
      <c r="J105" s="12">
        <f t="shared" si="2"/>
        <v>54.486999999999995</v>
      </c>
      <c r="K105" s="12">
        <f t="shared" si="2"/>
        <v>23.349000000000018</v>
      </c>
      <c r="N105" s="12"/>
    </row>
    <row r="106" spans="1:14" x14ac:dyDescent="0.2">
      <c r="A106" s="82">
        <v>44743</v>
      </c>
      <c r="B106" s="12">
        <v>142.84549999999999</v>
      </c>
      <c r="C106" s="12">
        <v>243.7688</v>
      </c>
      <c r="D106" s="15"/>
      <c r="E106" s="41">
        <f>MIN($B$34,$B$46,$B$58,$B$70,$B$82)</f>
        <v>127.215</v>
      </c>
      <c r="F106" s="41">
        <f>MAX($B$34,$B$46,$B$58,$B$70,$B$82)</f>
        <v>177.56100000000001</v>
      </c>
      <c r="G106" s="41">
        <f>MIN($C$34,$C$46,$C$58,$C$70,$C$82)</f>
        <v>232.85900000000001</v>
      </c>
      <c r="H106" s="41">
        <f>MAX($C$34,$C$46,$C$58,$C$70,$C$82)</f>
        <v>249.27500000000001</v>
      </c>
      <c r="I106" s="12">
        <f t="shared" si="2"/>
        <v>50.346000000000004</v>
      </c>
      <c r="J106" s="12">
        <f t="shared" si="2"/>
        <v>55.298000000000002</v>
      </c>
      <c r="K106" s="12">
        <f t="shared" si="2"/>
        <v>16.415999999999997</v>
      </c>
      <c r="N106" s="12"/>
    </row>
    <row r="107" spans="1:14" x14ac:dyDescent="0.2">
      <c r="A107" s="82">
        <v>44774</v>
      </c>
      <c r="B107" s="12">
        <v>145.74289999999999</v>
      </c>
      <c r="C107" s="12">
        <v>235.97239999999999</v>
      </c>
      <c r="D107" s="15"/>
      <c r="E107" s="41">
        <f>MIN($B$35,$B$47,$B$59,$B$71,$B$83)</f>
        <v>132.26599999999999</v>
      </c>
      <c r="F107" s="41">
        <f>MAX($B$35,$B$47,$B$59,$B$71,$B$83)</f>
        <v>178.91399999999999</v>
      </c>
      <c r="G107" s="41">
        <f>MIN($C$35,$C$47,$C$59,$C$71,$C$83)</f>
        <v>226.78800000000001</v>
      </c>
      <c r="H107" s="41">
        <f>MAX($C$35,$C$47,$C$59,$C$71,$C$83)</f>
        <v>236.61500000000001</v>
      </c>
      <c r="I107" s="12">
        <f t="shared" si="2"/>
        <v>46.647999999999996</v>
      </c>
      <c r="J107" s="12">
        <f t="shared" si="2"/>
        <v>47.874000000000024</v>
      </c>
      <c r="K107" s="12">
        <f t="shared" si="2"/>
        <v>9.8269999999999982</v>
      </c>
      <c r="N107" s="12"/>
    </row>
    <row r="108" spans="1:14" x14ac:dyDescent="0.2">
      <c r="A108" s="82">
        <v>44805</v>
      </c>
      <c r="B108" s="12">
        <v>144.4983</v>
      </c>
      <c r="C108" s="12">
        <v>233.0069</v>
      </c>
      <c r="D108" s="15"/>
      <c r="E108" s="41">
        <f>MIN($B$36,$B$48,$B$60,$B$72,$B$84)</f>
        <v>131.83799999999999</v>
      </c>
      <c r="F108" s="41">
        <f>MAX($B$36,$B$48,$B$60,$B$72,$B$84)</f>
        <v>171.71799999999999</v>
      </c>
      <c r="G108" s="41">
        <f>MIN($C$36,$C$48,$C$60,$C$72,$C$84)</f>
        <v>223.20400000000001</v>
      </c>
      <c r="H108" s="41">
        <f>MAX($C$36,$C$48,$C$60,$C$72,$C$84)</f>
        <v>239.97</v>
      </c>
      <c r="I108" s="12">
        <f t="shared" ref="I108:K111" si="3">F108-E108</f>
        <v>39.879999999999995</v>
      </c>
      <c r="J108" s="12">
        <f t="shared" si="3"/>
        <v>51.486000000000018</v>
      </c>
      <c r="K108" s="12">
        <f t="shared" si="3"/>
        <v>16.765999999999991</v>
      </c>
      <c r="N108" s="12"/>
    </row>
    <row r="109" spans="1:14" x14ac:dyDescent="0.2">
      <c r="A109" s="82">
        <v>44835</v>
      </c>
      <c r="B109" s="12">
        <v>136.4914</v>
      </c>
      <c r="C109" s="12">
        <v>229.27019999999999</v>
      </c>
      <c r="D109" s="15"/>
      <c r="E109" s="41">
        <f>MIN($B$37,$B$49,$B$61,$B$73,$B$85)</f>
        <v>120.07299999999999</v>
      </c>
      <c r="F109" s="41">
        <f>MAX($B$37,$B$49,$B$61,$B$73,$B$85)</f>
        <v>155.333</v>
      </c>
      <c r="G109" s="41">
        <f>MIN($C$37,$C$49,$C$61,$C$73,$C$85)</f>
        <v>215.89599999999999</v>
      </c>
      <c r="H109" s="41">
        <f>MAX($C$37,$C$49,$C$61,$C$73,$C$85)</f>
        <v>232.672</v>
      </c>
      <c r="I109" s="12">
        <f t="shared" si="3"/>
        <v>35.260000000000005</v>
      </c>
      <c r="J109" s="12">
        <f t="shared" si="3"/>
        <v>60.562999999999988</v>
      </c>
      <c r="K109" s="12">
        <f t="shared" si="3"/>
        <v>16.77600000000001</v>
      </c>
      <c r="N109" s="12"/>
    </row>
    <row r="110" spans="1:14" x14ac:dyDescent="0.2">
      <c r="A110" s="82">
        <v>44866</v>
      </c>
      <c r="B110" s="12">
        <v>139.75290000000001</v>
      </c>
      <c r="C110" s="12">
        <v>239.0685</v>
      </c>
      <c r="D110" s="15"/>
      <c r="E110" s="41">
        <f>MIN($B$38,$B$50,$B$62,$B$74,$B$86)</f>
        <v>126.221</v>
      </c>
      <c r="F110" s="41">
        <f>MAX($B$38,$B$50,$B$62,$B$74,$B$86)</f>
        <v>161.27799999999999</v>
      </c>
      <c r="G110" s="41">
        <f>MIN($C$38,$C$50,$C$62,$C$74,$C$86)</f>
        <v>224.91800000000001</v>
      </c>
      <c r="H110" s="41">
        <f>MAX($C$38,$C$50,$C$62,$C$74,$C$86)</f>
        <v>241.23099999999999</v>
      </c>
      <c r="I110" s="12">
        <f t="shared" si="3"/>
        <v>35.056999999999988</v>
      </c>
      <c r="J110" s="12">
        <f t="shared" si="3"/>
        <v>63.640000000000015</v>
      </c>
      <c r="K110" s="12">
        <f t="shared" si="3"/>
        <v>16.312999999999988</v>
      </c>
      <c r="N110" s="12"/>
    </row>
    <row r="111" spans="1:14" x14ac:dyDescent="0.2">
      <c r="A111" s="59">
        <v>44896</v>
      </c>
      <c r="B111" s="12">
        <v>145.55619999999999</v>
      </c>
      <c r="C111" s="12">
        <v>249.30879999999999</v>
      </c>
      <c r="D111" s="9"/>
      <c r="E111" s="67">
        <f>MIN($B$39,$B$51,$B$63,$B$75,$B$87)</f>
        <v>140.083</v>
      </c>
      <c r="F111" s="67">
        <f>MAX($B$39,$B$51,$B$63,$B$75,$B$87)</f>
        <v>166.095</v>
      </c>
      <c r="G111" s="67">
        <f>MIN($C$39,$C$51,$C$63,$C$75,$C$87)</f>
        <v>236.816</v>
      </c>
      <c r="H111" s="67">
        <f>MAX($C$39,$C$51,$C$63,$C$75,$C$87)</f>
        <v>254.1</v>
      </c>
      <c r="I111" s="65">
        <f t="shared" si="3"/>
        <v>26.012</v>
      </c>
      <c r="J111" s="65">
        <f t="shared" si="3"/>
        <v>70.721000000000004</v>
      </c>
      <c r="K111" s="65">
        <f t="shared" si="3"/>
        <v>17.283999999999992</v>
      </c>
      <c r="N111" s="12"/>
    </row>
    <row r="112" spans="1:14" x14ac:dyDescent="0.2">
      <c r="A112" s="353" t="s">
        <v>553</v>
      </c>
    </row>
    <row r="113" spans="1:6" x14ac:dyDescent="0.2">
      <c r="A113" s="32" t="s">
        <v>589</v>
      </c>
    </row>
    <row r="114" spans="1:6" x14ac:dyDescent="0.2">
      <c r="A114" s="366" t="s">
        <v>587</v>
      </c>
    </row>
    <row r="115" spans="1:6" x14ac:dyDescent="0.2">
      <c r="A115" s="4"/>
      <c r="B115" s="5" t="s">
        <v>350</v>
      </c>
      <c r="F115" s="8"/>
    </row>
    <row r="116" spans="1:6" x14ac:dyDescent="0.2">
      <c r="A116" s="2">
        <v>62</v>
      </c>
      <c r="B116">
        <v>0</v>
      </c>
      <c r="F116" s="8"/>
    </row>
    <row r="117" spans="1:6" x14ac:dyDescent="0.2">
      <c r="A117" s="2">
        <v>62</v>
      </c>
      <c r="B117">
        <v>1</v>
      </c>
      <c r="F117" s="8"/>
    </row>
    <row r="118" spans="1:6" x14ac:dyDescent="0.2">
      <c r="F118" s="8"/>
    </row>
    <row r="119" spans="1:6" x14ac:dyDescent="0.2">
      <c r="F119" s="8"/>
    </row>
    <row r="120" spans="1:6" x14ac:dyDescent="0.2">
      <c r="A120" s="1"/>
      <c r="F120" s="8"/>
    </row>
    <row r="121" spans="1:6" x14ac:dyDescent="0.2">
      <c r="A121" s="26"/>
      <c r="F121" s="8"/>
    </row>
    <row r="122" spans="1:6" x14ac:dyDescent="0.2">
      <c r="A122" s="26"/>
      <c r="F122" s="8"/>
    </row>
    <row r="123" spans="1:6" x14ac:dyDescent="0.2">
      <c r="F123" s="8"/>
    </row>
    <row r="124" spans="1:6" x14ac:dyDescent="0.2">
      <c r="F124" s="14"/>
    </row>
  </sheetData>
  <hyperlinks>
    <hyperlink ref="A3" location="Contents!A1" display="Return to Contents"/>
  </hyperlinks>
  <pageMargins left="0.75" right="0.75" top="1" bottom="1" header="0.5" footer="0.5"/>
  <pageSetup scale="67" fitToHeight="2" orientation="landscape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131"/>
  <sheetViews>
    <sheetView workbookViewId="0"/>
  </sheetViews>
  <sheetFormatPr defaultRowHeight="12.75" x14ac:dyDescent="0.2"/>
  <cols>
    <col min="16" max="16" width="28.140625" customWidth="1"/>
    <col min="17" max="17" width="9.85546875" customWidth="1"/>
  </cols>
  <sheetData>
    <row r="1" spans="1:17" x14ac:dyDescent="0.2">
      <c r="K1" s="105"/>
      <c r="L1" s="105"/>
    </row>
    <row r="2" spans="1:17" ht="15.75" x14ac:dyDescent="0.25">
      <c r="A2" s="44" t="s">
        <v>551</v>
      </c>
      <c r="L2" s="105"/>
    </row>
    <row r="3" spans="1:17" x14ac:dyDescent="0.2">
      <c r="A3" s="22" t="s">
        <v>16</v>
      </c>
      <c r="L3" s="105"/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364" t="s">
        <v>446</v>
      </c>
      <c r="Q6" s="363" t="s">
        <v>449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327" t="s">
        <v>448</v>
      </c>
      <c r="Q7" s="361" t="s">
        <v>447</v>
      </c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ht="15" x14ac:dyDescent="0.25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M16" s="555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360"/>
      <c r="D26" s="360"/>
      <c r="E26" s="360"/>
    </row>
    <row r="27" spans="1:11" x14ac:dyDescent="0.2">
      <c r="A27" s="3"/>
      <c r="B27" s="37"/>
    </row>
    <row r="28" spans="1:11" ht="38.25" x14ac:dyDescent="0.2">
      <c r="A28" s="5"/>
      <c r="B28" s="474" t="s">
        <v>446</v>
      </c>
      <c r="C28" s="475" t="s">
        <v>448</v>
      </c>
      <c r="D28" s="475" t="s">
        <v>474</v>
      </c>
      <c r="E28" s="475" t="s">
        <v>450</v>
      </c>
    </row>
    <row r="29" spans="1:11" x14ac:dyDescent="0.2">
      <c r="A29" s="1">
        <v>42005</v>
      </c>
      <c r="B29" s="6">
        <v>6.6765330000000001</v>
      </c>
      <c r="C29" s="6">
        <v>-1.7907280000000001</v>
      </c>
      <c r="D29" s="6">
        <f>+C29*-1</f>
        <v>1.7907280000000001</v>
      </c>
      <c r="E29" s="365">
        <f t="shared" ref="E29:E60" si="0">+C29+B29</f>
        <v>4.8858049999999995</v>
      </c>
      <c r="G29" s="43"/>
      <c r="H29" s="17"/>
    </row>
    <row r="30" spans="1:11" x14ac:dyDescent="0.2">
      <c r="A30" s="1">
        <v>42036</v>
      </c>
      <c r="B30" s="6">
        <v>6.6581149999999996</v>
      </c>
      <c r="C30" s="6">
        <v>-2.0258240000000001</v>
      </c>
      <c r="D30" s="6">
        <f t="shared" ref="D30:D93" si="1">+C30*-1</f>
        <v>2.0258240000000001</v>
      </c>
      <c r="E30" s="365">
        <f t="shared" si="0"/>
        <v>4.6322909999999995</v>
      </c>
      <c r="G30" s="43"/>
      <c r="H30" s="17"/>
    </row>
    <row r="31" spans="1:11" x14ac:dyDescent="0.2">
      <c r="A31" s="1">
        <v>42064</v>
      </c>
      <c r="B31" s="6">
        <v>7.1546649999999996</v>
      </c>
      <c r="C31" s="6">
        <v>-1.6273120000000001</v>
      </c>
      <c r="D31" s="6">
        <f t="shared" si="1"/>
        <v>1.6273120000000001</v>
      </c>
      <c r="E31" s="365">
        <f t="shared" si="0"/>
        <v>5.5273529999999997</v>
      </c>
      <c r="G31" s="43"/>
      <c r="H31" s="17"/>
    </row>
    <row r="32" spans="1:11" x14ac:dyDescent="0.2">
      <c r="A32" s="1">
        <v>42095</v>
      </c>
      <c r="B32" s="6">
        <v>6.608663</v>
      </c>
      <c r="C32" s="6">
        <v>-2.1724320000000001</v>
      </c>
      <c r="D32" s="6">
        <f t="shared" si="1"/>
        <v>2.1724320000000001</v>
      </c>
      <c r="E32" s="365">
        <f t="shared" si="0"/>
        <v>4.4362309999999994</v>
      </c>
      <c r="G32" s="43"/>
      <c r="H32" s="17"/>
    </row>
    <row r="33" spans="1:8" x14ac:dyDescent="0.2">
      <c r="A33" s="1">
        <v>42125</v>
      </c>
      <c r="B33" s="6">
        <v>6.7182649999999997</v>
      </c>
      <c r="C33" s="6">
        <v>-2.0687799999999998</v>
      </c>
      <c r="D33" s="6">
        <f t="shared" si="1"/>
        <v>2.0687799999999998</v>
      </c>
      <c r="E33" s="365">
        <f t="shared" si="0"/>
        <v>4.6494850000000003</v>
      </c>
      <c r="G33" s="43"/>
      <c r="H33" s="17"/>
    </row>
    <row r="34" spans="1:8" x14ac:dyDescent="0.2">
      <c r="A34" s="1">
        <v>42156</v>
      </c>
      <c r="B34" s="6">
        <v>6.8754379999999999</v>
      </c>
      <c r="C34" s="6">
        <v>-1.927373</v>
      </c>
      <c r="D34" s="6">
        <f t="shared" si="1"/>
        <v>1.927373</v>
      </c>
      <c r="E34" s="365">
        <f t="shared" si="0"/>
        <v>4.9480649999999997</v>
      </c>
      <c r="G34" s="43"/>
      <c r="H34" s="17"/>
    </row>
    <row r="35" spans="1:8" x14ac:dyDescent="0.2">
      <c r="A35" s="1">
        <v>42186</v>
      </c>
      <c r="B35" s="6">
        <v>6.8137540000000003</v>
      </c>
      <c r="C35" s="6">
        <v>-2.2028729999999999</v>
      </c>
      <c r="D35" s="6">
        <f t="shared" si="1"/>
        <v>2.2028729999999999</v>
      </c>
      <c r="E35" s="365">
        <f t="shared" si="0"/>
        <v>4.6108810000000009</v>
      </c>
      <c r="G35" s="43"/>
      <c r="H35" s="17"/>
    </row>
    <row r="36" spans="1:8" x14ac:dyDescent="0.2">
      <c r="A36" s="1">
        <v>42217</v>
      </c>
      <c r="B36" s="6">
        <v>7.255681</v>
      </c>
      <c r="C36" s="6">
        <v>-1.9047339999999999</v>
      </c>
      <c r="D36" s="6">
        <f t="shared" si="1"/>
        <v>1.9047339999999999</v>
      </c>
      <c r="E36" s="365">
        <f t="shared" si="0"/>
        <v>5.3509469999999997</v>
      </c>
      <c r="G36" s="43"/>
      <c r="H36" s="17"/>
    </row>
    <row r="37" spans="1:8" x14ac:dyDescent="0.2">
      <c r="A37" s="1">
        <v>42248</v>
      </c>
      <c r="B37" s="6">
        <v>6.8174520000000003</v>
      </c>
      <c r="C37" s="6">
        <v>-2.3109150000000001</v>
      </c>
      <c r="D37" s="6">
        <f t="shared" si="1"/>
        <v>2.3109150000000001</v>
      </c>
      <c r="E37" s="365">
        <f t="shared" si="0"/>
        <v>4.5065369999999998</v>
      </c>
      <c r="G37" s="43"/>
      <c r="H37" s="17"/>
    </row>
    <row r="38" spans="1:8" x14ac:dyDescent="0.2">
      <c r="A38" s="1">
        <v>42278</v>
      </c>
      <c r="B38" s="6">
        <v>6.6021879999999999</v>
      </c>
      <c r="C38" s="6">
        <v>-2.377221</v>
      </c>
      <c r="D38" s="6">
        <f t="shared" si="1"/>
        <v>2.377221</v>
      </c>
      <c r="E38" s="365">
        <f t="shared" si="0"/>
        <v>4.2249669999999995</v>
      </c>
      <c r="G38" s="43"/>
      <c r="H38" s="17"/>
    </row>
    <row r="39" spans="1:8" x14ac:dyDescent="0.2">
      <c r="A39" s="1">
        <v>42309</v>
      </c>
      <c r="B39" s="6">
        <v>7.0512519999999999</v>
      </c>
      <c r="C39" s="6">
        <v>-2.8034810000000001</v>
      </c>
      <c r="D39" s="6">
        <f t="shared" si="1"/>
        <v>2.8034810000000001</v>
      </c>
      <c r="E39" s="365">
        <f t="shared" si="0"/>
        <v>4.2477710000000002</v>
      </c>
      <c r="G39" s="43"/>
      <c r="H39" s="17"/>
    </row>
    <row r="40" spans="1:8" x14ac:dyDescent="0.2">
      <c r="A40" s="1">
        <v>42339</v>
      </c>
      <c r="B40" s="6">
        <v>7.5097639999999997</v>
      </c>
      <c r="C40" s="6">
        <v>-3.0336050000000001</v>
      </c>
      <c r="D40" s="6">
        <f t="shared" si="1"/>
        <v>3.0336050000000001</v>
      </c>
      <c r="E40" s="365">
        <f t="shared" si="0"/>
        <v>4.4761589999999991</v>
      </c>
      <c r="G40" s="43"/>
      <c r="H40" s="17"/>
    </row>
    <row r="41" spans="1:8" x14ac:dyDescent="0.2">
      <c r="A41" s="1">
        <v>42370</v>
      </c>
      <c r="B41" s="6">
        <v>7.1254619999999997</v>
      </c>
      <c r="C41" s="6">
        <v>-2.3954680000000002</v>
      </c>
      <c r="D41" s="6">
        <f t="shared" si="1"/>
        <v>2.3954680000000002</v>
      </c>
      <c r="E41" s="365">
        <f t="shared" si="0"/>
        <v>4.7299939999999996</v>
      </c>
      <c r="G41" s="43"/>
      <c r="H41" s="17"/>
    </row>
    <row r="42" spans="1:8" x14ac:dyDescent="0.2">
      <c r="A42" s="1">
        <v>42401</v>
      </c>
      <c r="B42" s="6">
        <v>7.4596780000000003</v>
      </c>
      <c r="C42" s="6">
        <v>-2.3276460000000001</v>
      </c>
      <c r="D42" s="6">
        <f t="shared" si="1"/>
        <v>2.3276460000000001</v>
      </c>
      <c r="E42" s="365">
        <f t="shared" si="0"/>
        <v>5.1320320000000006</v>
      </c>
      <c r="G42" s="43"/>
      <c r="H42" s="17"/>
    </row>
    <row r="43" spans="1:8" x14ac:dyDescent="0.2">
      <c r="A43" s="1">
        <v>42430</v>
      </c>
      <c r="B43" s="6">
        <v>7.416506</v>
      </c>
      <c r="C43" s="6">
        <v>-2.5068570000000001</v>
      </c>
      <c r="D43" s="6">
        <f t="shared" si="1"/>
        <v>2.5068570000000001</v>
      </c>
      <c r="E43" s="365">
        <f t="shared" si="0"/>
        <v>4.9096489999999999</v>
      </c>
      <c r="G43" s="43"/>
      <c r="H43" s="17"/>
    </row>
    <row r="44" spans="1:8" x14ac:dyDescent="0.2">
      <c r="A44" s="1">
        <v>42461</v>
      </c>
      <c r="B44" s="6">
        <v>6.987679</v>
      </c>
      <c r="C44" s="6">
        <v>-2.3609049999999998</v>
      </c>
      <c r="D44" s="6">
        <f t="shared" si="1"/>
        <v>2.3609049999999998</v>
      </c>
      <c r="E44" s="365">
        <f t="shared" si="0"/>
        <v>4.6267740000000002</v>
      </c>
      <c r="G44" s="43"/>
      <c r="H44" s="17"/>
    </row>
    <row r="45" spans="1:8" x14ac:dyDescent="0.2">
      <c r="A45" s="1">
        <v>42491</v>
      </c>
      <c r="B45" s="6">
        <v>7.1398349999999997</v>
      </c>
      <c r="C45" s="6">
        <v>-2.6985999999999999</v>
      </c>
      <c r="D45" s="6">
        <f t="shared" si="1"/>
        <v>2.6985999999999999</v>
      </c>
      <c r="E45" s="365">
        <f t="shared" si="0"/>
        <v>4.4412349999999998</v>
      </c>
      <c r="G45" s="43"/>
      <c r="H45" s="17"/>
    </row>
    <row r="46" spans="1:8" x14ac:dyDescent="0.2">
      <c r="A46" s="1">
        <v>42522</v>
      </c>
      <c r="B46" s="6">
        <v>7.0295759999999996</v>
      </c>
      <c r="C46" s="6">
        <v>-2.4123610000000002</v>
      </c>
      <c r="D46" s="6">
        <f t="shared" si="1"/>
        <v>2.4123610000000002</v>
      </c>
      <c r="E46" s="365">
        <f t="shared" si="0"/>
        <v>4.6172149999999998</v>
      </c>
      <c r="G46" s="43"/>
      <c r="H46" s="17"/>
    </row>
    <row r="47" spans="1:8" x14ac:dyDescent="0.2">
      <c r="A47" s="1">
        <v>42552</v>
      </c>
      <c r="B47" s="6">
        <v>7.5604620000000002</v>
      </c>
      <c r="C47" s="6">
        <v>-2.2546580000000001</v>
      </c>
      <c r="D47" s="6">
        <f t="shared" si="1"/>
        <v>2.2546580000000001</v>
      </c>
      <c r="E47" s="365">
        <f t="shared" si="0"/>
        <v>5.3058040000000002</v>
      </c>
      <c r="G47" s="43"/>
      <c r="H47" s="17"/>
    </row>
    <row r="48" spans="1:8" x14ac:dyDescent="0.2">
      <c r="A48" s="1">
        <v>42583</v>
      </c>
      <c r="B48" s="6">
        <v>7.2951889999999997</v>
      </c>
      <c r="C48" s="6">
        <v>-2.0694590000000002</v>
      </c>
      <c r="D48" s="6">
        <f t="shared" si="1"/>
        <v>2.0694590000000002</v>
      </c>
      <c r="E48" s="365">
        <f t="shared" si="0"/>
        <v>5.2257299999999995</v>
      </c>
      <c r="G48" s="43"/>
      <c r="H48" s="17"/>
    </row>
    <row r="49" spans="1:8" x14ac:dyDescent="0.2">
      <c r="A49" s="1">
        <v>42614</v>
      </c>
      <c r="B49" s="6">
        <v>7.2657489999999996</v>
      </c>
      <c r="C49" s="6">
        <v>-2.5057140000000002</v>
      </c>
      <c r="D49" s="6">
        <f t="shared" si="1"/>
        <v>2.5057140000000002</v>
      </c>
      <c r="E49" s="365">
        <f t="shared" si="0"/>
        <v>4.7600349999999993</v>
      </c>
      <c r="G49" s="43"/>
      <c r="H49" s="17"/>
    </row>
    <row r="50" spans="1:8" x14ac:dyDescent="0.2">
      <c r="A50" s="1">
        <v>42644</v>
      </c>
      <c r="B50" s="6">
        <v>7.0681960000000004</v>
      </c>
      <c r="C50" s="6">
        <v>-2.3536769999999998</v>
      </c>
      <c r="D50" s="6">
        <f t="shared" si="1"/>
        <v>2.3536769999999998</v>
      </c>
      <c r="E50" s="365">
        <f t="shared" si="0"/>
        <v>4.714519000000001</v>
      </c>
      <c r="G50" s="43"/>
      <c r="H50" s="17"/>
    </row>
    <row r="51" spans="1:8" x14ac:dyDescent="0.2">
      <c r="A51" s="1">
        <v>42675</v>
      </c>
      <c r="B51" s="6">
        <v>7.417357</v>
      </c>
      <c r="C51" s="6">
        <v>-2.55078</v>
      </c>
      <c r="D51" s="6">
        <f t="shared" si="1"/>
        <v>2.55078</v>
      </c>
      <c r="E51" s="365">
        <f t="shared" si="0"/>
        <v>4.8665769999999995</v>
      </c>
      <c r="G51" s="43"/>
      <c r="H51" s="17"/>
    </row>
    <row r="52" spans="1:8" x14ac:dyDescent="0.2">
      <c r="A52" s="1">
        <v>42705</v>
      </c>
      <c r="B52" s="6">
        <v>7.3489389999999997</v>
      </c>
      <c r="C52" s="6">
        <v>-3.130363</v>
      </c>
      <c r="D52" s="6">
        <f t="shared" si="1"/>
        <v>3.130363</v>
      </c>
      <c r="E52" s="365">
        <f t="shared" si="0"/>
        <v>4.2185759999999997</v>
      </c>
      <c r="G52" s="43"/>
      <c r="H52" s="17"/>
    </row>
    <row r="53" spans="1:8" x14ac:dyDescent="0.2">
      <c r="A53" s="1">
        <v>42736</v>
      </c>
      <c r="B53" s="6">
        <v>7.7666180000000002</v>
      </c>
      <c r="C53" s="6">
        <v>-2.6661109999999999</v>
      </c>
      <c r="D53" s="6">
        <f t="shared" si="1"/>
        <v>2.6661109999999999</v>
      </c>
      <c r="E53" s="365">
        <f t="shared" si="0"/>
        <v>5.1005070000000003</v>
      </c>
      <c r="G53" s="43"/>
      <c r="H53" s="17"/>
    </row>
    <row r="54" spans="1:8" x14ac:dyDescent="0.2">
      <c r="A54" s="1">
        <v>42767</v>
      </c>
      <c r="B54" s="6">
        <v>6.7309130000000001</v>
      </c>
      <c r="C54" s="6">
        <v>-3.1582150000000002</v>
      </c>
      <c r="D54" s="6">
        <f t="shared" si="1"/>
        <v>3.1582150000000002</v>
      </c>
      <c r="E54" s="365">
        <f t="shared" si="0"/>
        <v>3.5726979999999999</v>
      </c>
      <c r="G54" s="43"/>
      <c r="H54" s="17"/>
    </row>
    <row r="55" spans="1:8" x14ac:dyDescent="0.2">
      <c r="A55" s="1">
        <v>42795</v>
      </c>
      <c r="B55" s="6">
        <v>7.2349480000000002</v>
      </c>
      <c r="C55" s="6">
        <v>-3.105165</v>
      </c>
      <c r="D55" s="6">
        <f t="shared" si="1"/>
        <v>3.105165</v>
      </c>
      <c r="E55" s="365">
        <f t="shared" si="0"/>
        <v>4.1297829999999998</v>
      </c>
      <c r="G55" s="43"/>
      <c r="H55" s="17"/>
    </row>
    <row r="56" spans="1:8" x14ac:dyDescent="0.2">
      <c r="A56" s="1">
        <v>42826</v>
      </c>
      <c r="B56" s="6">
        <v>7.0765719999999996</v>
      </c>
      <c r="C56" s="6">
        <v>-3.0317310000000002</v>
      </c>
      <c r="D56" s="6">
        <f t="shared" si="1"/>
        <v>3.0317310000000002</v>
      </c>
      <c r="E56" s="365">
        <f t="shared" si="0"/>
        <v>4.0448409999999999</v>
      </c>
      <c r="G56" s="43"/>
      <c r="H56" s="17"/>
    </row>
    <row r="57" spans="1:8" x14ac:dyDescent="0.2">
      <c r="A57" s="1">
        <v>42856</v>
      </c>
      <c r="B57" s="6">
        <v>7.3889500000000004</v>
      </c>
      <c r="C57" s="6">
        <v>-2.8913929999999999</v>
      </c>
      <c r="D57" s="6">
        <f t="shared" si="1"/>
        <v>2.8913929999999999</v>
      </c>
      <c r="E57" s="365">
        <f t="shared" si="0"/>
        <v>4.4975570000000005</v>
      </c>
      <c r="G57" s="43"/>
      <c r="H57" s="17"/>
    </row>
    <row r="58" spans="1:8" x14ac:dyDescent="0.2">
      <c r="A58" s="1">
        <v>42887</v>
      </c>
      <c r="B58" s="6">
        <v>7.224145</v>
      </c>
      <c r="C58" s="6">
        <v>-3.1508319999999999</v>
      </c>
      <c r="D58" s="6">
        <f t="shared" si="1"/>
        <v>3.1508319999999999</v>
      </c>
      <c r="E58" s="365">
        <f t="shared" si="0"/>
        <v>4.0733130000000006</v>
      </c>
      <c r="G58" s="43"/>
      <c r="H58" s="17"/>
    </row>
    <row r="59" spans="1:8" x14ac:dyDescent="0.2">
      <c r="A59" s="1">
        <v>42917</v>
      </c>
      <c r="B59" s="6">
        <v>6.9589410000000003</v>
      </c>
      <c r="C59" s="6">
        <v>-3.2961429999999998</v>
      </c>
      <c r="D59" s="6">
        <f t="shared" si="1"/>
        <v>3.2961429999999998</v>
      </c>
      <c r="E59" s="365">
        <f t="shared" si="0"/>
        <v>3.6627980000000004</v>
      </c>
      <c r="G59" s="43"/>
      <c r="H59" s="17"/>
    </row>
    <row r="60" spans="1:8" x14ac:dyDescent="0.2">
      <c r="A60" s="1">
        <v>42948</v>
      </c>
      <c r="B60" s="6">
        <v>7.1055869999999999</v>
      </c>
      <c r="C60" s="6">
        <v>-2.6586500000000002</v>
      </c>
      <c r="D60" s="6">
        <f t="shared" si="1"/>
        <v>2.6586500000000002</v>
      </c>
      <c r="E60" s="365">
        <f t="shared" si="0"/>
        <v>4.4469370000000001</v>
      </c>
      <c r="G60" s="43"/>
      <c r="H60" s="17"/>
    </row>
    <row r="61" spans="1:8" x14ac:dyDescent="0.2">
      <c r="A61" s="1">
        <v>42979</v>
      </c>
      <c r="B61" s="6">
        <v>5.860284</v>
      </c>
      <c r="C61" s="6">
        <v>-2.3966509999999999</v>
      </c>
      <c r="D61" s="6">
        <f t="shared" si="1"/>
        <v>2.3966509999999999</v>
      </c>
      <c r="E61" s="365">
        <f t="shared" ref="E61:E92" si="2">+C61+B61</f>
        <v>3.4636330000000002</v>
      </c>
      <c r="G61" s="43"/>
      <c r="H61" s="17"/>
    </row>
    <row r="62" spans="1:8" x14ac:dyDescent="0.2">
      <c r="A62" s="1">
        <v>43009</v>
      </c>
      <c r="B62" s="6">
        <v>5.9607109999999999</v>
      </c>
      <c r="C62" s="6">
        <v>-3.3061910000000001</v>
      </c>
      <c r="D62" s="6">
        <f t="shared" si="1"/>
        <v>3.3061910000000001</v>
      </c>
      <c r="E62" s="365">
        <f t="shared" si="2"/>
        <v>2.6545199999999998</v>
      </c>
      <c r="G62" s="43"/>
      <c r="H62" s="17"/>
    </row>
    <row r="63" spans="1:8" x14ac:dyDescent="0.2">
      <c r="A63" s="1">
        <v>43040</v>
      </c>
      <c r="B63" s="6">
        <v>6.1302180000000002</v>
      </c>
      <c r="C63" s="6">
        <v>-3.3980320000000002</v>
      </c>
      <c r="D63" s="6">
        <f t="shared" si="1"/>
        <v>3.3980320000000002</v>
      </c>
      <c r="E63" s="365">
        <f t="shared" si="2"/>
        <v>2.732186</v>
      </c>
      <c r="G63" s="43"/>
      <c r="H63" s="17"/>
    </row>
    <row r="64" spans="1:8" x14ac:dyDescent="0.2">
      <c r="A64" s="1">
        <v>43070</v>
      </c>
      <c r="B64" s="6">
        <v>6.2600389999999999</v>
      </c>
      <c r="C64" s="6">
        <v>-3.4608680000000001</v>
      </c>
      <c r="D64" s="6">
        <f t="shared" si="1"/>
        <v>3.4608680000000001</v>
      </c>
      <c r="E64" s="365">
        <f t="shared" si="2"/>
        <v>2.7991709999999999</v>
      </c>
      <c r="G64" s="43"/>
      <c r="H64" s="17"/>
    </row>
    <row r="65" spans="1:8" x14ac:dyDescent="0.2">
      <c r="A65" s="1">
        <v>43101</v>
      </c>
      <c r="B65" s="6">
        <v>6.6558380000000001</v>
      </c>
      <c r="C65" s="6">
        <v>-2.836776</v>
      </c>
      <c r="D65" s="6">
        <f t="shared" si="1"/>
        <v>2.836776</v>
      </c>
      <c r="E65" s="365">
        <f t="shared" si="2"/>
        <v>3.8190620000000002</v>
      </c>
      <c r="G65" s="43"/>
      <c r="H65" s="17"/>
    </row>
    <row r="66" spans="1:8" x14ac:dyDescent="0.2">
      <c r="A66" s="1">
        <v>43132</v>
      </c>
      <c r="B66" s="6">
        <v>5.7626109999999997</v>
      </c>
      <c r="C66" s="6">
        <v>-3.0839750000000001</v>
      </c>
      <c r="D66" s="6">
        <f t="shared" si="1"/>
        <v>3.0839750000000001</v>
      </c>
      <c r="E66" s="365">
        <f t="shared" si="2"/>
        <v>2.6786359999999996</v>
      </c>
      <c r="G66" s="43"/>
      <c r="H66" s="17"/>
    </row>
    <row r="67" spans="1:8" x14ac:dyDescent="0.2">
      <c r="A67" s="1">
        <v>43160</v>
      </c>
      <c r="B67" s="6">
        <v>5.650512</v>
      </c>
      <c r="C67" s="6">
        <v>-3.1652140000000002</v>
      </c>
      <c r="D67" s="6">
        <f t="shared" si="1"/>
        <v>3.1652140000000002</v>
      </c>
      <c r="E67" s="365">
        <f t="shared" si="2"/>
        <v>2.4852979999999998</v>
      </c>
      <c r="G67" s="43"/>
      <c r="H67" s="17"/>
    </row>
    <row r="68" spans="1:8" x14ac:dyDescent="0.2">
      <c r="A68" s="1">
        <v>43191</v>
      </c>
      <c r="B68" s="6">
        <v>6.3342210000000003</v>
      </c>
      <c r="C68" s="6">
        <v>-3.7562679999999999</v>
      </c>
      <c r="D68" s="6">
        <f t="shared" si="1"/>
        <v>3.7562679999999999</v>
      </c>
      <c r="E68" s="365">
        <f t="shared" si="2"/>
        <v>2.5779530000000004</v>
      </c>
      <c r="G68" s="43"/>
      <c r="H68" s="17"/>
    </row>
    <row r="69" spans="1:8" x14ac:dyDescent="0.2">
      <c r="A69" s="1">
        <v>43221</v>
      </c>
      <c r="B69" s="6">
        <v>5.7670110000000001</v>
      </c>
      <c r="C69" s="6">
        <v>-3.2573479999999999</v>
      </c>
      <c r="D69" s="6">
        <f t="shared" si="1"/>
        <v>3.2573479999999999</v>
      </c>
      <c r="E69" s="365">
        <f t="shared" si="2"/>
        <v>2.5096630000000002</v>
      </c>
      <c r="G69" s="43"/>
      <c r="H69" s="17"/>
    </row>
    <row r="70" spans="1:8" x14ac:dyDescent="0.2">
      <c r="A70" s="1">
        <v>43252</v>
      </c>
      <c r="B70" s="6">
        <v>6.2085739999999996</v>
      </c>
      <c r="C70" s="6">
        <v>-3.3062520000000002</v>
      </c>
      <c r="D70" s="6">
        <f t="shared" si="1"/>
        <v>3.3062520000000002</v>
      </c>
      <c r="E70" s="365">
        <f t="shared" si="2"/>
        <v>2.9023219999999994</v>
      </c>
      <c r="G70" s="43"/>
      <c r="H70" s="17"/>
    </row>
    <row r="71" spans="1:8" x14ac:dyDescent="0.2">
      <c r="A71" s="1">
        <v>43282</v>
      </c>
      <c r="B71" s="6">
        <v>5.6292080000000002</v>
      </c>
      <c r="C71" s="6">
        <v>-3.3985970000000001</v>
      </c>
      <c r="D71" s="6">
        <f t="shared" si="1"/>
        <v>3.3985970000000001</v>
      </c>
      <c r="E71" s="365">
        <f t="shared" si="2"/>
        <v>2.2306110000000001</v>
      </c>
      <c r="G71" s="43"/>
      <c r="H71" s="17"/>
    </row>
    <row r="72" spans="1:8" x14ac:dyDescent="0.2">
      <c r="A72" s="1">
        <v>43313</v>
      </c>
      <c r="B72" s="6">
        <v>6.1302110000000001</v>
      </c>
      <c r="C72" s="6">
        <v>-2.860268</v>
      </c>
      <c r="D72" s="6">
        <f t="shared" si="1"/>
        <v>2.860268</v>
      </c>
      <c r="E72" s="365">
        <f t="shared" si="2"/>
        <v>3.269943</v>
      </c>
      <c r="G72" s="43"/>
      <c r="H72" s="17"/>
    </row>
    <row r="73" spans="1:8" x14ac:dyDescent="0.2">
      <c r="A73" s="1">
        <v>43344</v>
      </c>
      <c r="B73" s="6">
        <v>5.578074</v>
      </c>
      <c r="C73" s="6">
        <v>-3.104088</v>
      </c>
      <c r="D73" s="6">
        <f t="shared" si="1"/>
        <v>3.104088</v>
      </c>
      <c r="E73" s="365">
        <f t="shared" si="2"/>
        <v>2.473986</v>
      </c>
      <c r="G73" s="43"/>
      <c r="H73" s="17"/>
    </row>
    <row r="74" spans="1:8" x14ac:dyDescent="0.2">
      <c r="A74" s="1">
        <v>43374</v>
      </c>
      <c r="B74" s="6">
        <v>5.097556</v>
      </c>
      <c r="C74" s="6">
        <v>-3.6407959999999999</v>
      </c>
      <c r="D74" s="6">
        <f t="shared" si="1"/>
        <v>3.6407959999999999</v>
      </c>
      <c r="E74" s="365">
        <f t="shared" si="2"/>
        <v>1.4567600000000001</v>
      </c>
      <c r="G74" s="43"/>
      <c r="H74" s="17"/>
    </row>
    <row r="75" spans="1:8" x14ac:dyDescent="0.2">
      <c r="A75" s="1">
        <v>43405</v>
      </c>
      <c r="B75" s="6">
        <v>5.1412800000000001</v>
      </c>
      <c r="C75" s="6">
        <v>-4.1498689999999998</v>
      </c>
      <c r="D75" s="6">
        <f t="shared" si="1"/>
        <v>4.1498689999999998</v>
      </c>
      <c r="E75" s="365">
        <f t="shared" si="2"/>
        <v>0.99141100000000026</v>
      </c>
      <c r="G75" s="43"/>
      <c r="H75" s="17"/>
    </row>
    <row r="76" spans="1:8" x14ac:dyDescent="0.2">
      <c r="A76" s="1">
        <v>43435</v>
      </c>
      <c r="B76" s="6">
        <v>4.7062280000000003</v>
      </c>
      <c r="C76" s="6">
        <v>-3.9866389999999998</v>
      </c>
      <c r="D76" s="6">
        <f t="shared" si="1"/>
        <v>3.9866389999999998</v>
      </c>
      <c r="E76" s="365">
        <f t="shared" si="2"/>
        <v>0.71958900000000048</v>
      </c>
      <c r="G76" s="43"/>
      <c r="H76" s="17"/>
    </row>
    <row r="77" spans="1:8" x14ac:dyDescent="0.2">
      <c r="A77" s="1">
        <v>43466</v>
      </c>
      <c r="B77" s="6">
        <v>4.9153419999999999</v>
      </c>
      <c r="C77" s="6">
        <v>-3.1295500000000001</v>
      </c>
      <c r="D77" s="6">
        <f t="shared" si="1"/>
        <v>3.1295500000000001</v>
      </c>
      <c r="E77" s="365">
        <f t="shared" si="2"/>
        <v>1.7857919999999998</v>
      </c>
      <c r="G77" s="43"/>
      <c r="H77" s="17"/>
    </row>
    <row r="78" spans="1:8" x14ac:dyDescent="0.2">
      <c r="A78" s="1">
        <v>43497</v>
      </c>
      <c r="B78" s="6">
        <v>3.7550110000000001</v>
      </c>
      <c r="C78" s="6">
        <v>-3.3028339999999998</v>
      </c>
      <c r="D78" s="6">
        <f t="shared" si="1"/>
        <v>3.3028339999999998</v>
      </c>
      <c r="E78" s="365">
        <f t="shared" si="2"/>
        <v>0.45217700000000027</v>
      </c>
      <c r="G78" s="43"/>
      <c r="H78" s="17"/>
    </row>
    <row r="79" spans="1:8" x14ac:dyDescent="0.2">
      <c r="A79" s="1">
        <v>43525</v>
      </c>
      <c r="B79" s="6">
        <v>4.1100700000000003</v>
      </c>
      <c r="C79" s="6">
        <v>-3.1507390000000002</v>
      </c>
      <c r="D79" s="6">
        <f t="shared" si="1"/>
        <v>3.1507390000000002</v>
      </c>
      <c r="E79" s="365">
        <f t="shared" si="2"/>
        <v>0.95933100000000016</v>
      </c>
      <c r="G79" s="43"/>
      <c r="H79" s="17"/>
    </row>
    <row r="80" spans="1:8" x14ac:dyDescent="0.2">
      <c r="A80" s="1">
        <v>43556</v>
      </c>
      <c r="B80" s="6">
        <v>4.0878839999999999</v>
      </c>
      <c r="C80" s="6">
        <v>-2.945309</v>
      </c>
      <c r="D80" s="6">
        <f t="shared" si="1"/>
        <v>2.945309</v>
      </c>
      <c r="E80" s="365">
        <f t="shared" si="2"/>
        <v>1.1425749999999999</v>
      </c>
      <c r="G80" s="43"/>
      <c r="H80" s="17"/>
    </row>
    <row r="81" spans="1:8" x14ac:dyDescent="0.2">
      <c r="A81" s="1">
        <v>43586</v>
      </c>
      <c r="B81" s="6">
        <v>4.1950570000000003</v>
      </c>
      <c r="C81" s="6">
        <v>-2.5401090000000002</v>
      </c>
      <c r="D81" s="6">
        <f t="shared" si="1"/>
        <v>2.5401090000000002</v>
      </c>
      <c r="E81" s="365">
        <f t="shared" si="2"/>
        <v>1.6549480000000001</v>
      </c>
      <c r="G81" s="43"/>
      <c r="H81" s="17"/>
    </row>
    <row r="82" spans="1:8" x14ac:dyDescent="0.2">
      <c r="A82" s="1">
        <v>43617</v>
      </c>
      <c r="B82" s="6">
        <v>4.0522790000000004</v>
      </c>
      <c r="C82" s="6">
        <v>-3.3317860000000001</v>
      </c>
      <c r="D82" s="6">
        <f t="shared" si="1"/>
        <v>3.3317860000000001</v>
      </c>
      <c r="E82" s="365">
        <f t="shared" si="2"/>
        <v>0.72049300000000027</v>
      </c>
      <c r="G82" s="43"/>
      <c r="H82" s="17"/>
    </row>
    <row r="83" spans="1:8" x14ac:dyDescent="0.2">
      <c r="A83" s="1">
        <v>43647</v>
      </c>
      <c r="B83" s="6">
        <v>4.232246</v>
      </c>
      <c r="C83" s="6">
        <v>-2.715535</v>
      </c>
      <c r="D83" s="6">
        <f t="shared" si="1"/>
        <v>2.715535</v>
      </c>
      <c r="E83" s="365">
        <f t="shared" si="2"/>
        <v>1.5167109999999999</v>
      </c>
      <c r="G83" s="43"/>
      <c r="H83" s="17"/>
    </row>
    <row r="84" spans="1:8" x14ac:dyDescent="0.2">
      <c r="A84" s="1">
        <v>43678</v>
      </c>
      <c r="B84" s="6">
        <v>4.1892469999999999</v>
      </c>
      <c r="C84" s="6">
        <v>-3.2402739999999999</v>
      </c>
      <c r="D84" s="6">
        <f t="shared" si="1"/>
        <v>3.2402739999999999</v>
      </c>
      <c r="E84" s="365">
        <f t="shared" si="2"/>
        <v>0.94897300000000007</v>
      </c>
      <c r="G84" s="43"/>
      <c r="H84" s="17"/>
    </row>
    <row r="85" spans="1:8" x14ac:dyDescent="0.2">
      <c r="A85" s="1">
        <v>43709</v>
      </c>
      <c r="B85" s="6">
        <v>3.3901720000000002</v>
      </c>
      <c r="C85" s="6">
        <v>-3.3502230000000002</v>
      </c>
      <c r="D85" s="6">
        <f t="shared" si="1"/>
        <v>3.3502230000000002</v>
      </c>
      <c r="E85" s="365">
        <f t="shared" si="2"/>
        <v>3.9949000000000012E-2</v>
      </c>
      <c r="G85" s="43"/>
      <c r="H85" s="17"/>
    </row>
    <row r="86" spans="1:8" x14ac:dyDescent="0.2">
      <c r="A86" s="1">
        <v>43739</v>
      </c>
      <c r="B86" s="6">
        <v>2.8297590000000001</v>
      </c>
      <c r="C86" s="6">
        <v>-3.2699180000000001</v>
      </c>
      <c r="D86" s="6">
        <f t="shared" si="1"/>
        <v>3.2699180000000001</v>
      </c>
      <c r="E86" s="365">
        <f t="shared" si="2"/>
        <v>-0.44015899999999997</v>
      </c>
      <c r="G86" s="43"/>
      <c r="H86" s="17"/>
    </row>
    <row r="87" spans="1:8" x14ac:dyDescent="0.2">
      <c r="A87" s="1">
        <v>43770</v>
      </c>
      <c r="B87" s="6">
        <v>2.737447</v>
      </c>
      <c r="C87" s="6">
        <v>-3.3755090000000001</v>
      </c>
      <c r="D87" s="6">
        <f t="shared" si="1"/>
        <v>3.3755090000000001</v>
      </c>
      <c r="E87" s="365">
        <f t="shared" si="2"/>
        <v>-0.63806200000000013</v>
      </c>
      <c r="G87" s="43"/>
      <c r="H87" s="17"/>
    </row>
    <row r="88" spans="1:8" x14ac:dyDescent="0.2">
      <c r="A88" s="1">
        <v>43800</v>
      </c>
      <c r="B88" s="6">
        <v>3.2964319999999998</v>
      </c>
      <c r="C88" s="6">
        <v>-3.4677169999999999</v>
      </c>
      <c r="D88" s="6">
        <f t="shared" si="1"/>
        <v>3.4677169999999999</v>
      </c>
      <c r="E88" s="365">
        <f t="shared" si="2"/>
        <v>-0.17128500000000013</v>
      </c>
      <c r="G88" s="43"/>
      <c r="H88" s="17"/>
    </row>
    <row r="89" spans="1:8" x14ac:dyDescent="0.2">
      <c r="A89" s="1">
        <v>43831</v>
      </c>
      <c r="B89" s="6">
        <v>3.1577459999999999</v>
      </c>
      <c r="C89" s="6">
        <v>-3.7627290000000002</v>
      </c>
      <c r="D89" s="6">
        <f t="shared" si="1"/>
        <v>3.7627290000000002</v>
      </c>
      <c r="E89" s="365">
        <f t="shared" si="2"/>
        <v>-0.60498300000000027</v>
      </c>
      <c r="G89" s="43"/>
      <c r="H89" s="17"/>
    </row>
    <row r="90" spans="1:8" x14ac:dyDescent="0.2">
      <c r="A90" s="1">
        <v>43862</v>
      </c>
      <c r="B90" s="6">
        <v>2.811439</v>
      </c>
      <c r="C90" s="6">
        <v>-4.3371719999999998</v>
      </c>
      <c r="D90" s="6">
        <f t="shared" si="1"/>
        <v>4.3371719999999998</v>
      </c>
      <c r="E90" s="365">
        <f t="shared" si="2"/>
        <v>-1.5257329999999998</v>
      </c>
      <c r="G90" s="43"/>
      <c r="H90" s="17"/>
    </row>
    <row r="91" spans="1:8" x14ac:dyDescent="0.2">
      <c r="A91" s="1">
        <v>43891</v>
      </c>
      <c r="B91" s="6">
        <v>2.7393239999999999</v>
      </c>
      <c r="C91" s="6">
        <v>-4.0157179999999997</v>
      </c>
      <c r="D91" s="6">
        <f t="shared" si="1"/>
        <v>4.0157179999999997</v>
      </c>
      <c r="E91" s="365">
        <f t="shared" si="2"/>
        <v>-1.2763939999999998</v>
      </c>
      <c r="G91" s="43"/>
      <c r="H91" s="17"/>
    </row>
    <row r="92" spans="1:8" x14ac:dyDescent="0.2">
      <c r="A92" s="1">
        <v>43922</v>
      </c>
      <c r="B92" s="6">
        <v>2.4423560000000002</v>
      </c>
      <c r="C92" s="6">
        <v>-3.658331</v>
      </c>
      <c r="D92" s="6">
        <f t="shared" si="1"/>
        <v>3.658331</v>
      </c>
      <c r="E92" s="365">
        <f t="shared" si="2"/>
        <v>-1.2159749999999998</v>
      </c>
      <c r="G92" s="43"/>
      <c r="H92" s="17"/>
    </row>
    <row r="93" spans="1:8" x14ac:dyDescent="0.2">
      <c r="A93" s="1">
        <v>43952</v>
      </c>
      <c r="B93" s="6">
        <v>3.158274</v>
      </c>
      <c r="C93" s="6">
        <v>-2.2189770000000002</v>
      </c>
      <c r="D93" s="6">
        <f t="shared" si="1"/>
        <v>2.2189770000000002</v>
      </c>
      <c r="E93" s="365">
        <f t="shared" ref="E93:E124" si="3">+C93+B93</f>
        <v>0.93929699999999983</v>
      </c>
      <c r="G93" s="43"/>
      <c r="H93" s="17"/>
    </row>
    <row r="94" spans="1:8" x14ac:dyDescent="0.2">
      <c r="A94" s="1">
        <v>43983</v>
      </c>
      <c r="B94" s="6">
        <v>3.644476</v>
      </c>
      <c r="C94" s="6">
        <v>-2.9694219999999998</v>
      </c>
      <c r="D94" s="6">
        <f t="shared" ref="D94:D124" si="4">+C94*-1</f>
        <v>2.9694219999999998</v>
      </c>
      <c r="E94" s="365">
        <f t="shared" si="3"/>
        <v>0.67505400000000026</v>
      </c>
      <c r="G94" s="43"/>
      <c r="H94" s="17"/>
    </row>
    <row r="95" spans="1:8" x14ac:dyDescent="0.2">
      <c r="A95" s="1">
        <v>44013</v>
      </c>
      <c r="B95" s="6">
        <v>2.6394099999999998</v>
      </c>
      <c r="C95" s="6">
        <v>-3.2055349999999998</v>
      </c>
      <c r="D95" s="6">
        <f t="shared" si="4"/>
        <v>3.2055349999999998</v>
      </c>
      <c r="E95" s="365">
        <f t="shared" si="3"/>
        <v>-0.56612499999999999</v>
      </c>
      <c r="G95" s="43"/>
      <c r="H95" s="17"/>
    </row>
    <row r="96" spans="1:8" x14ac:dyDescent="0.2">
      <c r="A96" s="1">
        <v>44044</v>
      </c>
      <c r="B96" s="6">
        <v>2.1342379999999999</v>
      </c>
      <c r="C96" s="6">
        <v>-3.1667640000000001</v>
      </c>
      <c r="D96" s="6">
        <f t="shared" si="4"/>
        <v>3.1667640000000001</v>
      </c>
      <c r="E96" s="365">
        <f t="shared" si="3"/>
        <v>-1.0325260000000003</v>
      </c>
      <c r="G96" s="43"/>
      <c r="H96" s="17"/>
    </row>
    <row r="97" spans="1:8" x14ac:dyDescent="0.2">
      <c r="A97" s="1">
        <v>44075</v>
      </c>
      <c r="B97" s="6">
        <v>2.1591879999999999</v>
      </c>
      <c r="C97" s="6">
        <v>-2.9922230000000001</v>
      </c>
      <c r="D97" s="6">
        <f t="shared" si="4"/>
        <v>2.9922230000000001</v>
      </c>
      <c r="E97" s="365">
        <f t="shared" si="3"/>
        <v>-0.83303500000000019</v>
      </c>
      <c r="G97" s="43"/>
      <c r="H97" s="17"/>
    </row>
    <row r="98" spans="1:8" x14ac:dyDescent="0.2">
      <c r="A98" s="1">
        <v>44105</v>
      </c>
      <c r="B98" s="6">
        <v>2.358657</v>
      </c>
      <c r="C98" s="6">
        <v>-3.3428429999999998</v>
      </c>
      <c r="D98" s="6">
        <f t="shared" si="4"/>
        <v>3.3428429999999998</v>
      </c>
      <c r="E98" s="365">
        <f t="shared" si="3"/>
        <v>-0.98418599999999978</v>
      </c>
      <c r="G98" s="43"/>
      <c r="H98" s="17"/>
    </row>
    <row r="99" spans="1:8" x14ac:dyDescent="0.2">
      <c r="A99" s="1">
        <v>44136</v>
      </c>
      <c r="B99" s="6">
        <v>2.8445670000000001</v>
      </c>
      <c r="C99" s="6">
        <v>-3.0519219999999998</v>
      </c>
      <c r="D99" s="6">
        <f t="shared" si="4"/>
        <v>3.0519219999999998</v>
      </c>
      <c r="E99" s="365">
        <f t="shared" si="3"/>
        <v>-0.20735499999999973</v>
      </c>
      <c r="G99" s="43"/>
      <c r="H99" s="17"/>
    </row>
    <row r="100" spans="1:8" x14ac:dyDescent="0.2">
      <c r="A100" s="1">
        <v>44166</v>
      </c>
      <c r="B100" s="6">
        <v>2.3412510000000002</v>
      </c>
      <c r="C100" s="6">
        <v>-3.546249</v>
      </c>
      <c r="D100" s="6">
        <f t="shared" si="4"/>
        <v>3.546249</v>
      </c>
      <c r="E100" s="365">
        <f t="shared" si="3"/>
        <v>-1.2049979999999998</v>
      </c>
      <c r="G100" s="43"/>
      <c r="H100" s="17"/>
    </row>
    <row r="101" spans="1:8" x14ac:dyDescent="0.2">
      <c r="A101" s="1">
        <v>44197</v>
      </c>
      <c r="B101" s="6">
        <v>2.9679032258000002</v>
      </c>
      <c r="C101" s="6">
        <v>-3.7974719948</v>
      </c>
      <c r="D101" s="6">
        <f t="shared" si="4"/>
        <v>3.7974719948</v>
      </c>
      <c r="E101" s="365">
        <f t="shared" si="3"/>
        <v>-0.82956876899999976</v>
      </c>
      <c r="G101" s="43"/>
      <c r="H101" s="17"/>
    </row>
    <row r="102" spans="1:8" x14ac:dyDescent="0.2">
      <c r="A102" s="1">
        <v>44228</v>
      </c>
      <c r="B102" s="6">
        <v>2.8565890714000002</v>
      </c>
      <c r="C102" s="6">
        <v>-2.7438782271000002</v>
      </c>
      <c r="D102" s="6">
        <f t="shared" si="4"/>
        <v>2.7438782271000002</v>
      </c>
      <c r="E102" s="365">
        <f t="shared" si="3"/>
        <v>0.1127108443</v>
      </c>
      <c r="G102" s="43"/>
      <c r="H102" s="17"/>
    </row>
    <row r="103" spans="1:8" x14ac:dyDescent="0.2">
      <c r="A103" s="1">
        <v>44256</v>
      </c>
      <c r="B103" s="6">
        <v>1.5868089999999999</v>
      </c>
      <c r="C103" s="6">
        <v>-1.4172070000000001</v>
      </c>
      <c r="D103" s="6">
        <f t="shared" si="4"/>
        <v>1.4172070000000001</v>
      </c>
      <c r="E103" s="365">
        <f t="shared" si="3"/>
        <v>0.16960199999999981</v>
      </c>
      <c r="G103" s="43"/>
      <c r="H103" s="17"/>
    </row>
    <row r="104" spans="1:8" x14ac:dyDescent="0.2">
      <c r="A104" s="1">
        <v>44287</v>
      </c>
      <c r="B104" s="6">
        <v>2.9964810000000002</v>
      </c>
      <c r="C104" s="6">
        <v>-2.487018</v>
      </c>
      <c r="D104" s="6">
        <f t="shared" si="4"/>
        <v>2.487018</v>
      </c>
      <c r="E104" s="365">
        <f t="shared" si="3"/>
        <v>0.50946300000000022</v>
      </c>
      <c r="G104" s="43"/>
      <c r="H104" s="17"/>
    </row>
    <row r="105" spans="1:8" x14ac:dyDescent="0.2">
      <c r="A105" s="1">
        <v>44317</v>
      </c>
      <c r="B105" s="6">
        <v>3.718124</v>
      </c>
      <c r="C105" s="6">
        <v>-2.9000689999999998</v>
      </c>
      <c r="D105" s="6">
        <f t="shared" si="4"/>
        <v>2.9000689999999998</v>
      </c>
      <c r="E105" s="365">
        <f t="shared" si="3"/>
        <v>0.8180550000000002</v>
      </c>
      <c r="G105" s="43"/>
      <c r="H105" s="17"/>
    </row>
    <row r="106" spans="1:8" x14ac:dyDescent="0.2">
      <c r="A106" s="1">
        <v>44348</v>
      </c>
      <c r="B106" s="6">
        <v>3.543361</v>
      </c>
      <c r="C106" s="6">
        <v>-3.1207150000000001</v>
      </c>
      <c r="D106" s="6">
        <f t="shared" si="4"/>
        <v>3.1207150000000001</v>
      </c>
      <c r="E106" s="365">
        <f t="shared" si="3"/>
        <v>0.42264599999999986</v>
      </c>
      <c r="G106" s="43"/>
      <c r="H106" s="17"/>
    </row>
    <row r="107" spans="1:8" x14ac:dyDescent="0.2">
      <c r="A107" s="1">
        <v>44378</v>
      </c>
      <c r="B107" s="6">
        <v>4.1227369999999999</v>
      </c>
      <c r="C107" s="6">
        <v>-3.745438</v>
      </c>
      <c r="D107" s="6">
        <f t="shared" si="4"/>
        <v>3.745438</v>
      </c>
      <c r="E107" s="365">
        <f t="shared" si="3"/>
        <v>0.37729899999999983</v>
      </c>
      <c r="G107" s="43"/>
      <c r="H107" s="17"/>
    </row>
    <row r="108" spans="1:8" x14ac:dyDescent="0.2">
      <c r="A108" s="1">
        <v>44409</v>
      </c>
      <c r="B108" s="6">
        <v>4.1878520000000004</v>
      </c>
      <c r="C108" s="6">
        <v>-3.3814639999999998</v>
      </c>
      <c r="D108" s="6">
        <f t="shared" si="4"/>
        <v>3.3814639999999998</v>
      </c>
      <c r="E108" s="365">
        <f t="shared" si="3"/>
        <v>0.80638800000000055</v>
      </c>
      <c r="G108" s="43"/>
      <c r="H108" s="17"/>
    </row>
    <row r="109" spans="1:8" x14ac:dyDescent="0.2">
      <c r="A109" s="1">
        <v>44440</v>
      </c>
      <c r="B109" s="6">
        <v>3.7513260000000002</v>
      </c>
      <c r="C109" s="6">
        <v>-3.1832440000000002</v>
      </c>
      <c r="D109" s="6">
        <f t="shared" si="4"/>
        <v>3.1832440000000002</v>
      </c>
      <c r="E109" s="365">
        <f t="shared" si="3"/>
        <v>0.56808199999999998</v>
      </c>
      <c r="G109" s="43"/>
      <c r="H109" s="17"/>
    </row>
    <row r="110" spans="1:8" x14ac:dyDescent="0.2">
      <c r="A110" s="1">
        <v>44470</v>
      </c>
      <c r="B110" s="6">
        <v>3.241781</v>
      </c>
      <c r="C110" s="6">
        <v>-2.894282</v>
      </c>
      <c r="D110" s="6">
        <f t="shared" si="4"/>
        <v>2.894282</v>
      </c>
      <c r="E110" s="365">
        <f t="shared" si="3"/>
        <v>0.347499</v>
      </c>
      <c r="G110" s="43"/>
      <c r="H110" s="17"/>
    </row>
    <row r="111" spans="1:8" x14ac:dyDescent="0.2">
      <c r="A111" s="1">
        <v>44501</v>
      </c>
      <c r="B111" s="6">
        <v>3.6916449999999998</v>
      </c>
      <c r="C111" s="6">
        <v>-3.4765440000000001</v>
      </c>
      <c r="D111" s="6">
        <f t="shared" si="4"/>
        <v>3.4765440000000001</v>
      </c>
      <c r="E111" s="365">
        <f t="shared" si="3"/>
        <v>0.21510099999999976</v>
      </c>
      <c r="G111" s="43"/>
      <c r="H111" s="17"/>
    </row>
    <row r="112" spans="1:8" x14ac:dyDescent="0.2">
      <c r="A112" s="1">
        <v>44531</v>
      </c>
      <c r="B112" s="6">
        <v>4.0688909999999998</v>
      </c>
      <c r="C112" s="6">
        <v>-4.6579839999999999</v>
      </c>
      <c r="D112" s="6">
        <f t="shared" si="4"/>
        <v>4.6579839999999999</v>
      </c>
      <c r="E112" s="365">
        <f t="shared" si="3"/>
        <v>-0.58909300000000009</v>
      </c>
      <c r="G112" s="43"/>
      <c r="H112" s="17"/>
    </row>
    <row r="113" spans="1:8" x14ac:dyDescent="0.2">
      <c r="A113" s="1">
        <v>44562</v>
      </c>
      <c r="B113" s="6">
        <v>3.5281899999999999</v>
      </c>
      <c r="C113" s="6">
        <v>-3.071704</v>
      </c>
      <c r="D113" s="6">
        <f t="shared" si="4"/>
        <v>3.071704</v>
      </c>
      <c r="E113" s="365">
        <f t="shared" si="3"/>
        <v>0.45648599999999995</v>
      </c>
      <c r="G113" s="43"/>
      <c r="H113" s="17"/>
    </row>
    <row r="114" spans="1:8" x14ac:dyDescent="0.2">
      <c r="A114" s="1">
        <v>44593</v>
      </c>
      <c r="B114" s="6">
        <v>3.0640969999999998</v>
      </c>
      <c r="C114" s="6">
        <v>-3.1208529999999999</v>
      </c>
      <c r="D114" s="6">
        <f t="shared" si="4"/>
        <v>3.1208529999999999</v>
      </c>
      <c r="E114" s="365">
        <f t="shared" si="3"/>
        <v>-5.6756000000000029E-2</v>
      </c>
      <c r="G114" s="43"/>
      <c r="H114" s="17"/>
    </row>
    <row r="115" spans="1:8" x14ac:dyDescent="0.2">
      <c r="A115" s="1">
        <v>44621</v>
      </c>
      <c r="B115" s="6">
        <v>3.7030219999999998</v>
      </c>
      <c r="C115" s="6">
        <v>-3.4342570000000001</v>
      </c>
      <c r="D115" s="6">
        <f t="shared" si="4"/>
        <v>3.4342570000000001</v>
      </c>
      <c r="E115" s="365">
        <f t="shared" si="3"/>
        <v>0.2687649999999997</v>
      </c>
      <c r="G115" s="43"/>
      <c r="H115" s="17"/>
    </row>
    <row r="116" spans="1:8" x14ac:dyDescent="0.2">
      <c r="A116" s="1">
        <v>44652</v>
      </c>
      <c r="B116" s="6">
        <v>4.0827640000000001</v>
      </c>
      <c r="C116" s="6">
        <v>-3.2612220000000001</v>
      </c>
      <c r="D116" s="6">
        <f t="shared" si="4"/>
        <v>3.2612220000000001</v>
      </c>
      <c r="E116" s="365">
        <f t="shared" si="3"/>
        <v>0.82154199999999999</v>
      </c>
      <c r="G116" s="43"/>
      <c r="H116" s="17"/>
    </row>
    <row r="117" spans="1:8" x14ac:dyDescent="0.2">
      <c r="A117" s="1">
        <v>44682</v>
      </c>
      <c r="B117" s="6">
        <v>4.4335259999999996</v>
      </c>
      <c r="C117" s="6">
        <v>-3.4864410000000001</v>
      </c>
      <c r="D117" s="6">
        <f t="shared" si="4"/>
        <v>3.4864410000000001</v>
      </c>
      <c r="E117" s="365">
        <f t="shared" si="3"/>
        <v>0.94708499999999951</v>
      </c>
      <c r="G117" s="43"/>
      <c r="H117" s="17"/>
    </row>
    <row r="118" spans="1:8" x14ac:dyDescent="0.2">
      <c r="A118" s="1">
        <v>44713</v>
      </c>
      <c r="B118" s="6">
        <v>4.4442630000000003</v>
      </c>
      <c r="C118" s="6">
        <v>-3.802187</v>
      </c>
      <c r="D118" s="6">
        <f t="shared" si="4"/>
        <v>3.802187</v>
      </c>
      <c r="E118" s="365">
        <f t="shared" si="3"/>
        <v>0.64207600000000031</v>
      </c>
      <c r="G118" s="43"/>
      <c r="H118" s="17"/>
    </row>
    <row r="119" spans="1:8" x14ac:dyDescent="0.2">
      <c r="A119" s="1">
        <v>44743</v>
      </c>
      <c r="B119" s="6">
        <v>4.3894570000000002</v>
      </c>
      <c r="C119" s="6">
        <v>-4.2036389999999999</v>
      </c>
      <c r="D119" s="6">
        <f t="shared" si="4"/>
        <v>4.2036389999999999</v>
      </c>
      <c r="E119" s="365">
        <f t="shared" si="3"/>
        <v>0.18581800000000026</v>
      </c>
      <c r="G119" s="43"/>
      <c r="H119" s="17"/>
    </row>
    <row r="120" spans="1:8" x14ac:dyDescent="0.2">
      <c r="A120" s="1">
        <v>44774</v>
      </c>
      <c r="B120" s="6">
        <v>4.5420959999999999</v>
      </c>
      <c r="C120" s="6">
        <v>-4.4336099999999998</v>
      </c>
      <c r="D120" s="6">
        <f t="shared" si="4"/>
        <v>4.4336099999999998</v>
      </c>
      <c r="E120" s="365">
        <f t="shared" si="3"/>
        <v>0.10848600000000008</v>
      </c>
      <c r="G120" s="43"/>
      <c r="H120" s="17"/>
    </row>
    <row r="121" spans="1:8" x14ac:dyDescent="0.2">
      <c r="A121" s="1">
        <v>44805</v>
      </c>
      <c r="B121" s="6">
        <v>4.1495660000000001</v>
      </c>
      <c r="C121" s="6">
        <v>-4.4055099999999996</v>
      </c>
      <c r="D121" s="6">
        <f t="shared" si="4"/>
        <v>4.4055099999999996</v>
      </c>
      <c r="E121" s="365">
        <f t="shared" si="3"/>
        <v>-0.25594399999999951</v>
      </c>
      <c r="G121" s="43"/>
      <c r="H121" s="17"/>
    </row>
    <row r="122" spans="1:8" x14ac:dyDescent="0.2">
      <c r="A122" s="1">
        <v>44835</v>
      </c>
      <c r="B122" s="6">
        <v>3.5153479999999999</v>
      </c>
      <c r="C122" s="6">
        <v>-3.9369869999999998</v>
      </c>
      <c r="D122" s="6">
        <f t="shared" si="4"/>
        <v>3.9369869999999998</v>
      </c>
      <c r="E122" s="365">
        <f t="shared" si="3"/>
        <v>-0.42163899999999988</v>
      </c>
      <c r="G122" s="43"/>
      <c r="H122" s="17"/>
    </row>
    <row r="123" spans="1:8" x14ac:dyDescent="0.2">
      <c r="A123" s="1">
        <v>44866</v>
      </c>
      <c r="B123" s="6">
        <v>3.515622</v>
      </c>
      <c r="C123" s="6">
        <v>-4.0214559999999997</v>
      </c>
      <c r="D123" s="6">
        <f t="shared" si="4"/>
        <v>4.0214559999999997</v>
      </c>
      <c r="E123" s="365">
        <f t="shared" si="3"/>
        <v>-0.50583399999999967</v>
      </c>
      <c r="G123" s="43"/>
      <c r="H123" s="17"/>
    </row>
    <row r="124" spans="1:8" x14ac:dyDescent="0.2">
      <c r="A124" s="1">
        <v>44896</v>
      </c>
      <c r="B124" s="6">
        <v>3.855947</v>
      </c>
      <c r="C124" s="6">
        <v>-5.1150250000000002</v>
      </c>
      <c r="D124" s="6">
        <f t="shared" si="4"/>
        <v>5.1150250000000002</v>
      </c>
      <c r="E124" s="365">
        <f t="shared" si="3"/>
        <v>-1.2590780000000001</v>
      </c>
      <c r="G124" s="43"/>
      <c r="H124" s="17"/>
    </row>
    <row r="125" spans="1:8" x14ac:dyDescent="0.2">
      <c r="A125" s="1"/>
      <c r="B125" s="6"/>
      <c r="C125" s="6"/>
      <c r="D125" s="365"/>
      <c r="G125" s="43"/>
      <c r="H125" s="17"/>
    </row>
    <row r="126" spans="1:8" x14ac:dyDescent="0.2">
      <c r="A126" s="353" t="s">
        <v>553</v>
      </c>
    </row>
    <row r="127" spans="1:8" x14ac:dyDescent="0.2">
      <c r="A127" s="32" t="str">
        <f>"Note: Petroleum product and other liquids include: gasoline, distillate fuels, hydrocarbon gas liquids, jet fuel, residual fuel oil, unfinished oils, other hydrocarbons/oxygenates, and other oils."</f>
        <v>Note: Petroleum product and other liquids include: gasoline, distillate fuels, hydrocarbon gas liquids, jet fuel, residual fuel oil, unfinished oils, other hydrocarbons/oxygenates, and other oils.</v>
      </c>
    </row>
    <row r="129" spans="1:2" x14ac:dyDescent="0.2">
      <c r="A129" s="4"/>
      <c r="B129" s="5" t="s">
        <v>350</v>
      </c>
    </row>
    <row r="130" spans="1:2" x14ac:dyDescent="0.2">
      <c r="A130" s="17">
        <v>74</v>
      </c>
      <c r="B130">
        <v>0</v>
      </c>
    </row>
    <row r="131" spans="1:2" x14ac:dyDescent="0.2">
      <c r="A131" s="17">
        <v>74</v>
      </c>
      <c r="B131">
        <v>1</v>
      </c>
    </row>
  </sheetData>
  <hyperlinks>
    <hyperlink ref="A3" location="Contents!A1" display="Return to Contents"/>
  </hyperlinks>
  <pageMargins left="0.75" right="0.75" top="1" bottom="1" header="0.5" footer="0.5"/>
  <pageSetup scale="57" fitToHeight="2" orientation="landscape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C131"/>
  <sheetViews>
    <sheetView workbookViewId="0"/>
  </sheetViews>
  <sheetFormatPr defaultColWidth="9.140625" defaultRowHeight="15" x14ac:dyDescent="0.25"/>
  <cols>
    <col min="1" max="2" width="9.140625" style="119"/>
    <col min="3" max="3" width="9.5703125" style="119" customWidth="1"/>
    <col min="4" max="14" width="9.140625" style="119"/>
    <col min="15" max="16" width="9.140625" style="121"/>
    <col min="17" max="17" width="9.140625" style="119"/>
    <col min="18" max="18" width="26.140625" style="119" customWidth="1"/>
    <col min="19" max="27" width="9.140625" style="119"/>
    <col min="28" max="29" width="9.140625" style="121"/>
    <col min="30" max="16384" width="9.140625" style="119"/>
  </cols>
  <sheetData>
    <row r="1" spans="1:19" x14ac:dyDescent="0.25">
      <c r="N1" s="136"/>
      <c r="O1" s="178"/>
    </row>
    <row r="2" spans="1:19" ht="15.75" x14ac:dyDescent="0.25">
      <c r="A2" s="44" t="s">
        <v>551</v>
      </c>
    </row>
    <row r="3" spans="1:19" x14ac:dyDescent="0.25">
      <c r="A3" s="22" t="s">
        <v>16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  <c r="L3" s="379"/>
      <c r="R3" s="125"/>
    </row>
    <row r="4" spans="1:19" x14ac:dyDescent="0.25"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R4" s="125"/>
    </row>
    <row r="5" spans="1:19" x14ac:dyDescent="0.25"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R5" s="166" t="s">
        <v>351</v>
      </c>
      <c r="S5" s="167"/>
    </row>
    <row r="6" spans="1:19" x14ac:dyDescent="0.25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R6" s="218" t="s">
        <v>243</v>
      </c>
      <c r="S6" s="220" t="s">
        <v>236</v>
      </c>
    </row>
    <row r="7" spans="1:19" x14ac:dyDescent="0.25"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R7" s="219" t="s">
        <v>240</v>
      </c>
      <c r="S7" s="221" t="s">
        <v>237</v>
      </c>
    </row>
    <row r="8" spans="1:19" x14ac:dyDescent="0.25"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R8" s="219" t="s">
        <v>241</v>
      </c>
      <c r="S8" s="285" t="s">
        <v>238</v>
      </c>
    </row>
    <row r="9" spans="1:19" x14ac:dyDescent="0.25"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32"/>
      <c r="R9" s="219" t="s">
        <v>242</v>
      </c>
      <c r="S9" s="285" t="s">
        <v>239</v>
      </c>
    </row>
    <row r="10" spans="1:19" x14ac:dyDescent="0.25"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R10" s="329" t="s">
        <v>434</v>
      </c>
      <c r="S10" s="330" t="s">
        <v>232</v>
      </c>
    </row>
    <row r="11" spans="1:19" x14ac:dyDescent="0.25"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</row>
    <row r="12" spans="1:19" x14ac:dyDescent="0.25"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32"/>
    </row>
    <row r="13" spans="1:19" x14ac:dyDescent="0.25"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32"/>
    </row>
    <row r="14" spans="1:19" x14ac:dyDescent="0.25"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32"/>
    </row>
    <row r="15" spans="1:19" x14ac:dyDescent="0.25"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32"/>
    </row>
    <row r="16" spans="1:19" x14ac:dyDescent="0.25"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32"/>
    </row>
    <row r="17" spans="2:13" x14ac:dyDescent="0.25"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32"/>
    </row>
    <row r="18" spans="2:13" x14ac:dyDescent="0.25"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</row>
    <row r="19" spans="2:13" x14ac:dyDescent="0.25">
      <c r="B19" s="132"/>
      <c r="C19" s="132"/>
      <c r="D19" s="132"/>
      <c r="E19" s="132"/>
      <c r="F19" s="132"/>
      <c r="G19" s="132"/>
      <c r="H19" s="132"/>
      <c r="I19" s="132"/>
      <c r="J19" s="132"/>
      <c r="K19" s="132"/>
      <c r="L19" s="132"/>
    </row>
    <row r="20" spans="2:13" x14ac:dyDescent="0.25">
      <c r="B20" s="132"/>
      <c r="C20" s="132"/>
      <c r="D20" s="132"/>
      <c r="E20" s="132"/>
      <c r="F20" s="132"/>
      <c r="G20" s="132"/>
      <c r="H20" s="132"/>
      <c r="I20" s="132"/>
      <c r="J20" s="132"/>
      <c r="K20" s="132"/>
      <c r="L20" s="132"/>
    </row>
    <row r="21" spans="2:13" x14ac:dyDescent="0.25"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</row>
    <row r="24" spans="2:13" x14ac:dyDescent="0.25">
      <c r="B24"/>
      <c r="C24"/>
      <c r="D24" s="567" t="s">
        <v>55</v>
      </c>
      <c r="E24" s="567"/>
      <c r="F24" s="567"/>
      <c r="G24" s="567"/>
      <c r="H24" s="567"/>
      <c r="I24" s="32"/>
      <c r="J24" s="567" t="s">
        <v>88</v>
      </c>
      <c r="K24" s="567"/>
      <c r="L24" s="567"/>
      <c r="M24" s="567"/>
    </row>
    <row r="25" spans="2:13" x14ac:dyDescent="0.25">
      <c r="C25" s="9"/>
      <c r="D25" s="76">
        <v>2018</v>
      </c>
      <c r="E25" s="76">
        <v>2019</v>
      </c>
      <c r="F25" s="76">
        <v>2020</v>
      </c>
      <c r="G25" s="76">
        <v>2021</v>
      </c>
      <c r="H25" s="76">
        <v>2022</v>
      </c>
      <c r="I25" s="35"/>
      <c r="J25" s="76">
        <v>2019</v>
      </c>
      <c r="K25" s="76">
        <v>2020</v>
      </c>
      <c r="L25" s="76">
        <v>2021</v>
      </c>
      <c r="M25" s="76">
        <v>2022</v>
      </c>
    </row>
    <row r="26" spans="2:13" x14ac:dyDescent="0.25">
      <c r="C26" s="130" t="s">
        <v>243</v>
      </c>
      <c r="D26" s="307">
        <v>1.7134438603</v>
      </c>
      <c r="E26" s="6">
        <v>1.8290658411</v>
      </c>
      <c r="F26" s="6">
        <v>2.0107814754</v>
      </c>
      <c r="G26" s="6">
        <v>2.2145666795999999</v>
      </c>
      <c r="H26" s="6">
        <v>2.5807603889999999</v>
      </c>
      <c r="I26" s="6"/>
      <c r="J26" s="6">
        <f t="shared" ref="J26:M27" si="0">E26-D26</f>
        <v>0.11562198080000008</v>
      </c>
      <c r="K26" s="6">
        <f t="shared" si="0"/>
        <v>0.18171563429999993</v>
      </c>
      <c r="L26" s="6">
        <f t="shared" si="0"/>
        <v>0.2037852041999999</v>
      </c>
      <c r="M26" s="6">
        <f t="shared" si="0"/>
        <v>0.36619370940000007</v>
      </c>
    </row>
    <row r="27" spans="2:13" x14ac:dyDescent="0.25">
      <c r="C27" s="130" t="s">
        <v>240</v>
      </c>
      <c r="D27" s="6">
        <v>1.4008903588999999</v>
      </c>
      <c r="E27" s="6">
        <v>1.5887069534</v>
      </c>
      <c r="F27" s="6">
        <v>1.6776395301</v>
      </c>
      <c r="G27" s="6">
        <v>1.6913311606000001</v>
      </c>
      <c r="H27" s="6">
        <v>1.7192569451999999</v>
      </c>
      <c r="I27" s="6"/>
      <c r="J27" s="6">
        <f t="shared" si="0"/>
        <v>0.1878165945000001</v>
      </c>
      <c r="K27" s="6">
        <f t="shared" si="0"/>
        <v>8.8932576699999988E-2</v>
      </c>
      <c r="L27" s="6">
        <f t="shared" si="0"/>
        <v>1.3691630500000107E-2</v>
      </c>
      <c r="M27" s="6">
        <f t="shared" si="0"/>
        <v>2.7925784599999837E-2</v>
      </c>
    </row>
    <row r="28" spans="2:13" x14ac:dyDescent="0.25">
      <c r="C28" s="130" t="s">
        <v>241</v>
      </c>
      <c r="D28" s="6">
        <v>0.75127120000000003</v>
      </c>
      <c r="E28" s="6">
        <v>0.84988196437999997</v>
      </c>
      <c r="F28" s="6">
        <v>0.89030849454000005</v>
      </c>
      <c r="G28" s="6">
        <v>0.88684131016000001</v>
      </c>
      <c r="H28" s="6">
        <v>0.91487967233</v>
      </c>
      <c r="I28" s="6"/>
      <c r="J28" s="6">
        <f t="shared" ref="J28:M29" si="1">E28-D28</f>
        <v>9.8610764379999938E-2</v>
      </c>
      <c r="K28" s="6">
        <f t="shared" si="1"/>
        <v>4.0426530160000085E-2</v>
      </c>
      <c r="L28" s="6">
        <f t="shared" si="1"/>
        <v>-3.4671843800000435E-3</v>
      </c>
      <c r="M28" s="6">
        <f t="shared" si="1"/>
        <v>2.8038362169999997E-2</v>
      </c>
    </row>
    <row r="29" spans="2:13" x14ac:dyDescent="0.25">
      <c r="C29" s="131" t="s">
        <v>242</v>
      </c>
      <c r="D29" s="60">
        <v>0.50374528767000004</v>
      </c>
      <c r="E29" s="60">
        <v>0.55685218355999999</v>
      </c>
      <c r="F29" s="60">
        <v>0.58237163388000002</v>
      </c>
      <c r="G29" s="60">
        <v>0.57519713944999995</v>
      </c>
      <c r="H29" s="60">
        <v>0.59112361177999995</v>
      </c>
      <c r="I29" s="60"/>
      <c r="J29" s="60">
        <f t="shared" si="1"/>
        <v>5.310689588999995E-2</v>
      </c>
      <c r="K29" s="60">
        <f t="shared" si="1"/>
        <v>2.5519450320000026E-2</v>
      </c>
      <c r="L29" s="60">
        <f t="shared" si="1"/>
        <v>-7.1744944300000668E-3</v>
      </c>
      <c r="M29" s="60">
        <f t="shared" si="1"/>
        <v>1.5926472329999997E-2</v>
      </c>
    </row>
    <row r="30" spans="2:13" x14ac:dyDescent="0.25">
      <c r="C30" s="114" t="s">
        <v>223</v>
      </c>
      <c r="D30" s="12">
        <f>+SUM(D26:D29)</f>
        <v>4.3693507068699997</v>
      </c>
      <c r="E30" s="12">
        <f t="shared" ref="E30:H30" si="2">+SUM(E26:E29)</f>
        <v>4.8245069424400002</v>
      </c>
      <c r="F30" s="12">
        <f t="shared" si="2"/>
        <v>5.1611011339199999</v>
      </c>
      <c r="G30" s="12">
        <f t="shared" si="2"/>
        <v>5.3679362898100003</v>
      </c>
      <c r="H30" s="12">
        <f t="shared" si="2"/>
        <v>5.8060206183099989</v>
      </c>
      <c r="I30"/>
      <c r="J30" s="6">
        <f>+SUM(J26:J29)</f>
        <v>0.45515623557000007</v>
      </c>
      <c r="K30" s="6">
        <f t="shared" ref="K30:M30" si="3">+SUM(K26:K29)</f>
        <v>0.33659419148000003</v>
      </c>
      <c r="L30" s="6">
        <f t="shared" si="3"/>
        <v>0.2068351558899999</v>
      </c>
      <c r="M30" s="6">
        <f t="shared" si="3"/>
        <v>0.4380843284999999</v>
      </c>
    </row>
    <row r="31" spans="2:13" x14ac:dyDescent="0.25">
      <c r="C31" s="353" t="s">
        <v>553</v>
      </c>
      <c r="D31"/>
      <c r="E31" s="10"/>
      <c r="F31"/>
      <c r="G31"/>
      <c r="H31"/>
      <c r="I31"/>
      <c r="J31" s="10"/>
      <c r="K31" s="27"/>
      <c r="L31" s="27"/>
      <c r="M31" s="27"/>
    </row>
    <row r="35" spans="2:8" x14ac:dyDescent="0.25">
      <c r="B35" s="135"/>
      <c r="C35" s="135"/>
      <c r="D35" s="135" t="s">
        <v>254</v>
      </c>
      <c r="E35" s="135" t="s">
        <v>230</v>
      </c>
      <c r="F35" s="453" t="s">
        <v>229</v>
      </c>
      <c r="G35" s="453" t="s">
        <v>469</v>
      </c>
    </row>
    <row r="36" spans="2:8" x14ac:dyDescent="0.25">
      <c r="B36" s="135">
        <f t="shared" ref="B36:B83" si="4">YEAR(C36)</f>
        <v>2019</v>
      </c>
      <c r="C36" s="429">
        <v>43466</v>
      </c>
      <c r="D36" s="468">
        <v>4.5540649999999996</v>
      </c>
      <c r="E36" s="124" t="e">
        <v>#N/A</v>
      </c>
      <c r="F36" s="467"/>
      <c r="G36" s="467">
        <v>4.5540649999999996</v>
      </c>
      <c r="H36" s="126"/>
    </row>
    <row r="37" spans="2:8" x14ac:dyDescent="0.25">
      <c r="B37" s="135">
        <f t="shared" si="4"/>
        <v>2019</v>
      </c>
      <c r="C37" s="429">
        <v>43497</v>
      </c>
      <c r="D37" s="468">
        <v>4.7127499999999998</v>
      </c>
      <c r="E37" s="124" t="e">
        <v>#N/A</v>
      </c>
      <c r="F37" s="467">
        <f t="shared" ref="F37:F46" si="5">AVERAGEIF($B$36:$B$97,B37,$G$36:$G$97)</f>
        <v>4.8243339166666663</v>
      </c>
      <c r="G37" s="467">
        <v>4.7127499999999998</v>
      </c>
      <c r="H37" s="126"/>
    </row>
    <row r="38" spans="2:8" x14ac:dyDescent="0.25">
      <c r="B38" s="135">
        <f t="shared" si="4"/>
        <v>2019</v>
      </c>
      <c r="C38" s="429">
        <v>43525</v>
      </c>
      <c r="D38" s="468">
        <v>4.7294840000000002</v>
      </c>
      <c r="E38" s="124" t="e">
        <v>#N/A</v>
      </c>
      <c r="F38" s="467">
        <f t="shared" si="5"/>
        <v>4.8243339166666663</v>
      </c>
      <c r="G38" s="467">
        <v>4.7294840000000002</v>
      </c>
      <c r="H38" s="126"/>
    </row>
    <row r="39" spans="2:8" x14ac:dyDescent="0.25">
      <c r="B39" s="135">
        <f t="shared" si="4"/>
        <v>2019</v>
      </c>
      <c r="C39" s="429">
        <v>43556</v>
      </c>
      <c r="D39" s="468">
        <v>4.7902329999999997</v>
      </c>
      <c r="E39" s="124" t="e">
        <v>#N/A</v>
      </c>
      <c r="F39" s="467">
        <f t="shared" si="5"/>
        <v>4.8243339166666663</v>
      </c>
      <c r="G39" s="467">
        <v>4.7902329999999997</v>
      </c>
      <c r="H39" s="126"/>
    </row>
    <row r="40" spans="2:8" x14ac:dyDescent="0.25">
      <c r="B40" s="135">
        <f t="shared" si="4"/>
        <v>2019</v>
      </c>
      <c r="C40" s="429">
        <v>43586</v>
      </c>
      <c r="D40" s="468">
        <v>4.8398070000000004</v>
      </c>
      <c r="E40" s="124" t="e">
        <v>#N/A</v>
      </c>
      <c r="F40" s="467">
        <f t="shared" si="5"/>
        <v>4.8243339166666663</v>
      </c>
      <c r="G40" s="467">
        <v>4.8398070000000004</v>
      </c>
      <c r="H40" s="126"/>
    </row>
    <row r="41" spans="2:8" x14ac:dyDescent="0.25">
      <c r="B41" s="135">
        <f t="shared" si="4"/>
        <v>2019</v>
      </c>
      <c r="C41" s="429">
        <v>43617</v>
      </c>
      <c r="D41" s="468">
        <v>4.7946999999999997</v>
      </c>
      <c r="E41" s="124" t="e">
        <v>#N/A</v>
      </c>
      <c r="F41" s="467">
        <f t="shared" si="5"/>
        <v>4.8243339166666663</v>
      </c>
      <c r="G41" s="467">
        <v>4.7946999999999997</v>
      </c>
      <c r="H41" s="126"/>
    </row>
    <row r="42" spans="2:8" x14ac:dyDescent="0.25">
      <c r="B42" s="135">
        <f t="shared" si="4"/>
        <v>2019</v>
      </c>
      <c r="C42" s="429">
        <v>43647</v>
      </c>
      <c r="D42" s="468">
        <v>4.7073229999999997</v>
      </c>
      <c r="E42" s="124" t="e">
        <v>#N/A</v>
      </c>
      <c r="F42" s="467">
        <f t="shared" si="5"/>
        <v>4.8243339166666663</v>
      </c>
      <c r="G42" s="467">
        <v>4.7073229999999997</v>
      </c>
      <c r="H42" s="126"/>
    </row>
    <row r="43" spans="2:8" x14ac:dyDescent="0.25">
      <c r="B43" s="135">
        <f t="shared" si="4"/>
        <v>2019</v>
      </c>
      <c r="C43" s="429">
        <v>43678</v>
      </c>
      <c r="D43" s="468">
        <v>4.7658709999999997</v>
      </c>
      <c r="E43" s="124" t="e">
        <v>#N/A</v>
      </c>
      <c r="F43" s="467">
        <f t="shared" si="5"/>
        <v>4.8243339166666663</v>
      </c>
      <c r="G43" s="467">
        <v>4.7658709999999997</v>
      </c>
      <c r="H43" s="126"/>
    </row>
    <row r="44" spans="2:8" x14ac:dyDescent="0.25">
      <c r="B44" s="135">
        <f t="shared" si="4"/>
        <v>2019</v>
      </c>
      <c r="C44" s="429">
        <v>43709</v>
      </c>
      <c r="D44" s="468">
        <v>4.9894999999999996</v>
      </c>
      <c r="E44" s="124" t="e">
        <v>#N/A</v>
      </c>
      <c r="F44" s="467">
        <f t="shared" si="5"/>
        <v>4.8243339166666663</v>
      </c>
      <c r="G44" s="467">
        <v>4.9894999999999996</v>
      </c>
      <c r="H44" s="126"/>
    </row>
    <row r="45" spans="2:8" x14ac:dyDescent="0.25">
      <c r="B45" s="135">
        <f t="shared" si="4"/>
        <v>2019</v>
      </c>
      <c r="C45" s="429">
        <v>43739</v>
      </c>
      <c r="D45" s="468">
        <v>5.0222579999999999</v>
      </c>
      <c r="E45" s="124" t="e">
        <v>#N/A</v>
      </c>
      <c r="F45" s="467">
        <f t="shared" si="5"/>
        <v>4.8243339166666663</v>
      </c>
      <c r="G45" s="467">
        <v>5.0222579999999999</v>
      </c>
      <c r="H45" s="126"/>
    </row>
    <row r="46" spans="2:8" x14ac:dyDescent="0.25">
      <c r="B46" s="135">
        <f t="shared" si="4"/>
        <v>2019</v>
      </c>
      <c r="C46" s="429">
        <v>43770</v>
      </c>
      <c r="D46" s="468">
        <v>4.9945000000000004</v>
      </c>
      <c r="E46" s="124" t="e">
        <v>#N/A</v>
      </c>
      <c r="F46" s="467">
        <f t="shared" si="5"/>
        <v>4.8243339166666663</v>
      </c>
      <c r="G46" s="467">
        <v>4.9945000000000004</v>
      </c>
      <c r="H46" s="126"/>
    </row>
    <row r="47" spans="2:8" x14ac:dyDescent="0.25">
      <c r="B47" s="135">
        <f t="shared" si="4"/>
        <v>2019</v>
      </c>
      <c r="C47" s="429">
        <v>43800</v>
      </c>
      <c r="D47" s="468">
        <v>4.9915159999999998</v>
      </c>
      <c r="E47" s="124" t="e">
        <v>#N/A</v>
      </c>
      <c r="F47" s="467"/>
      <c r="G47" s="467">
        <v>4.9915159999999998</v>
      </c>
      <c r="H47" s="126"/>
    </row>
    <row r="48" spans="2:8" x14ac:dyDescent="0.25">
      <c r="B48" s="135">
        <f t="shared" si="4"/>
        <v>2020</v>
      </c>
      <c r="C48" s="429">
        <v>43831</v>
      </c>
      <c r="D48" s="468">
        <v>5.1452900000000001</v>
      </c>
      <c r="E48" s="124" t="e">
        <v>#N/A</v>
      </c>
      <c r="F48" s="467"/>
      <c r="G48" s="467">
        <v>5.1452900000000001</v>
      </c>
      <c r="H48" s="126"/>
    </row>
    <row r="49" spans="2:8" x14ac:dyDescent="0.25">
      <c r="B49" s="135">
        <f t="shared" si="4"/>
        <v>2020</v>
      </c>
      <c r="C49" s="429">
        <v>43862</v>
      </c>
      <c r="D49" s="468">
        <v>4.9652070000000004</v>
      </c>
      <c r="E49" s="124" t="e">
        <v>#N/A</v>
      </c>
      <c r="F49" s="467">
        <f t="shared" ref="F49:F58" si="6">AVERAGEIF($B$36:$B$97,B49,$G$36:$G$97)</f>
        <v>5.1603679999999992</v>
      </c>
      <c r="G49" s="467">
        <v>4.9652070000000004</v>
      </c>
      <c r="H49" s="126"/>
    </row>
    <row r="50" spans="2:8" x14ac:dyDescent="0.25">
      <c r="B50" s="135">
        <f t="shared" si="4"/>
        <v>2020</v>
      </c>
      <c r="C50" s="429">
        <v>43891</v>
      </c>
      <c r="D50" s="468">
        <v>5.2528709999999998</v>
      </c>
      <c r="E50" s="124" t="e">
        <v>#N/A</v>
      </c>
      <c r="F50" s="467">
        <f t="shared" si="6"/>
        <v>5.1603679999999992</v>
      </c>
      <c r="G50" s="467">
        <v>5.2528709999999998</v>
      </c>
      <c r="H50" s="126"/>
    </row>
    <row r="51" spans="2:8" x14ac:dyDescent="0.25">
      <c r="B51" s="135">
        <f t="shared" si="4"/>
        <v>2020</v>
      </c>
      <c r="C51" s="429">
        <v>43922</v>
      </c>
      <c r="D51" s="468">
        <v>4.9342670000000002</v>
      </c>
      <c r="E51" s="124" t="e">
        <v>#N/A</v>
      </c>
      <c r="F51" s="467">
        <f t="shared" si="6"/>
        <v>5.1603679999999992</v>
      </c>
      <c r="G51" s="467">
        <v>4.9342670000000002</v>
      </c>
      <c r="H51" s="126"/>
    </row>
    <row r="52" spans="2:8" x14ac:dyDescent="0.25">
      <c r="B52" s="135">
        <f t="shared" si="4"/>
        <v>2020</v>
      </c>
      <c r="C52" s="429">
        <v>43952</v>
      </c>
      <c r="D52" s="468">
        <v>4.7448709999999998</v>
      </c>
      <c r="E52" s="124" t="e">
        <v>#N/A</v>
      </c>
      <c r="F52" s="467">
        <f t="shared" si="6"/>
        <v>5.1603679999999992</v>
      </c>
      <c r="G52" s="467">
        <v>4.7448709999999998</v>
      </c>
      <c r="H52" s="126"/>
    </row>
    <row r="53" spans="2:8" x14ac:dyDescent="0.25">
      <c r="B53" s="135">
        <f t="shared" si="4"/>
        <v>2020</v>
      </c>
      <c r="C53" s="429">
        <v>43983</v>
      </c>
      <c r="D53" s="468">
        <v>5.1973330000000004</v>
      </c>
      <c r="E53" s="124" t="e">
        <v>#N/A</v>
      </c>
      <c r="F53" s="467">
        <f t="shared" si="6"/>
        <v>5.1603679999999992</v>
      </c>
      <c r="G53" s="467">
        <v>5.1973330000000004</v>
      </c>
      <c r="H53" s="126"/>
    </row>
    <row r="54" spans="2:8" x14ac:dyDescent="0.25">
      <c r="B54" s="135">
        <f t="shared" si="4"/>
        <v>2020</v>
      </c>
      <c r="C54" s="429">
        <v>44013</v>
      </c>
      <c r="D54" s="468">
        <v>5.3689359999999997</v>
      </c>
      <c r="E54" s="124" t="e">
        <v>#N/A</v>
      </c>
      <c r="F54" s="467">
        <f t="shared" si="6"/>
        <v>5.1603679999999992</v>
      </c>
      <c r="G54" s="467">
        <v>5.3689359999999997</v>
      </c>
      <c r="H54" s="126"/>
    </row>
    <row r="55" spans="2:8" x14ac:dyDescent="0.25">
      <c r="B55" s="135">
        <f t="shared" si="4"/>
        <v>2020</v>
      </c>
      <c r="C55" s="429">
        <v>44044</v>
      </c>
      <c r="D55" s="468">
        <v>5.3248389999999999</v>
      </c>
      <c r="E55" s="124" t="e">
        <v>#N/A</v>
      </c>
      <c r="F55" s="467">
        <f t="shared" si="6"/>
        <v>5.1603679999999992</v>
      </c>
      <c r="G55" s="467">
        <v>5.3248389999999999</v>
      </c>
      <c r="H55" s="126"/>
    </row>
    <row r="56" spans="2:8" x14ac:dyDescent="0.25">
      <c r="B56" s="135">
        <f t="shared" si="4"/>
        <v>2020</v>
      </c>
      <c r="C56" s="429">
        <v>44075</v>
      </c>
      <c r="D56" s="468">
        <v>5.3088670000000002</v>
      </c>
      <c r="E56" s="124" t="e">
        <v>#N/A</v>
      </c>
      <c r="F56" s="467">
        <f t="shared" si="6"/>
        <v>5.1603679999999992</v>
      </c>
      <c r="G56" s="467">
        <v>5.3088670000000002</v>
      </c>
      <c r="H56" s="126"/>
    </row>
    <row r="57" spans="2:8" x14ac:dyDescent="0.25">
      <c r="B57" s="135">
        <f t="shared" si="4"/>
        <v>2020</v>
      </c>
      <c r="C57" s="429">
        <v>44105</v>
      </c>
      <c r="D57" s="468">
        <v>5.2991609999999998</v>
      </c>
      <c r="E57" s="124" t="e">
        <v>#N/A</v>
      </c>
      <c r="F57" s="467">
        <f t="shared" si="6"/>
        <v>5.1603679999999992</v>
      </c>
      <c r="G57" s="467">
        <v>5.2991609999999998</v>
      </c>
      <c r="H57" s="126"/>
    </row>
    <row r="58" spans="2:8" x14ac:dyDescent="0.25">
      <c r="B58" s="135">
        <f t="shared" si="4"/>
        <v>2020</v>
      </c>
      <c r="C58" s="429">
        <v>44136</v>
      </c>
      <c r="D58" s="468">
        <v>5.3230000000000004</v>
      </c>
      <c r="E58" s="124" t="e">
        <v>#N/A</v>
      </c>
      <c r="F58" s="467">
        <f t="shared" si="6"/>
        <v>5.1603679999999992</v>
      </c>
      <c r="G58" s="467">
        <v>5.3230000000000004</v>
      </c>
      <c r="H58" s="126"/>
    </row>
    <row r="59" spans="2:8" x14ac:dyDescent="0.25">
      <c r="B59" s="135">
        <f t="shared" si="4"/>
        <v>2020</v>
      </c>
      <c r="C59" s="429">
        <v>44166</v>
      </c>
      <c r="D59" s="468">
        <v>5.059774</v>
      </c>
      <c r="E59" s="124" t="e">
        <v>#N/A</v>
      </c>
      <c r="F59" s="467"/>
      <c r="G59" s="467">
        <v>5.059774</v>
      </c>
      <c r="H59" s="126"/>
    </row>
    <row r="60" spans="2:8" x14ac:dyDescent="0.25">
      <c r="B60" s="135">
        <f t="shared" si="4"/>
        <v>2021</v>
      </c>
      <c r="C60" s="429">
        <v>44197</v>
      </c>
      <c r="D60" s="468">
        <v>4.9905654809</v>
      </c>
      <c r="E60" s="124" t="e">
        <v>#N/A</v>
      </c>
      <c r="F60" s="467"/>
      <c r="G60" s="467">
        <v>4.9905654809</v>
      </c>
      <c r="H60" s="126"/>
    </row>
    <row r="61" spans="2:8" x14ac:dyDescent="0.25">
      <c r="B61" s="135">
        <f t="shared" si="4"/>
        <v>2021</v>
      </c>
      <c r="C61" s="429">
        <v>44228</v>
      </c>
      <c r="D61" s="468">
        <v>4.3380403030999997</v>
      </c>
      <c r="E61" s="124">
        <v>4.3380403030999997</v>
      </c>
      <c r="F61" s="467">
        <f t="shared" ref="F61:F70" si="7">AVERAGEIF($B$36:$B$97,B61,$G$36:$G$97)</f>
        <v>5.361258232</v>
      </c>
      <c r="G61" s="467">
        <v>4.3380403030999997</v>
      </c>
      <c r="H61" s="126"/>
    </row>
    <row r="62" spans="2:8" x14ac:dyDescent="0.25">
      <c r="B62" s="135">
        <f t="shared" si="4"/>
        <v>2021</v>
      </c>
      <c r="C62" s="429">
        <v>44256</v>
      </c>
      <c r="D62" s="468" t="e">
        <v>#N/A</v>
      </c>
      <c r="E62" s="124">
        <v>5.0771559999999996</v>
      </c>
      <c r="F62" s="467">
        <f t="shared" si="7"/>
        <v>5.361258232</v>
      </c>
      <c r="G62" s="467">
        <v>5.0771559999999996</v>
      </c>
      <c r="H62" s="126"/>
    </row>
    <row r="63" spans="2:8" x14ac:dyDescent="0.25">
      <c r="B63" s="135">
        <f t="shared" si="4"/>
        <v>2021</v>
      </c>
      <c r="C63" s="429">
        <v>44287</v>
      </c>
      <c r="D63" s="468" t="e">
        <v>#N/A</v>
      </c>
      <c r="E63" s="124">
        <v>5.2937289999999999</v>
      </c>
      <c r="F63" s="467">
        <f t="shared" si="7"/>
        <v>5.361258232</v>
      </c>
      <c r="G63" s="467">
        <v>5.2937289999999999</v>
      </c>
      <c r="H63" s="126"/>
    </row>
    <row r="64" spans="2:8" x14ac:dyDescent="0.25">
      <c r="B64" s="135">
        <f t="shared" si="4"/>
        <v>2021</v>
      </c>
      <c r="C64" s="429">
        <v>44317</v>
      </c>
      <c r="D64" s="468" t="e">
        <v>#N/A</v>
      </c>
      <c r="E64" s="124">
        <v>5.4705779999999997</v>
      </c>
      <c r="F64" s="467">
        <f t="shared" si="7"/>
        <v>5.361258232</v>
      </c>
      <c r="G64" s="467">
        <v>5.4705779999999997</v>
      </c>
      <c r="H64" s="126"/>
    </row>
    <row r="65" spans="2:8" x14ac:dyDescent="0.25">
      <c r="B65" s="135">
        <f t="shared" si="4"/>
        <v>2021</v>
      </c>
      <c r="C65" s="429">
        <v>44348</v>
      </c>
      <c r="D65" s="468" t="e">
        <v>#N/A</v>
      </c>
      <c r="E65" s="124">
        <v>5.4364739999999996</v>
      </c>
      <c r="F65" s="467">
        <f t="shared" si="7"/>
        <v>5.361258232</v>
      </c>
      <c r="G65" s="467">
        <v>5.4364739999999996</v>
      </c>
      <c r="H65" s="126"/>
    </row>
    <row r="66" spans="2:8" x14ac:dyDescent="0.25">
      <c r="B66" s="135">
        <f t="shared" si="4"/>
        <v>2021</v>
      </c>
      <c r="C66" s="429">
        <v>44378</v>
      </c>
      <c r="D66" s="468" t="e">
        <v>#N/A</v>
      </c>
      <c r="E66" s="124">
        <v>5.5631930000000001</v>
      </c>
      <c r="F66" s="467">
        <f t="shared" si="7"/>
        <v>5.361258232</v>
      </c>
      <c r="G66" s="467">
        <v>5.5631930000000001</v>
      </c>
      <c r="H66" s="126"/>
    </row>
    <row r="67" spans="2:8" x14ac:dyDescent="0.25">
      <c r="B67" s="135">
        <f t="shared" si="4"/>
        <v>2021</v>
      </c>
      <c r="C67" s="429">
        <v>44409</v>
      </c>
      <c r="D67" s="468" t="e">
        <v>#N/A</v>
      </c>
      <c r="E67" s="124">
        <v>5.5840620000000003</v>
      </c>
      <c r="F67" s="467">
        <f t="shared" si="7"/>
        <v>5.361258232</v>
      </c>
      <c r="G67" s="467">
        <v>5.5840620000000003</v>
      </c>
      <c r="H67" s="126"/>
    </row>
    <row r="68" spans="2:8" x14ac:dyDescent="0.25">
      <c r="B68" s="135">
        <f t="shared" si="4"/>
        <v>2021</v>
      </c>
      <c r="C68" s="429">
        <v>44440</v>
      </c>
      <c r="D68" s="468" t="e">
        <v>#N/A</v>
      </c>
      <c r="E68" s="124">
        <v>5.6525309999999998</v>
      </c>
      <c r="F68" s="467">
        <f t="shared" si="7"/>
        <v>5.361258232</v>
      </c>
      <c r="G68" s="467">
        <v>5.6525309999999998</v>
      </c>
      <c r="H68" s="126"/>
    </row>
    <row r="69" spans="2:8" x14ac:dyDescent="0.25">
      <c r="B69" s="135">
        <f t="shared" si="4"/>
        <v>2021</v>
      </c>
      <c r="C69" s="429">
        <v>44470</v>
      </c>
      <c r="D69" s="468" t="e">
        <v>#N/A</v>
      </c>
      <c r="E69" s="124">
        <v>5.6794669999999998</v>
      </c>
      <c r="F69" s="467">
        <f t="shared" si="7"/>
        <v>5.361258232</v>
      </c>
      <c r="G69" s="467">
        <v>5.6794669999999998</v>
      </c>
      <c r="H69" s="126"/>
    </row>
    <row r="70" spans="2:8" x14ac:dyDescent="0.25">
      <c r="B70" s="135">
        <f t="shared" si="4"/>
        <v>2021</v>
      </c>
      <c r="C70" s="429">
        <v>44501</v>
      </c>
      <c r="D70" s="468" t="e">
        <v>#N/A</v>
      </c>
      <c r="E70" s="124">
        <v>5.6944030000000003</v>
      </c>
      <c r="F70" s="467">
        <f t="shared" si="7"/>
        <v>5.361258232</v>
      </c>
      <c r="G70" s="467">
        <v>5.6944030000000003</v>
      </c>
      <c r="H70" s="126"/>
    </row>
    <row r="71" spans="2:8" x14ac:dyDescent="0.25">
      <c r="B71" s="135">
        <f t="shared" si="4"/>
        <v>2021</v>
      </c>
      <c r="C71" s="429">
        <v>44531</v>
      </c>
      <c r="D71" s="468" t="e">
        <v>#N/A</v>
      </c>
      <c r="E71" s="124">
        <v>5.5548999999999999</v>
      </c>
      <c r="F71" s="467"/>
      <c r="G71" s="467">
        <v>5.5548999999999999</v>
      </c>
      <c r="H71" s="126"/>
    </row>
    <row r="72" spans="2:8" x14ac:dyDescent="0.25">
      <c r="B72" s="135">
        <f t="shared" si="4"/>
        <v>2022</v>
      </c>
      <c r="C72" s="429">
        <v>44562</v>
      </c>
      <c r="D72" s="468" t="e">
        <v>#N/A</v>
      </c>
      <c r="E72" s="124">
        <v>5.4478900000000001</v>
      </c>
      <c r="F72" s="467"/>
      <c r="G72" s="467">
        <v>5.4478900000000001</v>
      </c>
      <c r="H72" s="126"/>
    </row>
    <row r="73" spans="2:8" x14ac:dyDescent="0.25">
      <c r="B73" s="135">
        <f t="shared" si="4"/>
        <v>2022</v>
      </c>
      <c r="C73" s="429">
        <v>44593</v>
      </c>
      <c r="D73" s="468" t="e">
        <v>#N/A</v>
      </c>
      <c r="E73" s="124">
        <v>5.5334110000000001</v>
      </c>
      <c r="F73" s="467">
        <f t="shared" ref="F73:F82" si="8">AVERAGEIF($B$36:$B$97,B73,$G$36:$G$97)</f>
        <v>5.8045860833333336</v>
      </c>
      <c r="G73" s="467">
        <v>5.5334110000000001</v>
      </c>
      <c r="H73" s="126"/>
    </row>
    <row r="74" spans="2:8" x14ac:dyDescent="0.25">
      <c r="B74" s="135">
        <f t="shared" si="4"/>
        <v>2022</v>
      </c>
      <c r="C74" s="429">
        <v>44621</v>
      </c>
      <c r="D74" s="468" t="e">
        <v>#N/A</v>
      </c>
      <c r="E74" s="124">
        <v>5.7077280000000004</v>
      </c>
      <c r="F74" s="467">
        <f t="shared" si="8"/>
        <v>5.8045860833333336</v>
      </c>
      <c r="G74" s="467">
        <v>5.7077280000000004</v>
      </c>
      <c r="H74" s="126"/>
    </row>
    <row r="75" spans="2:8" x14ac:dyDescent="0.25">
      <c r="B75" s="135">
        <f t="shared" si="4"/>
        <v>2022</v>
      </c>
      <c r="C75" s="429">
        <v>44652</v>
      </c>
      <c r="D75" s="468" t="e">
        <v>#N/A</v>
      </c>
      <c r="E75" s="124">
        <v>5.7809140000000001</v>
      </c>
      <c r="F75" s="467">
        <f t="shared" si="8"/>
        <v>5.8045860833333336</v>
      </c>
      <c r="G75" s="467">
        <v>5.7809140000000001</v>
      </c>
      <c r="H75" s="126"/>
    </row>
    <row r="76" spans="2:8" x14ac:dyDescent="0.25">
      <c r="B76" s="135">
        <f t="shared" si="4"/>
        <v>2022</v>
      </c>
      <c r="C76" s="429">
        <v>44682</v>
      </c>
      <c r="D76" s="468" t="e">
        <v>#N/A</v>
      </c>
      <c r="E76" s="124">
        <v>5.8780650000000003</v>
      </c>
      <c r="F76" s="467">
        <f t="shared" si="8"/>
        <v>5.8045860833333336</v>
      </c>
      <c r="G76" s="467">
        <v>5.8780650000000003</v>
      </c>
      <c r="H76" s="126"/>
    </row>
    <row r="77" spans="2:8" x14ac:dyDescent="0.25">
      <c r="B77" s="135">
        <f t="shared" si="4"/>
        <v>2022</v>
      </c>
      <c r="C77" s="429">
        <v>44713</v>
      </c>
      <c r="D77" s="468" t="e">
        <v>#N/A</v>
      </c>
      <c r="E77" s="124">
        <v>5.8177640000000004</v>
      </c>
      <c r="F77" s="467">
        <f t="shared" si="8"/>
        <v>5.8045860833333336</v>
      </c>
      <c r="G77" s="467">
        <v>5.8177640000000004</v>
      </c>
      <c r="H77" s="126"/>
    </row>
    <row r="78" spans="2:8" x14ac:dyDescent="0.25">
      <c r="B78" s="135">
        <f t="shared" si="4"/>
        <v>2022</v>
      </c>
      <c r="C78" s="429">
        <v>44743</v>
      </c>
      <c r="D78" s="468" t="e">
        <v>#N/A</v>
      </c>
      <c r="E78" s="124">
        <v>5.8140599999999996</v>
      </c>
      <c r="F78" s="467">
        <f t="shared" si="8"/>
        <v>5.8045860833333336</v>
      </c>
      <c r="G78" s="467">
        <v>5.8140599999999996</v>
      </c>
      <c r="H78" s="126"/>
    </row>
    <row r="79" spans="2:8" x14ac:dyDescent="0.25">
      <c r="B79" s="135">
        <f t="shared" si="4"/>
        <v>2022</v>
      </c>
      <c r="C79" s="429">
        <v>44774</v>
      </c>
      <c r="D79" s="468" t="e">
        <v>#N/A</v>
      </c>
      <c r="E79" s="124">
        <v>5.9120540000000004</v>
      </c>
      <c r="F79" s="467">
        <f t="shared" si="8"/>
        <v>5.8045860833333336</v>
      </c>
      <c r="G79" s="467">
        <v>5.9120540000000004</v>
      </c>
      <c r="H79" s="126"/>
    </row>
    <row r="80" spans="2:8" x14ac:dyDescent="0.25">
      <c r="B80" s="135">
        <f t="shared" si="4"/>
        <v>2022</v>
      </c>
      <c r="C80" s="429">
        <v>44805</v>
      </c>
      <c r="D80" s="468" t="e">
        <v>#N/A</v>
      </c>
      <c r="E80" s="124">
        <v>5.9283720000000004</v>
      </c>
      <c r="F80" s="467">
        <f t="shared" si="8"/>
        <v>5.8045860833333336</v>
      </c>
      <c r="G80" s="467">
        <v>5.9283720000000004</v>
      </c>
      <c r="H80" s="126"/>
    </row>
    <row r="81" spans="2:8" x14ac:dyDescent="0.25">
      <c r="B81" s="135">
        <f t="shared" si="4"/>
        <v>2022</v>
      </c>
      <c r="C81" s="429">
        <v>44835</v>
      </c>
      <c r="D81" s="468" t="e">
        <v>#N/A</v>
      </c>
      <c r="E81" s="124">
        <v>5.9802879999999998</v>
      </c>
      <c r="F81" s="467">
        <f t="shared" si="8"/>
        <v>5.8045860833333336</v>
      </c>
      <c r="G81" s="467">
        <v>5.9802879999999998</v>
      </c>
      <c r="H81" s="126"/>
    </row>
    <row r="82" spans="2:8" x14ac:dyDescent="0.25">
      <c r="B82" s="135">
        <f t="shared" si="4"/>
        <v>2022</v>
      </c>
      <c r="C82" s="429">
        <v>44866</v>
      </c>
      <c r="D82" s="468" t="e">
        <v>#N/A</v>
      </c>
      <c r="E82" s="124">
        <v>5.9812099999999999</v>
      </c>
      <c r="F82" s="467">
        <f t="shared" si="8"/>
        <v>5.8045860833333336</v>
      </c>
      <c r="G82" s="467">
        <v>5.9812099999999999</v>
      </c>
      <c r="H82" s="126"/>
    </row>
    <row r="83" spans="2:8" x14ac:dyDescent="0.25">
      <c r="B83" s="135">
        <f t="shared" si="4"/>
        <v>2022</v>
      </c>
      <c r="C83" s="429">
        <v>44896</v>
      </c>
      <c r="D83" s="468" t="e">
        <v>#N/A</v>
      </c>
      <c r="E83" s="124">
        <v>5.8732769999999999</v>
      </c>
      <c r="F83" s="467"/>
      <c r="G83" s="467">
        <v>5.8732769999999999</v>
      </c>
      <c r="H83" s="126"/>
    </row>
    <row r="84" spans="2:8" x14ac:dyDescent="0.25">
      <c r="C84" s="122"/>
      <c r="E84" s="128"/>
      <c r="F84" s="126"/>
      <c r="G84" s="128"/>
      <c r="H84" s="126"/>
    </row>
    <row r="85" spans="2:8" x14ac:dyDescent="0.25">
      <c r="C85" s="122"/>
      <c r="E85" s="128"/>
      <c r="F85" s="126"/>
      <c r="G85" s="128"/>
      <c r="H85" s="126"/>
    </row>
    <row r="86" spans="2:8" x14ac:dyDescent="0.25">
      <c r="C86" s="122"/>
      <c r="E86" s="128"/>
      <c r="F86" s="126"/>
      <c r="G86" s="128"/>
      <c r="H86" s="126"/>
    </row>
    <row r="87" spans="2:8" x14ac:dyDescent="0.25">
      <c r="C87" s="122"/>
      <c r="E87" s="128"/>
      <c r="F87" s="126"/>
      <c r="G87" s="128"/>
      <c r="H87" s="126"/>
    </row>
    <row r="88" spans="2:8" x14ac:dyDescent="0.25">
      <c r="C88" s="122"/>
      <c r="E88" s="128"/>
      <c r="F88" s="126"/>
      <c r="G88" s="128"/>
      <c r="H88" s="126"/>
    </row>
    <row r="89" spans="2:8" x14ac:dyDescent="0.25">
      <c r="B89" s="5"/>
      <c r="C89" s="5" t="s">
        <v>0</v>
      </c>
      <c r="E89" s="128"/>
      <c r="F89" s="126"/>
      <c r="G89" s="128"/>
      <c r="H89" s="126"/>
    </row>
    <row r="90" spans="2:8" x14ac:dyDescent="0.25">
      <c r="B90">
        <v>2.5</v>
      </c>
      <c r="C90" s="6">
        <v>0</v>
      </c>
      <c r="E90" s="128"/>
      <c r="F90" s="126"/>
      <c r="G90" s="128"/>
      <c r="H90" s="126"/>
    </row>
    <row r="91" spans="2:8" x14ac:dyDescent="0.25">
      <c r="B91">
        <v>2.5</v>
      </c>
      <c r="C91" s="6">
        <v>1</v>
      </c>
      <c r="E91" s="128"/>
      <c r="F91" s="126"/>
      <c r="G91" s="128"/>
      <c r="H91" s="126"/>
    </row>
    <row r="92" spans="2:8" x14ac:dyDescent="0.25">
      <c r="C92" s="122"/>
      <c r="E92" s="128"/>
      <c r="F92" s="126"/>
      <c r="G92" s="128"/>
      <c r="H92" s="126"/>
    </row>
    <row r="93" spans="2:8" x14ac:dyDescent="0.25">
      <c r="C93" s="122"/>
      <c r="E93" s="128"/>
      <c r="F93" s="126"/>
      <c r="G93" s="128"/>
      <c r="H93" s="126"/>
    </row>
    <row r="94" spans="2:8" x14ac:dyDescent="0.25">
      <c r="C94" s="122"/>
      <c r="E94" s="128"/>
      <c r="F94" s="126"/>
      <c r="G94" s="128"/>
      <c r="H94" s="126"/>
    </row>
    <row r="95" spans="2:8" x14ac:dyDescent="0.25">
      <c r="C95" s="122"/>
      <c r="E95" s="128"/>
      <c r="F95" s="126"/>
      <c r="G95" s="128"/>
      <c r="H95" s="126"/>
    </row>
    <row r="96" spans="2:8" x14ac:dyDescent="0.25">
      <c r="C96" s="122"/>
      <c r="E96" s="128"/>
      <c r="F96" s="126"/>
      <c r="G96" s="128"/>
      <c r="H96" s="126"/>
    </row>
    <row r="97" spans="3:8" x14ac:dyDescent="0.25">
      <c r="C97" s="122"/>
      <c r="E97" s="128"/>
      <c r="F97" s="126"/>
      <c r="G97" s="128"/>
      <c r="H97" s="126"/>
    </row>
    <row r="98" spans="3:8" x14ac:dyDescent="0.25">
      <c r="G98" s="128"/>
      <c r="H98" s="126"/>
    </row>
    <row r="99" spans="3:8" x14ac:dyDescent="0.25">
      <c r="G99" s="128"/>
      <c r="H99" s="126"/>
    </row>
    <row r="100" spans="3:8" x14ac:dyDescent="0.25">
      <c r="G100" s="128"/>
      <c r="H100" s="126"/>
    </row>
    <row r="101" spans="3:8" x14ac:dyDescent="0.25">
      <c r="G101" s="128"/>
      <c r="H101" s="126"/>
    </row>
    <row r="102" spans="3:8" x14ac:dyDescent="0.25">
      <c r="G102" s="128"/>
      <c r="H102" s="126"/>
    </row>
    <row r="103" spans="3:8" x14ac:dyDescent="0.25">
      <c r="G103" s="128"/>
      <c r="H103" s="126"/>
    </row>
    <row r="104" spans="3:8" x14ac:dyDescent="0.25">
      <c r="G104" s="128"/>
      <c r="H104" s="126"/>
    </row>
    <row r="105" spans="3:8" x14ac:dyDescent="0.25">
      <c r="G105" s="128"/>
      <c r="H105" s="126"/>
    </row>
    <row r="106" spans="3:8" x14ac:dyDescent="0.25">
      <c r="G106" s="128"/>
      <c r="H106" s="126"/>
    </row>
    <row r="107" spans="3:8" x14ac:dyDescent="0.25">
      <c r="G107" s="128"/>
    </row>
    <row r="108" spans="3:8" x14ac:dyDescent="0.25">
      <c r="G108" s="128"/>
    </row>
    <row r="109" spans="3:8" x14ac:dyDescent="0.25">
      <c r="G109" s="128"/>
    </row>
    <row r="110" spans="3:8" x14ac:dyDescent="0.25">
      <c r="G110" s="128"/>
    </row>
    <row r="111" spans="3:8" x14ac:dyDescent="0.25">
      <c r="G111" s="128"/>
    </row>
    <row r="112" spans="3:8" x14ac:dyDescent="0.25">
      <c r="G112" s="128"/>
    </row>
    <row r="113" spans="7:7" x14ac:dyDescent="0.25">
      <c r="G113" s="128"/>
    </row>
    <row r="114" spans="7:7" x14ac:dyDescent="0.25">
      <c r="G114" s="128"/>
    </row>
    <row r="115" spans="7:7" x14ac:dyDescent="0.25">
      <c r="G115" s="128"/>
    </row>
    <row r="116" spans="7:7" x14ac:dyDescent="0.25">
      <c r="G116" s="128"/>
    </row>
    <row r="117" spans="7:7" x14ac:dyDescent="0.25">
      <c r="G117" s="128"/>
    </row>
    <row r="118" spans="7:7" x14ac:dyDescent="0.25">
      <c r="G118" s="128"/>
    </row>
    <row r="119" spans="7:7" x14ac:dyDescent="0.25">
      <c r="G119" s="128"/>
    </row>
    <row r="120" spans="7:7" x14ac:dyDescent="0.25">
      <c r="G120" s="128"/>
    </row>
    <row r="121" spans="7:7" x14ac:dyDescent="0.25">
      <c r="G121" s="128"/>
    </row>
    <row r="122" spans="7:7" x14ac:dyDescent="0.25">
      <c r="G122" s="128"/>
    </row>
    <row r="123" spans="7:7" x14ac:dyDescent="0.25">
      <c r="G123" s="128"/>
    </row>
    <row r="124" spans="7:7" x14ac:dyDescent="0.25">
      <c r="G124" s="128"/>
    </row>
    <row r="125" spans="7:7" x14ac:dyDescent="0.25">
      <c r="G125" s="128"/>
    </row>
    <row r="126" spans="7:7" x14ac:dyDescent="0.25">
      <c r="G126" s="128"/>
    </row>
    <row r="127" spans="7:7" x14ac:dyDescent="0.25">
      <c r="G127" s="128"/>
    </row>
    <row r="128" spans="7:7" x14ac:dyDescent="0.25">
      <c r="G128" s="128"/>
    </row>
    <row r="129" spans="7:7" x14ac:dyDescent="0.25">
      <c r="G129" s="128"/>
    </row>
    <row r="130" spans="7:7" x14ac:dyDescent="0.25">
      <c r="G130" s="128"/>
    </row>
    <row r="131" spans="7:7" x14ac:dyDescent="0.25">
      <c r="G131" s="128"/>
    </row>
  </sheetData>
  <mergeCells count="2">
    <mergeCell ref="D24:H24"/>
    <mergeCell ref="J24:M24"/>
  </mergeCells>
  <conditionalFormatting sqref="D36">
    <cfRule type="expression" dxfId="60" priority="6" stopIfTrue="1">
      <formula>ISNA(D36)</formula>
    </cfRule>
  </conditionalFormatting>
  <conditionalFormatting sqref="D36">
    <cfRule type="expression" dxfId="59" priority="5" stopIfTrue="1">
      <formula>ISNA(D36)</formula>
    </cfRule>
  </conditionalFormatting>
  <conditionalFormatting sqref="E36">
    <cfRule type="expression" dxfId="58" priority="4" stopIfTrue="1">
      <formula>ISNA(E36)</formula>
    </cfRule>
  </conditionalFormatting>
  <conditionalFormatting sqref="D37:D97">
    <cfRule type="expression" dxfId="57" priority="3" stopIfTrue="1">
      <formula>ISNA(D37)</formula>
    </cfRule>
  </conditionalFormatting>
  <conditionalFormatting sqref="D37:D97">
    <cfRule type="expression" dxfId="56" priority="2" stopIfTrue="1">
      <formula>ISNA(D37)</formula>
    </cfRule>
  </conditionalFormatting>
  <conditionalFormatting sqref="E37:E97">
    <cfRule type="expression" dxfId="55" priority="1" stopIfTrue="1">
      <formula>ISNA(E37)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42.140625" style="119" customWidth="1"/>
    <col min="18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243</v>
      </c>
      <c r="R6" s="220" t="s">
        <v>255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240</v>
      </c>
      <c r="R7" s="221" t="s">
        <v>256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241</v>
      </c>
      <c r="R8" s="221" t="s">
        <v>257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242</v>
      </c>
      <c r="R9" s="221" t="s">
        <v>258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473" t="s">
        <v>435</v>
      </c>
      <c r="R10" s="330" t="s">
        <v>436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4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4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4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4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4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4" x14ac:dyDescent="0.25">
      <c r="A24"/>
      <c r="B24"/>
      <c r="C24" s="567" t="s">
        <v>278</v>
      </c>
      <c r="D24" s="567"/>
      <c r="E24" s="567"/>
      <c r="F24" s="567"/>
      <c r="G24" s="567"/>
      <c r="H24" s="32"/>
      <c r="I24" s="567" t="s">
        <v>88</v>
      </c>
      <c r="J24" s="567"/>
      <c r="K24" s="567"/>
      <c r="L24" s="567"/>
    </row>
    <row r="25" spans="1:14" x14ac:dyDescent="0.25"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4" x14ac:dyDescent="0.25">
      <c r="A26" s="410"/>
      <c r="B26" s="411" t="s">
        <v>243</v>
      </c>
      <c r="C26" s="412">
        <v>1.4795108438</v>
      </c>
      <c r="D26" s="412">
        <v>1.5370005534</v>
      </c>
      <c r="E26" s="412">
        <v>1.7031136557</v>
      </c>
      <c r="F26" s="412">
        <v>1.8953511890000001</v>
      </c>
      <c r="G26" s="412">
        <v>2.1273558959000001</v>
      </c>
      <c r="H26" s="412"/>
      <c r="I26" s="412">
        <f t="shared" ref="I26:L29" si="0">D26-C26</f>
        <v>5.7489709599999994E-2</v>
      </c>
      <c r="J26" s="412">
        <f t="shared" si="0"/>
        <v>0.16611310229999998</v>
      </c>
      <c r="K26" s="412">
        <f t="shared" si="0"/>
        <v>0.19223753330000015</v>
      </c>
      <c r="L26" s="412">
        <f t="shared" si="0"/>
        <v>0.23200470689999997</v>
      </c>
      <c r="M26" s="128"/>
      <c r="N26" s="331"/>
    </row>
    <row r="27" spans="1:14" x14ac:dyDescent="0.25">
      <c r="A27" s="410"/>
      <c r="B27" s="411" t="s">
        <v>240</v>
      </c>
      <c r="C27" s="412">
        <v>1.1990419780999999</v>
      </c>
      <c r="D27" s="412">
        <v>1.1664619699000001</v>
      </c>
      <c r="E27" s="412">
        <v>1.0892118851999999</v>
      </c>
      <c r="F27" s="412">
        <v>1.1755946695999999</v>
      </c>
      <c r="G27" s="412">
        <v>1.1783621838</v>
      </c>
      <c r="H27" s="412"/>
      <c r="I27" s="412">
        <f t="shared" si="0"/>
        <v>-3.2580008199999844E-2</v>
      </c>
      <c r="J27" s="412">
        <f t="shared" si="0"/>
        <v>-7.7250084700000166E-2</v>
      </c>
      <c r="K27" s="412">
        <f t="shared" si="0"/>
        <v>8.6382784400000023E-2</v>
      </c>
      <c r="L27" s="412">
        <f t="shared" si="0"/>
        <v>2.7675142000000985E-3</v>
      </c>
      <c r="M27" s="128"/>
    </row>
    <row r="28" spans="1:14" x14ac:dyDescent="0.25">
      <c r="A28" s="410"/>
      <c r="B28" s="411" t="s">
        <v>241</v>
      </c>
      <c r="C28" s="412">
        <v>0.20241119452</v>
      </c>
      <c r="D28" s="412">
        <v>0.23783130137</v>
      </c>
      <c r="E28" s="412">
        <v>0.19663003004999999</v>
      </c>
      <c r="F28" s="412">
        <v>0.19421543918</v>
      </c>
      <c r="G28" s="412">
        <v>0.20441294630000001</v>
      </c>
      <c r="H28" s="412"/>
      <c r="I28" s="412">
        <f t="shared" si="0"/>
        <v>3.5420106849999994E-2</v>
      </c>
      <c r="J28" s="412">
        <f t="shared" si="0"/>
        <v>-4.120127132000001E-2</v>
      </c>
      <c r="K28" s="412">
        <f t="shared" si="0"/>
        <v>-2.414590869999983E-3</v>
      </c>
      <c r="L28" s="412">
        <f t="shared" si="0"/>
        <v>1.0197507120000004E-2</v>
      </c>
      <c r="M28" s="128"/>
    </row>
    <row r="29" spans="1:14" x14ac:dyDescent="0.25">
      <c r="A29" s="410"/>
      <c r="B29" s="413" t="s">
        <v>242</v>
      </c>
      <c r="C29" s="414">
        <v>0.13265153151</v>
      </c>
      <c r="D29" s="414">
        <v>0.19762761917999999</v>
      </c>
      <c r="E29" s="414">
        <v>0.20775818852</v>
      </c>
      <c r="F29" s="414">
        <v>8.1942733699E-2</v>
      </c>
      <c r="G29" s="414">
        <v>8.1112064932000003E-2</v>
      </c>
      <c r="H29" s="414"/>
      <c r="I29" s="414">
        <f t="shared" si="0"/>
        <v>6.4976087669999988E-2</v>
      </c>
      <c r="J29" s="414">
        <f t="shared" si="0"/>
        <v>1.0130569340000006E-2</v>
      </c>
      <c r="K29" s="414">
        <f t="shared" si="0"/>
        <v>-0.12581545482099998</v>
      </c>
      <c r="L29" s="414">
        <f t="shared" si="0"/>
        <v>-8.3066876699999792E-4</v>
      </c>
      <c r="M29" s="128"/>
    </row>
    <row r="30" spans="1:14" x14ac:dyDescent="0.25">
      <c r="B30" s="114" t="s">
        <v>223</v>
      </c>
      <c r="C30" s="6">
        <f t="shared" ref="C30:G30" si="1">+SUM(C26:C29)</f>
        <v>3.0136155479300002</v>
      </c>
      <c r="D30" s="6">
        <f t="shared" si="1"/>
        <v>3.1389214438499997</v>
      </c>
      <c r="E30" s="6">
        <f t="shared" si="1"/>
        <v>3.1967137594700001</v>
      </c>
      <c r="F30" s="6">
        <f t="shared" si="1"/>
        <v>3.3471040314790002</v>
      </c>
      <c r="G30" s="6">
        <f t="shared" si="1"/>
        <v>3.5912430909320001</v>
      </c>
      <c r="H30" s="6"/>
      <c r="I30" s="6">
        <f>+SUM(I26:I29)</f>
        <v>0.12530589592000013</v>
      </c>
      <c r="J30" s="6">
        <f t="shared" ref="J30:L30" si="2">+SUM(J26:J29)</f>
        <v>5.7792315619999812E-2</v>
      </c>
      <c r="K30" s="6">
        <f t="shared" si="2"/>
        <v>0.15039027200900024</v>
      </c>
      <c r="L30" s="6">
        <f t="shared" si="2"/>
        <v>0.24413905945300007</v>
      </c>
      <c r="M30" s="128"/>
    </row>
    <row r="31" spans="1:14" x14ac:dyDescent="0.25">
      <c r="B31" s="353" t="s">
        <v>553</v>
      </c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259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3">YEAR(B36)</f>
        <v>2019</v>
      </c>
      <c r="B36" s="429">
        <v>43466</v>
      </c>
      <c r="C36" s="468">
        <v>3.7151969999999999</v>
      </c>
      <c r="D36" s="124" t="e">
        <v>#N/A</v>
      </c>
      <c r="E36" s="467"/>
      <c r="F36" s="467">
        <v>3.7151969999999999</v>
      </c>
      <c r="G36" s="126"/>
    </row>
    <row r="37" spans="1:7" x14ac:dyDescent="0.25">
      <c r="A37" s="135">
        <f t="shared" si="3"/>
        <v>2019</v>
      </c>
      <c r="B37" s="429">
        <v>43497</v>
      </c>
      <c r="C37" s="468">
        <v>3.5900650000000001</v>
      </c>
      <c r="D37" s="124" t="e">
        <v>#N/A</v>
      </c>
      <c r="E37" s="467">
        <f t="shared" ref="E37:E46" si="4">AVERAGEIF($A$36:$A$97,A37,$F$36:$F$97)</f>
        <v>3.14127775</v>
      </c>
      <c r="F37" s="467">
        <v>3.5900650000000001</v>
      </c>
      <c r="G37" s="126"/>
    </row>
    <row r="38" spans="1:7" x14ac:dyDescent="0.25">
      <c r="A38" s="135">
        <f t="shared" si="3"/>
        <v>2019</v>
      </c>
      <c r="B38" s="429">
        <v>43525</v>
      </c>
      <c r="C38" s="468">
        <v>3.1362429999999999</v>
      </c>
      <c r="D38" s="124" t="e">
        <v>#N/A</v>
      </c>
      <c r="E38" s="467">
        <f t="shared" si="4"/>
        <v>3.14127775</v>
      </c>
      <c r="F38" s="467">
        <v>3.1362429999999999</v>
      </c>
      <c r="G38" s="126"/>
    </row>
    <row r="39" spans="1:7" x14ac:dyDescent="0.25">
      <c r="A39" s="135">
        <f t="shared" si="3"/>
        <v>2019</v>
      </c>
      <c r="B39" s="429">
        <v>43556</v>
      </c>
      <c r="C39" s="468">
        <v>2.8857740000000001</v>
      </c>
      <c r="D39" s="124" t="e">
        <v>#N/A</v>
      </c>
      <c r="E39" s="467">
        <f t="shared" si="4"/>
        <v>3.14127775</v>
      </c>
      <c r="F39" s="467">
        <v>2.8857740000000001</v>
      </c>
      <c r="G39" s="126"/>
    </row>
    <row r="40" spans="1:7" x14ac:dyDescent="0.25">
      <c r="A40" s="135">
        <f t="shared" si="3"/>
        <v>2019</v>
      </c>
      <c r="B40" s="429">
        <v>43586</v>
      </c>
      <c r="C40" s="468">
        <v>2.7452040000000002</v>
      </c>
      <c r="D40" s="124" t="e">
        <v>#N/A</v>
      </c>
      <c r="E40" s="467">
        <f t="shared" si="4"/>
        <v>3.14127775</v>
      </c>
      <c r="F40" s="467">
        <v>2.7452040000000002</v>
      </c>
      <c r="G40" s="126"/>
    </row>
    <row r="41" spans="1:7" x14ac:dyDescent="0.25">
      <c r="A41" s="135">
        <f t="shared" si="3"/>
        <v>2019</v>
      </c>
      <c r="B41" s="429">
        <v>43617</v>
      </c>
      <c r="C41" s="468">
        <v>2.7531680000000001</v>
      </c>
      <c r="D41" s="124" t="e">
        <v>#N/A</v>
      </c>
      <c r="E41" s="467">
        <f t="shared" si="4"/>
        <v>3.14127775</v>
      </c>
      <c r="F41" s="467">
        <v>2.7531680000000001</v>
      </c>
      <c r="G41" s="126"/>
    </row>
    <row r="42" spans="1:7" x14ac:dyDescent="0.25">
      <c r="A42" s="135">
        <f t="shared" si="3"/>
        <v>2019</v>
      </c>
      <c r="B42" s="429">
        <v>43647</v>
      </c>
      <c r="C42" s="468">
        <v>2.929627</v>
      </c>
      <c r="D42" s="124" t="e">
        <v>#N/A</v>
      </c>
      <c r="E42" s="467">
        <f t="shared" si="4"/>
        <v>3.14127775</v>
      </c>
      <c r="F42" s="467">
        <v>2.929627</v>
      </c>
      <c r="G42" s="126"/>
    </row>
    <row r="43" spans="1:7" x14ac:dyDescent="0.25">
      <c r="A43" s="135">
        <f t="shared" si="3"/>
        <v>2019</v>
      </c>
      <c r="B43" s="429">
        <v>43678</v>
      </c>
      <c r="C43" s="468">
        <v>2.8539729999999999</v>
      </c>
      <c r="D43" s="124" t="e">
        <v>#N/A</v>
      </c>
      <c r="E43" s="467">
        <f t="shared" si="4"/>
        <v>3.14127775</v>
      </c>
      <c r="F43" s="467">
        <v>2.8539729999999999</v>
      </c>
      <c r="G43" s="126"/>
    </row>
    <row r="44" spans="1:7" x14ac:dyDescent="0.25">
      <c r="A44" s="135">
        <f t="shared" si="3"/>
        <v>2019</v>
      </c>
      <c r="B44" s="429">
        <v>43709</v>
      </c>
      <c r="C44" s="468">
        <v>3.0413929999999998</v>
      </c>
      <c r="D44" s="124" t="e">
        <v>#N/A</v>
      </c>
      <c r="E44" s="467">
        <f t="shared" si="4"/>
        <v>3.14127775</v>
      </c>
      <c r="F44" s="467">
        <v>3.0413929999999998</v>
      </c>
      <c r="G44" s="126"/>
    </row>
    <row r="45" spans="1:7" x14ac:dyDescent="0.25">
      <c r="A45" s="135">
        <f t="shared" si="3"/>
        <v>2019</v>
      </c>
      <c r="B45" s="429">
        <v>43739</v>
      </c>
      <c r="C45" s="468">
        <v>3.1476060000000001</v>
      </c>
      <c r="D45" s="124" t="e">
        <v>#N/A</v>
      </c>
      <c r="E45" s="467">
        <f t="shared" si="4"/>
        <v>3.14127775</v>
      </c>
      <c r="F45" s="467">
        <v>3.1476060000000001</v>
      </c>
      <c r="G45" s="126"/>
    </row>
    <row r="46" spans="1:7" x14ac:dyDescent="0.25">
      <c r="A46" s="135">
        <f t="shared" si="3"/>
        <v>2019</v>
      </c>
      <c r="B46" s="429">
        <v>43770</v>
      </c>
      <c r="C46" s="468">
        <v>3.398466</v>
      </c>
      <c r="D46" s="124" t="e">
        <v>#N/A</v>
      </c>
      <c r="E46" s="467">
        <f t="shared" si="4"/>
        <v>3.14127775</v>
      </c>
      <c r="F46" s="467">
        <v>3.398466</v>
      </c>
      <c r="G46" s="126"/>
    </row>
    <row r="47" spans="1:7" x14ac:dyDescent="0.25">
      <c r="A47" s="135">
        <f t="shared" si="3"/>
        <v>2019</v>
      </c>
      <c r="B47" s="429">
        <v>43800</v>
      </c>
      <c r="C47" s="468">
        <v>3.4986169999999999</v>
      </c>
      <c r="D47" s="124" t="e">
        <v>#N/A</v>
      </c>
      <c r="E47" s="467"/>
      <c r="F47" s="467">
        <v>3.4986169999999999</v>
      </c>
      <c r="G47" s="126"/>
    </row>
    <row r="48" spans="1:7" x14ac:dyDescent="0.25">
      <c r="A48" s="135">
        <f t="shared" si="3"/>
        <v>2020</v>
      </c>
      <c r="B48" s="429">
        <v>43831</v>
      </c>
      <c r="C48" s="468">
        <v>3.3962810000000001</v>
      </c>
      <c r="D48" s="124" t="e">
        <v>#N/A</v>
      </c>
      <c r="E48" s="467"/>
      <c r="F48" s="467">
        <v>3.3962810000000001</v>
      </c>
      <c r="G48" s="126"/>
    </row>
    <row r="49" spans="1:7" x14ac:dyDescent="0.25">
      <c r="A49" s="135">
        <f t="shared" si="3"/>
        <v>2020</v>
      </c>
      <c r="B49" s="429">
        <v>43862</v>
      </c>
      <c r="C49" s="468">
        <v>3.2084169999999999</v>
      </c>
      <c r="D49" s="124" t="e">
        <v>#N/A</v>
      </c>
      <c r="E49" s="467">
        <f t="shared" ref="E49:E58" si="5">AVERAGEIF($A$36:$A$97,A49,$F$36:$F$97)</f>
        <v>3.1953088333333333</v>
      </c>
      <c r="F49" s="467">
        <v>3.2084169999999999</v>
      </c>
      <c r="G49" s="126"/>
    </row>
    <row r="50" spans="1:7" x14ac:dyDescent="0.25">
      <c r="A50" s="135">
        <f t="shared" si="3"/>
        <v>2020</v>
      </c>
      <c r="B50" s="429">
        <v>43891</v>
      </c>
      <c r="C50" s="468">
        <v>3.3106209999999998</v>
      </c>
      <c r="D50" s="124" t="e">
        <v>#N/A</v>
      </c>
      <c r="E50" s="467">
        <f t="shared" si="5"/>
        <v>3.1953088333333333</v>
      </c>
      <c r="F50" s="467">
        <v>3.3106209999999998</v>
      </c>
      <c r="G50" s="126"/>
    </row>
    <row r="51" spans="1:7" x14ac:dyDescent="0.25">
      <c r="A51" s="135">
        <f t="shared" si="3"/>
        <v>2020</v>
      </c>
      <c r="B51" s="429">
        <v>43922</v>
      </c>
      <c r="C51" s="468">
        <v>2.8570069999999999</v>
      </c>
      <c r="D51" s="124" t="e">
        <v>#N/A</v>
      </c>
      <c r="E51" s="467">
        <f t="shared" si="5"/>
        <v>3.1953088333333333</v>
      </c>
      <c r="F51" s="467">
        <v>2.8570069999999999</v>
      </c>
      <c r="G51" s="126"/>
    </row>
    <row r="52" spans="1:7" x14ac:dyDescent="0.25">
      <c r="A52" s="135">
        <f t="shared" si="3"/>
        <v>2020</v>
      </c>
      <c r="B52" s="429">
        <v>43952</v>
      </c>
      <c r="C52" s="468">
        <v>2.881014</v>
      </c>
      <c r="D52" s="124" t="e">
        <v>#N/A</v>
      </c>
      <c r="E52" s="467">
        <f t="shared" si="5"/>
        <v>3.1953088333333333</v>
      </c>
      <c r="F52" s="467">
        <v>2.881014</v>
      </c>
      <c r="G52" s="126"/>
    </row>
    <row r="53" spans="1:7" x14ac:dyDescent="0.25">
      <c r="A53" s="135">
        <f t="shared" si="3"/>
        <v>2020</v>
      </c>
      <c r="B53" s="429">
        <v>43983</v>
      </c>
      <c r="C53" s="468">
        <v>2.7600060000000002</v>
      </c>
      <c r="D53" s="124" t="e">
        <v>#N/A</v>
      </c>
      <c r="E53" s="467">
        <f t="shared" si="5"/>
        <v>3.1953088333333333</v>
      </c>
      <c r="F53" s="467">
        <v>2.7600060000000002</v>
      </c>
      <c r="G53" s="126"/>
    </row>
    <row r="54" spans="1:7" x14ac:dyDescent="0.25">
      <c r="A54" s="135">
        <f t="shared" si="3"/>
        <v>2020</v>
      </c>
      <c r="B54" s="429">
        <v>44013</v>
      </c>
      <c r="C54" s="468">
        <v>3.0208550000000001</v>
      </c>
      <c r="D54" s="124" t="e">
        <v>#N/A</v>
      </c>
      <c r="E54" s="467">
        <f t="shared" si="5"/>
        <v>3.1953088333333333</v>
      </c>
      <c r="F54" s="467">
        <v>3.0208550000000001</v>
      </c>
      <c r="G54" s="126"/>
    </row>
    <row r="55" spans="1:7" x14ac:dyDescent="0.25">
      <c r="A55" s="135">
        <f t="shared" si="3"/>
        <v>2020</v>
      </c>
      <c r="B55" s="429">
        <v>44044</v>
      </c>
      <c r="C55" s="468">
        <v>2.8907880000000001</v>
      </c>
      <c r="D55" s="124" t="e">
        <v>#N/A</v>
      </c>
      <c r="E55" s="467">
        <f t="shared" si="5"/>
        <v>3.1953088333333333</v>
      </c>
      <c r="F55" s="467">
        <v>2.8907880000000001</v>
      </c>
      <c r="G55" s="126"/>
    </row>
    <row r="56" spans="1:7" x14ac:dyDescent="0.25">
      <c r="A56" s="135">
        <f t="shared" si="3"/>
        <v>2020</v>
      </c>
      <c r="B56" s="429">
        <v>44075</v>
      </c>
      <c r="C56" s="468">
        <v>2.9232019999999999</v>
      </c>
      <c r="D56" s="124" t="e">
        <v>#N/A</v>
      </c>
      <c r="E56" s="467">
        <f t="shared" si="5"/>
        <v>3.1953088333333333</v>
      </c>
      <c r="F56" s="467">
        <v>2.9232019999999999</v>
      </c>
      <c r="G56" s="126"/>
    </row>
    <row r="57" spans="1:7" x14ac:dyDescent="0.25">
      <c r="A57" s="135">
        <f t="shared" si="3"/>
        <v>2020</v>
      </c>
      <c r="B57" s="429">
        <v>44105</v>
      </c>
      <c r="C57" s="468">
        <v>3.3727330000000002</v>
      </c>
      <c r="D57" s="124" t="e">
        <v>#N/A</v>
      </c>
      <c r="E57" s="467">
        <f t="shared" si="5"/>
        <v>3.1953088333333333</v>
      </c>
      <c r="F57" s="467">
        <v>3.3727330000000002</v>
      </c>
      <c r="G57" s="126"/>
    </row>
    <row r="58" spans="1:7" x14ac:dyDescent="0.25">
      <c r="A58" s="135">
        <f t="shared" si="3"/>
        <v>2020</v>
      </c>
      <c r="B58" s="429">
        <v>44136</v>
      </c>
      <c r="C58" s="468">
        <v>3.7006009999999998</v>
      </c>
      <c r="D58" s="124" t="e">
        <v>#N/A</v>
      </c>
      <c r="E58" s="467">
        <f t="shared" si="5"/>
        <v>3.1953088333333333</v>
      </c>
      <c r="F58" s="467">
        <v>3.7006009999999998</v>
      </c>
      <c r="G58" s="126"/>
    </row>
    <row r="59" spans="1:7" x14ac:dyDescent="0.25">
      <c r="A59" s="135">
        <f t="shared" si="3"/>
        <v>2020</v>
      </c>
      <c r="B59" s="429">
        <v>44166</v>
      </c>
      <c r="C59" s="468">
        <v>4.0221809999999998</v>
      </c>
      <c r="D59" s="124" t="e">
        <v>#N/A</v>
      </c>
      <c r="E59" s="467"/>
      <c r="F59" s="467">
        <v>4.0221809999999998</v>
      </c>
      <c r="G59" s="126"/>
    </row>
    <row r="60" spans="1:7" x14ac:dyDescent="0.25">
      <c r="A60" s="135">
        <f t="shared" si="3"/>
        <v>2021</v>
      </c>
      <c r="B60" s="429">
        <v>44197</v>
      </c>
      <c r="C60" s="468">
        <v>3.8049881773999998</v>
      </c>
      <c r="D60" s="124" t="e">
        <v>#N/A</v>
      </c>
      <c r="E60" s="467"/>
      <c r="F60" s="467">
        <v>3.8049881773999998</v>
      </c>
      <c r="G60" s="126"/>
    </row>
    <row r="61" spans="1:7" x14ac:dyDescent="0.25">
      <c r="A61" s="135">
        <f t="shared" si="3"/>
        <v>2021</v>
      </c>
      <c r="B61" s="429">
        <v>44228</v>
      </c>
      <c r="C61" s="468">
        <v>3.3101224500000002</v>
      </c>
      <c r="D61" s="124">
        <v>3.3101224500000002</v>
      </c>
      <c r="E61" s="467">
        <f t="shared" ref="E61:E70" si="6">AVERAGEIF($A$36:$A$97,A61,$F$36:$F$97)</f>
        <v>3.3462018856166669</v>
      </c>
      <c r="F61" s="467">
        <v>3.3101224500000002</v>
      </c>
      <c r="G61" s="126"/>
    </row>
    <row r="62" spans="1:7" x14ac:dyDescent="0.25">
      <c r="A62" s="135">
        <f t="shared" si="3"/>
        <v>2021</v>
      </c>
      <c r="B62" s="429">
        <v>44256</v>
      </c>
      <c r="C62" s="468" t="e">
        <v>#N/A</v>
      </c>
      <c r="D62" s="124">
        <v>3.257835</v>
      </c>
      <c r="E62" s="467">
        <f t="shared" si="6"/>
        <v>3.3462018856166669</v>
      </c>
      <c r="F62" s="467">
        <v>3.257835</v>
      </c>
      <c r="G62" s="126"/>
    </row>
    <row r="63" spans="1:7" x14ac:dyDescent="0.25">
      <c r="A63" s="135">
        <f t="shared" si="3"/>
        <v>2021</v>
      </c>
      <c r="B63" s="429">
        <v>44287</v>
      </c>
      <c r="C63" s="468" t="e">
        <v>#N/A</v>
      </c>
      <c r="D63" s="124">
        <v>3.3146300000000002</v>
      </c>
      <c r="E63" s="467">
        <f t="shared" si="6"/>
        <v>3.3462018856166669</v>
      </c>
      <c r="F63" s="467">
        <v>3.3146300000000002</v>
      </c>
      <c r="G63" s="126"/>
    </row>
    <row r="64" spans="1:7" x14ac:dyDescent="0.25">
      <c r="A64" s="135">
        <f t="shared" si="3"/>
        <v>2021</v>
      </c>
      <c r="B64" s="429">
        <v>44317</v>
      </c>
      <c r="C64" s="468" t="e">
        <v>#N/A</v>
      </c>
      <c r="D64" s="124">
        <v>3.182061</v>
      </c>
      <c r="E64" s="467">
        <f t="shared" si="6"/>
        <v>3.3462018856166669</v>
      </c>
      <c r="F64" s="467">
        <v>3.182061</v>
      </c>
      <c r="G64" s="126"/>
    </row>
    <row r="65" spans="1:7" x14ac:dyDescent="0.25">
      <c r="A65" s="135">
        <f t="shared" si="3"/>
        <v>2021</v>
      </c>
      <c r="B65" s="429">
        <v>44348</v>
      </c>
      <c r="C65" s="468" t="e">
        <v>#N/A</v>
      </c>
      <c r="D65" s="124">
        <v>3.0679020000000001</v>
      </c>
      <c r="E65" s="467">
        <f t="shared" si="6"/>
        <v>3.3462018856166669</v>
      </c>
      <c r="F65" s="467">
        <v>3.0679020000000001</v>
      </c>
      <c r="G65" s="126"/>
    </row>
    <row r="66" spans="1:7" x14ac:dyDescent="0.25">
      <c r="A66" s="135">
        <f t="shared" si="3"/>
        <v>2021</v>
      </c>
      <c r="B66" s="429">
        <v>44378</v>
      </c>
      <c r="C66" s="468" t="e">
        <v>#N/A</v>
      </c>
      <c r="D66" s="124">
        <v>3.2024810000000001</v>
      </c>
      <c r="E66" s="467">
        <f t="shared" si="6"/>
        <v>3.3462018856166669</v>
      </c>
      <c r="F66" s="467">
        <v>3.2024810000000001</v>
      </c>
      <c r="G66" s="126"/>
    </row>
    <row r="67" spans="1:7" x14ac:dyDescent="0.25">
      <c r="A67" s="135">
        <f t="shared" si="3"/>
        <v>2021</v>
      </c>
      <c r="B67" s="429">
        <v>44409</v>
      </c>
      <c r="C67" s="468" t="e">
        <v>#N/A</v>
      </c>
      <c r="D67" s="124">
        <v>3.157651</v>
      </c>
      <c r="E67" s="467">
        <f t="shared" si="6"/>
        <v>3.3462018856166669</v>
      </c>
      <c r="F67" s="467">
        <v>3.157651</v>
      </c>
      <c r="G67" s="126"/>
    </row>
    <row r="68" spans="1:7" x14ac:dyDescent="0.25">
      <c r="A68" s="135">
        <f t="shared" si="3"/>
        <v>2021</v>
      </c>
      <c r="B68" s="429">
        <v>44440</v>
      </c>
      <c r="C68" s="468" t="e">
        <v>#N/A</v>
      </c>
      <c r="D68" s="124">
        <v>3.2551239999999999</v>
      </c>
      <c r="E68" s="467">
        <f t="shared" si="6"/>
        <v>3.3462018856166669</v>
      </c>
      <c r="F68" s="467">
        <v>3.2551239999999999</v>
      </c>
      <c r="G68" s="126"/>
    </row>
    <row r="69" spans="1:7" x14ac:dyDescent="0.25">
      <c r="A69" s="135">
        <f t="shared" si="3"/>
        <v>2021</v>
      </c>
      <c r="B69" s="429">
        <v>44470</v>
      </c>
      <c r="C69" s="468" t="e">
        <v>#N/A</v>
      </c>
      <c r="D69" s="124">
        <v>3.3622160000000001</v>
      </c>
      <c r="E69" s="467">
        <f t="shared" si="6"/>
        <v>3.3462018856166669</v>
      </c>
      <c r="F69" s="467">
        <v>3.3622160000000001</v>
      </c>
      <c r="G69" s="126"/>
    </row>
    <row r="70" spans="1:7" x14ac:dyDescent="0.25">
      <c r="A70" s="135">
        <f t="shared" si="3"/>
        <v>2021</v>
      </c>
      <c r="B70" s="429">
        <v>44501</v>
      </c>
      <c r="C70" s="468" t="e">
        <v>#N/A</v>
      </c>
      <c r="D70" s="124">
        <v>3.5260630000000002</v>
      </c>
      <c r="E70" s="467">
        <f t="shared" si="6"/>
        <v>3.3462018856166669</v>
      </c>
      <c r="F70" s="467">
        <v>3.5260630000000002</v>
      </c>
      <c r="G70" s="126"/>
    </row>
    <row r="71" spans="1:7" x14ac:dyDescent="0.25">
      <c r="A71" s="135">
        <f t="shared" si="3"/>
        <v>2021</v>
      </c>
      <c r="B71" s="429">
        <v>44531</v>
      </c>
      <c r="C71" s="468" t="e">
        <v>#N/A</v>
      </c>
      <c r="D71" s="124">
        <v>3.713349</v>
      </c>
      <c r="E71" s="467"/>
      <c r="F71" s="467">
        <v>3.713349</v>
      </c>
      <c r="G71" s="126"/>
    </row>
    <row r="72" spans="1:7" x14ac:dyDescent="0.25">
      <c r="A72" s="135">
        <f t="shared" si="3"/>
        <v>2022</v>
      </c>
      <c r="B72" s="429">
        <v>44562</v>
      </c>
      <c r="C72" s="468" t="e">
        <v>#N/A</v>
      </c>
      <c r="D72" s="124">
        <v>3.9011840000000002</v>
      </c>
      <c r="E72" s="467"/>
      <c r="F72" s="467">
        <v>3.9011840000000002</v>
      </c>
      <c r="G72" s="126"/>
    </row>
    <row r="73" spans="1:7" x14ac:dyDescent="0.25">
      <c r="A73" s="135">
        <f t="shared" si="3"/>
        <v>2022</v>
      </c>
      <c r="B73" s="429">
        <v>44593</v>
      </c>
      <c r="C73" s="468" t="e">
        <v>#N/A</v>
      </c>
      <c r="D73" s="124">
        <v>3.8438110000000001</v>
      </c>
      <c r="E73" s="467">
        <f t="shared" ref="E73:E82" si="7">AVERAGEIF($A$36:$A$97,A73,$F$36:$F$97)</f>
        <v>3.59226125</v>
      </c>
      <c r="F73" s="467">
        <v>3.8438110000000001</v>
      </c>
      <c r="G73" s="126"/>
    </row>
    <row r="74" spans="1:7" x14ac:dyDescent="0.25">
      <c r="A74" s="135">
        <f t="shared" si="3"/>
        <v>2022</v>
      </c>
      <c r="B74" s="429">
        <v>44621</v>
      </c>
      <c r="C74" s="468" t="e">
        <v>#N/A</v>
      </c>
      <c r="D74" s="124">
        <v>3.6711770000000001</v>
      </c>
      <c r="E74" s="467">
        <f t="shared" si="7"/>
        <v>3.59226125</v>
      </c>
      <c r="F74" s="467">
        <v>3.6711770000000001</v>
      </c>
      <c r="G74" s="126"/>
    </row>
    <row r="75" spans="1:7" x14ac:dyDescent="0.25">
      <c r="A75" s="135">
        <f t="shared" si="3"/>
        <v>2022</v>
      </c>
      <c r="B75" s="429">
        <v>44652</v>
      </c>
      <c r="C75" s="468" t="e">
        <v>#N/A</v>
      </c>
      <c r="D75" s="124">
        <v>3.4884810000000002</v>
      </c>
      <c r="E75" s="467">
        <f t="shared" si="7"/>
        <v>3.59226125</v>
      </c>
      <c r="F75" s="467">
        <v>3.4884810000000002</v>
      </c>
      <c r="G75" s="126"/>
    </row>
    <row r="76" spans="1:7" x14ac:dyDescent="0.25">
      <c r="A76" s="135">
        <f t="shared" si="3"/>
        <v>2022</v>
      </c>
      <c r="B76" s="429">
        <v>44682</v>
      </c>
      <c r="C76" s="468" t="e">
        <v>#N/A</v>
      </c>
      <c r="D76" s="124">
        <v>3.374403</v>
      </c>
      <c r="E76" s="467">
        <f t="shared" si="7"/>
        <v>3.59226125</v>
      </c>
      <c r="F76" s="467">
        <v>3.374403</v>
      </c>
      <c r="G76" s="126"/>
    </row>
    <row r="77" spans="1:7" x14ac:dyDescent="0.25">
      <c r="A77" s="135">
        <f t="shared" si="3"/>
        <v>2022</v>
      </c>
      <c r="B77" s="429">
        <v>44713</v>
      </c>
      <c r="C77" s="468" t="e">
        <v>#N/A</v>
      </c>
      <c r="D77" s="124">
        <v>3.2650079999999999</v>
      </c>
      <c r="E77" s="467">
        <f t="shared" si="7"/>
        <v>3.59226125</v>
      </c>
      <c r="F77" s="467">
        <v>3.2650079999999999</v>
      </c>
      <c r="G77" s="126"/>
    </row>
    <row r="78" spans="1:7" x14ac:dyDescent="0.25">
      <c r="A78" s="135">
        <f t="shared" si="3"/>
        <v>2022</v>
      </c>
      <c r="B78" s="429">
        <v>44743</v>
      </c>
      <c r="C78" s="468" t="e">
        <v>#N/A</v>
      </c>
      <c r="D78" s="124">
        <v>3.4218980000000001</v>
      </c>
      <c r="E78" s="467">
        <f t="shared" si="7"/>
        <v>3.59226125</v>
      </c>
      <c r="F78" s="467">
        <v>3.4218980000000001</v>
      </c>
      <c r="G78" s="126"/>
    </row>
    <row r="79" spans="1:7" x14ac:dyDescent="0.25">
      <c r="A79" s="135">
        <f t="shared" si="3"/>
        <v>2022</v>
      </c>
      <c r="B79" s="429">
        <v>44774</v>
      </c>
      <c r="C79" s="468" t="e">
        <v>#N/A</v>
      </c>
      <c r="D79" s="124">
        <v>3.3784619999999999</v>
      </c>
      <c r="E79" s="467">
        <f t="shared" si="7"/>
        <v>3.59226125</v>
      </c>
      <c r="F79" s="467">
        <v>3.3784619999999999</v>
      </c>
      <c r="G79" s="126"/>
    </row>
    <row r="80" spans="1:7" x14ac:dyDescent="0.25">
      <c r="A80" s="135">
        <f t="shared" si="3"/>
        <v>2022</v>
      </c>
      <c r="B80" s="429">
        <v>44805</v>
      </c>
      <c r="C80" s="468" t="e">
        <v>#N/A</v>
      </c>
      <c r="D80" s="124">
        <v>3.4730430000000001</v>
      </c>
      <c r="E80" s="467">
        <f t="shared" si="7"/>
        <v>3.59226125</v>
      </c>
      <c r="F80" s="467">
        <v>3.4730430000000001</v>
      </c>
      <c r="G80" s="126"/>
    </row>
    <row r="81" spans="1:7" x14ac:dyDescent="0.25">
      <c r="A81" s="135">
        <f t="shared" si="3"/>
        <v>2022</v>
      </c>
      <c r="B81" s="429">
        <v>44835</v>
      </c>
      <c r="C81" s="468" t="e">
        <v>#N/A</v>
      </c>
      <c r="D81" s="124">
        <v>3.5986820000000002</v>
      </c>
      <c r="E81" s="467">
        <f t="shared" si="7"/>
        <v>3.59226125</v>
      </c>
      <c r="F81" s="467">
        <v>3.5986820000000002</v>
      </c>
      <c r="G81" s="126"/>
    </row>
    <row r="82" spans="1:7" x14ac:dyDescent="0.25">
      <c r="A82" s="135">
        <f t="shared" si="3"/>
        <v>2022</v>
      </c>
      <c r="B82" s="429">
        <v>44866</v>
      </c>
      <c r="C82" s="468" t="e">
        <v>#N/A</v>
      </c>
      <c r="D82" s="124">
        <v>3.7595320000000001</v>
      </c>
      <c r="E82" s="467">
        <f t="shared" si="7"/>
        <v>3.59226125</v>
      </c>
      <c r="F82" s="467">
        <v>3.7595320000000001</v>
      </c>
      <c r="G82" s="126"/>
    </row>
    <row r="83" spans="1:7" x14ac:dyDescent="0.25">
      <c r="A83" s="135">
        <f t="shared" si="3"/>
        <v>2022</v>
      </c>
      <c r="B83" s="429">
        <v>44896</v>
      </c>
      <c r="C83" s="468" t="e">
        <v>#N/A</v>
      </c>
      <c r="D83" s="124">
        <v>3.931454</v>
      </c>
      <c r="E83" s="467"/>
      <c r="F83" s="467">
        <v>3.931454</v>
      </c>
      <c r="G83" s="126"/>
    </row>
    <row r="84" spans="1:7" x14ac:dyDescent="0.25">
      <c r="B84" s="122"/>
      <c r="D84" s="128"/>
      <c r="F84" s="128"/>
      <c r="G84" s="126"/>
    </row>
    <row r="85" spans="1:7" x14ac:dyDescent="0.25">
      <c r="B85" s="122"/>
      <c r="D85" s="128"/>
      <c r="F85" s="128"/>
      <c r="G85" s="126"/>
    </row>
    <row r="86" spans="1:7" x14ac:dyDescent="0.25">
      <c r="B86" s="122"/>
      <c r="D86" s="128"/>
      <c r="F86" s="128"/>
      <c r="G86" s="126"/>
    </row>
    <row r="87" spans="1:7" x14ac:dyDescent="0.25">
      <c r="B87" s="122"/>
      <c r="D87" s="128"/>
      <c r="F87" s="128"/>
      <c r="G87" s="126"/>
    </row>
    <row r="88" spans="1:7" x14ac:dyDescent="0.25">
      <c r="B88" s="122"/>
      <c r="D88" s="128"/>
      <c r="F88" s="128"/>
      <c r="G88" s="126"/>
    </row>
    <row r="89" spans="1:7" x14ac:dyDescent="0.25">
      <c r="A89" s="5"/>
      <c r="B89" s="5" t="s">
        <v>0</v>
      </c>
      <c r="D89" s="128"/>
      <c r="F89" s="128"/>
      <c r="G89" s="126"/>
    </row>
    <row r="90" spans="1:7" x14ac:dyDescent="0.25">
      <c r="A90">
        <v>2.5</v>
      </c>
      <c r="B90" s="6">
        <v>-0.25</v>
      </c>
      <c r="D90" s="128"/>
      <c r="F90" s="128"/>
      <c r="G90" s="126"/>
    </row>
    <row r="91" spans="1:7" x14ac:dyDescent="0.25">
      <c r="A91">
        <v>2.5</v>
      </c>
      <c r="B91" s="6">
        <v>0.5</v>
      </c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54" priority="6" stopIfTrue="1">
      <formula>ISNA(C36)</formula>
    </cfRule>
  </conditionalFormatting>
  <conditionalFormatting sqref="C36">
    <cfRule type="expression" dxfId="53" priority="5" stopIfTrue="1">
      <formula>ISNA(C36)</formula>
    </cfRule>
  </conditionalFormatting>
  <conditionalFormatting sqref="D36">
    <cfRule type="expression" dxfId="52" priority="4" stopIfTrue="1">
      <formula>ISNA(D36)</formula>
    </cfRule>
  </conditionalFormatting>
  <conditionalFormatting sqref="C37:C83 C97">
    <cfRule type="expression" dxfId="51" priority="3" stopIfTrue="1">
      <formula>ISNA(C37)</formula>
    </cfRule>
  </conditionalFormatting>
  <conditionalFormatting sqref="C37:C83 C97">
    <cfRule type="expression" dxfId="50" priority="2" stopIfTrue="1">
      <formula>ISNA(C37)</formula>
    </cfRule>
  </conditionalFormatting>
  <conditionalFormatting sqref="D37:D83 D97">
    <cfRule type="expression" dxfId="49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2:Y44"/>
  <sheetViews>
    <sheetView workbookViewId="0"/>
  </sheetViews>
  <sheetFormatPr defaultColWidth="9.140625" defaultRowHeight="15" x14ac:dyDescent="0.25"/>
  <cols>
    <col min="1" max="1" width="9.140625" style="157"/>
    <col min="2" max="2" width="13.85546875" style="157" customWidth="1"/>
    <col min="3" max="3" width="15" style="157" customWidth="1"/>
    <col min="4" max="4" width="7.85546875" style="157" customWidth="1"/>
    <col min="5" max="5" width="6" style="157" customWidth="1"/>
    <col min="6" max="6" width="7.85546875" style="157" customWidth="1"/>
    <col min="7" max="7" width="6" style="157" customWidth="1"/>
    <col min="8" max="8" width="6.140625" style="157" customWidth="1"/>
    <col min="9" max="16" width="9.140625" style="157"/>
    <col min="17" max="17" width="15.85546875" style="157" customWidth="1"/>
    <col min="18" max="24" width="9.140625" style="157"/>
    <col min="25" max="25" width="27" style="157" customWidth="1"/>
    <col min="26" max="16384" width="9.140625" style="157"/>
  </cols>
  <sheetData>
    <row r="2" spans="1:25" ht="15.75" x14ac:dyDescent="0.25">
      <c r="A2" s="44" t="s">
        <v>551</v>
      </c>
      <c r="N2" s="368"/>
    </row>
    <row r="3" spans="1:25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25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  <c r="Y4" s="159"/>
    </row>
    <row r="5" spans="1:25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  <c r="Y5" s="160"/>
    </row>
    <row r="6" spans="1:25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287" t="s">
        <v>353</v>
      </c>
      <c r="R6" s="288" t="s">
        <v>352</v>
      </c>
      <c r="Y6" s="160"/>
    </row>
    <row r="7" spans="1:25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289" t="s">
        <v>243</v>
      </c>
      <c r="R7" s="290" t="s">
        <v>354</v>
      </c>
      <c r="Y7" s="160"/>
    </row>
    <row r="8" spans="1:25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289" t="s">
        <v>241</v>
      </c>
      <c r="R8" s="290" t="s">
        <v>355</v>
      </c>
      <c r="Y8" s="160"/>
    </row>
    <row r="9" spans="1:25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291" t="s">
        <v>242</v>
      </c>
      <c r="R9" s="292" t="s">
        <v>356</v>
      </c>
      <c r="Y9" s="160"/>
    </row>
    <row r="10" spans="1:25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Y10" s="160"/>
    </row>
    <row r="11" spans="1:25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  <c r="Y11" s="160"/>
    </row>
    <row r="12" spans="1:25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  <c r="Y12" s="160"/>
    </row>
    <row r="13" spans="1:25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  <c r="Y13" s="160"/>
    </row>
    <row r="14" spans="1:25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  <c r="Y14" s="160"/>
    </row>
    <row r="15" spans="1:25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  <c r="Y15" s="160"/>
    </row>
    <row r="16" spans="1:25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Y16" s="160"/>
    </row>
    <row r="17" spans="1:25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  <c r="Y17" s="160"/>
    </row>
    <row r="18" spans="1:25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  <c r="Y18" s="160"/>
    </row>
    <row r="19" spans="1:25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  <c r="Y19" s="160"/>
    </row>
    <row r="20" spans="1:25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  <c r="Y20" s="161"/>
    </row>
    <row r="21" spans="1:25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Y21" s="160"/>
    </row>
    <row r="22" spans="1:25" x14ac:dyDescent="0.25">
      <c r="Y22" s="160"/>
    </row>
    <row r="23" spans="1:25" x14ac:dyDescent="0.25">
      <c r="Y23" s="160"/>
    </row>
    <row r="24" spans="1:25" x14ac:dyDescent="0.25">
      <c r="Y24" s="160"/>
    </row>
    <row r="25" spans="1:25" x14ac:dyDescent="0.25">
      <c r="B25" s="157" t="s">
        <v>12</v>
      </c>
      <c r="C25" s="157">
        <v>2000</v>
      </c>
      <c r="D25" s="157">
        <v>2001</v>
      </c>
      <c r="E25" s="157">
        <v>2002</v>
      </c>
      <c r="F25" s="157">
        <v>2003</v>
      </c>
      <c r="G25" s="157">
        <v>2004</v>
      </c>
      <c r="H25" s="157">
        <v>2005</v>
      </c>
      <c r="I25" s="157">
        <v>2006</v>
      </c>
      <c r="J25" s="157">
        <v>2007</v>
      </c>
      <c r="K25" s="157">
        <v>2008</v>
      </c>
      <c r="L25" s="157">
        <v>2009</v>
      </c>
      <c r="M25" s="157">
        <v>2010</v>
      </c>
      <c r="N25" s="157">
        <v>2011</v>
      </c>
      <c r="O25" s="157">
        <v>2012</v>
      </c>
      <c r="P25" s="157">
        <v>2013</v>
      </c>
      <c r="Q25" s="157">
        <v>2014</v>
      </c>
      <c r="R25" s="157">
        <v>2015</v>
      </c>
      <c r="S25" s="157">
        <v>2016</v>
      </c>
      <c r="T25" s="157">
        <v>2017</v>
      </c>
      <c r="U25" s="157">
        <v>2018</v>
      </c>
      <c r="V25" s="157">
        <v>2019</v>
      </c>
      <c r="W25" s="157">
        <v>2020</v>
      </c>
      <c r="X25" s="157">
        <f>+W25+1</f>
        <v>2021</v>
      </c>
      <c r="Y25" s="160"/>
    </row>
    <row r="26" spans="1:25" x14ac:dyDescent="0.25">
      <c r="A26" s="179"/>
      <c r="B26" s="332" t="s">
        <v>353</v>
      </c>
      <c r="C26" s="333">
        <v>0.10768759562999999</v>
      </c>
      <c r="D26" s="333">
        <v>0.11430879452000001</v>
      </c>
      <c r="E26" s="333">
        <v>9.0456027396999997E-2</v>
      </c>
      <c r="F26" s="333">
        <v>0.13054520548000001</v>
      </c>
      <c r="G26" s="333">
        <v>0.18103860383000001</v>
      </c>
      <c r="H26" s="333">
        <v>0.19568473973</v>
      </c>
      <c r="I26" s="333">
        <v>0.18233403288</v>
      </c>
      <c r="J26" s="333">
        <v>0.13933212603</v>
      </c>
      <c r="K26" s="333">
        <v>0.13245945081999999</v>
      </c>
      <c r="L26" s="333">
        <v>6.2311679452000002E-2</v>
      </c>
      <c r="M26" s="333">
        <v>1.1957958903999999E-2</v>
      </c>
      <c r="N26" s="333">
        <v>-1.4400073972999999E-2</v>
      </c>
      <c r="O26" s="333">
        <v>-5.4726661202000003E-2</v>
      </c>
      <c r="P26" s="333">
        <v>-0.17501173425</v>
      </c>
      <c r="Q26" s="333">
        <v>-0.31520097260000002</v>
      </c>
      <c r="R26" s="333">
        <v>-0.4912113863</v>
      </c>
      <c r="S26" s="333">
        <v>-0.65689627321999999</v>
      </c>
      <c r="T26" s="333">
        <v>-0.75761447671000004</v>
      </c>
      <c r="U26" s="333">
        <v>-0.79254433699000004</v>
      </c>
      <c r="V26" s="333">
        <v>-0.94905866848999998</v>
      </c>
      <c r="W26" s="333">
        <v>-1.1415751448</v>
      </c>
      <c r="X26" s="333">
        <v>-1.0749779667999999</v>
      </c>
      <c r="Y26" s="160"/>
    </row>
    <row r="27" spans="1:25" x14ac:dyDescent="0.25">
      <c r="A27" s="179"/>
      <c r="B27" s="179" t="s">
        <v>243</v>
      </c>
      <c r="C27" s="158">
        <v>2.0838797813999999E-2</v>
      </c>
      <c r="D27" s="158">
        <v>4.3315068492999998E-3</v>
      </c>
      <c r="E27" s="158">
        <v>0</v>
      </c>
      <c r="F27" s="158">
        <v>2.5205479452000001E-4</v>
      </c>
      <c r="G27" s="158">
        <v>4.0382786885000002E-4</v>
      </c>
      <c r="H27" s="158">
        <v>6.3250958904E-4</v>
      </c>
      <c r="I27" s="158">
        <v>4.1865753424999999E-4</v>
      </c>
      <c r="J27" s="158">
        <v>3.2271780822000002E-4</v>
      </c>
      <c r="K27" s="158">
        <v>3.3015027321999998E-4</v>
      </c>
      <c r="L27" s="158">
        <v>3.5024383561999998E-4</v>
      </c>
      <c r="M27" s="158">
        <v>3.6975890411000001E-4</v>
      </c>
      <c r="N27" s="158">
        <v>3.2614520548E-4</v>
      </c>
      <c r="O27" s="158">
        <v>3.1421311475000001E-4</v>
      </c>
      <c r="P27" s="158">
        <v>3.3705205479000002E-4</v>
      </c>
      <c r="Q27" s="158">
        <v>-3.7509539725999998E-2</v>
      </c>
      <c r="R27" s="158">
        <v>-6.4611095889999998E-2</v>
      </c>
      <c r="S27" s="158">
        <v>-9.4826969945000006E-2</v>
      </c>
      <c r="T27" s="158">
        <v>-0.17759438082000001</v>
      </c>
      <c r="U27" s="158">
        <v>-0.25591668766999998</v>
      </c>
      <c r="V27" s="158">
        <v>-0.27696658355999998</v>
      </c>
      <c r="W27" s="158">
        <v>-0.28105856011000002</v>
      </c>
      <c r="X27" s="158">
        <v>-0.37518144521000002</v>
      </c>
      <c r="Y27" s="160"/>
    </row>
    <row r="28" spans="1:25" x14ac:dyDescent="0.25">
      <c r="A28" s="179"/>
      <c r="B28" s="179" t="s">
        <v>241</v>
      </c>
      <c r="C28" s="158">
        <v>1.1940819671999999E-2</v>
      </c>
      <c r="D28" s="158">
        <v>4.3356958904000001E-2</v>
      </c>
      <c r="E28" s="158">
        <v>2.5012443836000001E-2</v>
      </c>
      <c r="F28" s="158">
        <v>3.8761643835999997E-2</v>
      </c>
      <c r="G28" s="158">
        <v>3.8184125683000003E-2</v>
      </c>
      <c r="H28" s="158">
        <v>7.8523120547999994E-2</v>
      </c>
      <c r="I28" s="158">
        <v>9.3106786301E-2</v>
      </c>
      <c r="J28" s="158">
        <v>5.0729624658000003E-2</v>
      </c>
      <c r="K28" s="158">
        <v>5.3002699453999998E-2</v>
      </c>
      <c r="L28" s="158">
        <v>1.9929290411E-2</v>
      </c>
      <c r="M28" s="158">
        <v>8.9496931506999992E-3</v>
      </c>
      <c r="N28" s="158">
        <v>4.8309589041000003E-4</v>
      </c>
      <c r="O28" s="158">
        <v>-1.3427868852E-3</v>
      </c>
      <c r="P28" s="158">
        <v>-8.9113945205000003E-3</v>
      </c>
      <c r="Q28" s="158">
        <v>-5.6082010958999999E-2</v>
      </c>
      <c r="R28" s="158">
        <v>-8.3071605478999999E-2</v>
      </c>
      <c r="S28" s="158">
        <v>-9.1469770492000002E-2</v>
      </c>
      <c r="T28" s="158">
        <v>-0.10744454795</v>
      </c>
      <c r="U28" s="158">
        <v>-0.17350081096</v>
      </c>
      <c r="V28" s="158">
        <v>-0.22629719726</v>
      </c>
      <c r="W28" s="158">
        <v>-0.32353640709999998</v>
      </c>
      <c r="X28" s="158">
        <v>-0.35749305863000003</v>
      </c>
      <c r="Y28" s="162"/>
    </row>
    <row r="29" spans="1:25" x14ac:dyDescent="0.25">
      <c r="A29" s="179"/>
      <c r="B29" s="179" t="s">
        <v>242</v>
      </c>
      <c r="C29" s="158">
        <v>3.7838306011000002E-2</v>
      </c>
      <c r="D29" s="158">
        <v>4.2933783561999998E-2</v>
      </c>
      <c r="E29" s="158">
        <v>1.5747345204999999E-2</v>
      </c>
      <c r="F29" s="158">
        <v>4.3139224657999999E-2</v>
      </c>
      <c r="G29" s="158">
        <v>4.0103338798000002E-2</v>
      </c>
      <c r="H29" s="158">
        <v>4.0064265752999997E-2</v>
      </c>
      <c r="I29" s="158">
        <v>1.5807350684999999E-2</v>
      </c>
      <c r="J29" s="158">
        <v>1.5858863014E-2</v>
      </c>
      <c r="K29" s="158">
        <v>-1.2047642076999999E-2</v>
      </c>
      <c r="L29" s="158">
        <v>-2.748810137E-2</v>
      </c>
      <c r="M29" s="158">
        <v>-6.2864821917999998E-3</v>
      </c>
      <c r="N29" s="158">
        <v>-5.2482635616000001E-2</v>
      </c>
      <c r="O29" s="158">
        <v>-8.8676674863000002E-2</v>
      </c>
      <c r="P29" s="158">
        <v>-0.10312920822</v>
      </c>
      <c r="Q29" s="158">
        <v>-0.15163440274000001</v>
      </c>
      <c r="R29" s="158">
        <v>-0.17159646848999999</v>
      </c>
      <c r="S29" s="158">
        <v>-0.18785296721</v>
      </c>
      <c r="T29" s="158">
        <v>-0.16575204658000001</v>
      </c>
      <c r="U29" s="158">
        <v>-0.18254033424999999</v>
      </c>
      <c r="V29" s="158">
        <v>-0.17101643835999999</v>
      </c>
      <c r="W29" s="158">
        <v>-0.19054237158000001</v>
      </c>
      <c r="X29" s="158">
        <v>-0.33237461178</v>
      </c>
      <c r="Y29" s="162"/>
    </row>
    <row r="30" spans="1:25" x14ac:dyDescent="0.25">
      <c r="B30" s="334" t="s">
        <v>357</v>
      </c>
      <c r="C30" s="335">
        <f t="shared" ref="C30" si="0">+SUM(C26:C29)</f>
        <v>0.17830551912699999</v>
      </c>
      <c r="D30" s="335">
        <f t="shared" ref="D30" si="1">+SUM(D26:D29)</f>
        <v>0.20493104383530003</v>
      </c>
      <c r="E30" s="335">
        <f t="shared" ref="E30" si="2">+SUM(E26:E29)</f>
        <v>0.13121581643800001</v>
      </c>
      <c r="F30" s="335">
        <f t="shared" ref="F30" si="3">+SUM(F26:F29)</f>
        <v>0.21269812876852001</v>
      </c>
      <c r="G30" s="335">
        <f t="shared" ref="G30" si="4">+SUM(G26:G29)</f>
        <v>0.25972989617984998</v>
      </c>
      <c r="H30" s="335">
        <f t="shared" ref="H30" si="5">+SUM(H26:H29)</f>
        <v>0.31490463562003995</v>
      </c>
      <c r="I30" s="335">
        <f t="shared" ref="I30" si="6">+SUM(I26:I29)</f>
        <v>0.29166682740025002</v>
      </c>
      <c r="J30" s="335">
        <f t="shared" ref="J30" si="7">+SUM(J26:J29)</f>
        <v>0.20624333151021998</v>
      </c>
      <c r="K30" s="335">
        <f t="shared" ref="K30" si="8">+SUM(K26:K29)</f>
        <v>0.17374465847022</v>
      </c>
      <c r="L30" s="335">
        <f t="shared" ref="L30" si="9">+SUM(L26:L29)</f>
        <v>5.5103112328620002E-2</v>
      </c>
      <c r="M30" s="335">
        <f t="shared" ref="M30" si="10">+SUM(M26:M29)</f>
        <v>1.4990928767010001E-2</v>
      </c>
      <c r="N30" s="335">
        <f t="shared" ref="N30" si="11">+SUM(N26:N29)</f>
        <v>-6.6073468493109994E-2</v>
      </c>
      <c r="O30" s="335">
        <f t="shared" ref="O30" si="12">+SUM(O26:O29)</f>
        <v>-0.14443190983545001</v>
      </c>
      <c r="P30" s="335">
        <f t="shared" ref="P30" si="13">+SUM(P26:P29)</f>
        <v>-0.28671528493570997</v>
      </c>
      <c r="Q30" s="335">
        <f t="shared" ref="Q30" si="14">+SUM(Q26:Q29)</f>
        <v>-0.56042692602500011</v>
      </c>
      <c r="R30" s="335">
        <f>+SUM(R26:R29)</f>
        <v>-0.8104905561589999</v>
      </c>
      <c r="S30" s="335">
        <f t="shared" ref="S30:V30" si="15">+SUM(S26:S29)</f>
        <v>-1.0310459808670001</v>
      </c>
      <c r="T30" s="335">
        <f t="shared" si="15"/>
        <v>-1.2084054520600001</v>
      </c>
      <c r="U30" s="335">
        <f t="shared" si="15"/>
        <v>-1.40450216987</v>
      </c>
      <c r="V30" s="335">
        <f t="shared" si="15"/>
        <v>-1.6233388876699999</v>
      </c>
      <c r="W30" s="335">
        <f t="shared" ref="W30:X30" si="16">+SUM(W26:W29)</f>
        <v>-1.93671248359</v>
      </c>
      <c r="X30" s="335">
        <f t="shared" si="16"/>
        <v>-2.1400270824200001</v>
      </c>
      <c r="Y30" s="163"/>
    </row>
    <row r="31" spans="1:25" x14ac:dyDescent="0.25">
      <c r="Y31" s="160"/>
    </row>
    <row r="32" spans="1:25" x14ac:dyDescent="0.25">
      <c r="B32" s="353" t="s">
        <v>553</v>
      </c>
    </row>
    <row r="42" spans="2:3" x14ac:dyDescent="0.25">
      <c r="B42" s="5"/>
      <c r="C42" s="5" t="s">
        <v>350</v>
      </c>
    </row>
    <row r="43" spans="2:3" x14ac:dyDescent="0.25">
      <c r="B43">
        <v>20.5</v>
      </c>
      <c r="C43" s="6">
        <v>0</v>
      </c>
    </row>
    <row r="44" spans="2:3" x14ac:dyDescent="0.25">
      <c r="B44">
        <v>20.5</v>
      </c>
      <c r="C44" s="6">
        <v>2.5</v>
      </c>
    </row>
  </sheetData>
  <hyperlinks>
    <hyperlink ref="A3" location="Contents!A1" display="Return to Contents"/>
  </hyperlinks>
  <pageMargins left="0.7" right="0.7" top="0.75" bottom="0.75" header="0.3" footer="0.3"/>
  <pageSetup scale="5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Q118"/>
  <sheetViews>
    <sheetView workbookViewId="0"/>
  </sheetViews>
  <sheetFormatPr defaultRowHeight="12.75" x14ac:dyDescent="0.2"/>
  <cols>
    <col min="16" max="16" width="43.140625" customWidth="1"/>
    <col min="17" max="17" width="9.85546875" customWidth="1"/>
  </cols>
  <sheetData>
    <row r="1" spans="1:17" x14ac:dyDescent="0.2">
      <c r="M1" s="105"/>
    </row>
    <row r="2" spans="1:17" ht="15.75" x14ac:dyDescent="0.25">
      <c r="A2" s="44" t="s">
        <v>551</v>
      </c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31" t="s">
        <v>547</v>
      </c>
      <c r="Q6" s="232" t="s">
        <v>546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A25" s="367"/>
      <c r="B25" s="367"/>
      <c r="C25" s="367"/>
      <c r="D25" s="367"/>
      <c r="E25" s="367"/>
      <c r="F25" s="367"/>
      <c r="G25" s="367"/>
      <c r="H25" s="367"/>
      <c r="I25" s="367"/>
      <c r="J25" s="367"/>
      <c r="K25" s="367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 t="s">
        <v>38</v>
      </c>
      <c r="C27" s="180" t="s">
        <v>585</v>
      </c>
      <c r="D27" s="180"/>
      <c r="E27" s="180"/>
    </row>
    <row r="28" spans="1:11" x14ac:dyDescent="0.2">
      <c r="A28" s="5"/>
      <c r="B28" s="38" t="s">
        <v>39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2">
        <v>74.698999999999998</v>
      </c>
      <c r="C29" s="43">
        <f>+MIN($B$29,$B$41,$B$53,$B$65,$B$77)</f>
        <v>45.42</v>
      </c>
      <c r="D29" s="43">
        <f>+MAX($B$29,$B$41,$B$53,$B$65,$B$77)</f>
        <v>74.698999999999998</v>
      </c>
      <c r="E29" s="17">
        <f t="shared" ref="E29:E92" si="0">D29-C29</f>
        <v>29.278999999999996</v>
      </c>
      <c r="G29" s="43"/>
      <c r="H29" s="17"/>
    </row>
    <row r="30" spans="1:11" x14ac:dyDescent="0.2">
      <c r="A30" s="1">
        <v>42401</v>
      </c>
      <c r="B30" s="12">
        <v>61.234999999999999</v>
      </c>
      <c r="C30" s="43">
        <f>+MIN($B$30,$B$42,$B$54,$B$66,$B$78)</f>
        <v>38.515999999999998</v>
      </c>
      <c r="D30" s="43">
        <f>+MAX($B$30,$B$42,$B$54,$B$66,$B$78)</f>
        <v>64.108000000000004</v>
      </c>
      <c r="E30" s="17">
        <f t="shared" si="0"/>
        <v>25.592000000000006</v>
      </c>
      <c r="G30" s="43"/>
      <c r="H30" s="17"/>
    </row>
    <row r="31" spans="1:11" x14ac:dyDescent="0.2">
      <c r="A31" s="1">
        <v>42430</v>
      </c>
      <c r="B31" s="12">
        <v>61.761000000000003</v>
      </c>
      <c r="C31" s="43">
        <f>+MIN($B$31,$B$43,$B$55,$B$67,$B$79)</f>
        <v>34.042000000000002</v>
      </c>
      <c r="D31" s="43">
        <f>+MAX($B$31,$B$43,$B$55,$B$67,$B$79)</f>
        <v>61.761000000000003</v>
      </c>
      <c r="E31" s="17">
        <f t="shared" si="0"/>
        <v>27.719000000000001</v>
      </c>
      <c r="G31" s="43"/>
      <c r="H31" s="17"/>
    </row>
    <row r="32" spans="1:11" x14ac:dyDescent="0.2">
      <c r="A32" s="1">
        <v>42461</v>
      </c>
      <c r="B32" s="12">
        <v>68.766000000000005</v>
      </c>
      <c r="C32" s="43">
        <f>+MIN($B$32,$B$44,$B$56,$B$68,$B$80)</f>
        <v>35.340000000000003</v>
      </c>
      <c r="D32" s="43">
        <f>+MAX($B$32,$B$44,$B$56,$B$68,$B$80)</f>
        <v>68.766000000000005</v>
      </c>
      <c r="E32" s="17">
        <f t="shared" si="0"/>
        <v>33.426000000000002</v>
      </c>
      <c r="G32" s="43"/>
      <c r="H32" s="17"/>
    </row>
    <row r="33" spans="1:8" x14ac:dyDescent="0.2">
      <c r="A33" s="1">
        <v>42491</v>
      </c>
      <c r="B33" s="12">
        <v>71.302000000000007</v>
      </c>
      <c r="C33" s="43">
        <f>+MIN($B$33,$B$45,$B$57,$B$69,$B$81)</f>
        <v>43.707000000000001</v>
      </c>
      <c r="D33" s="43">
        <f>+MAX($B$33,$B$45,$B$57,$B$69,$B$81)</f>
        <v>71.302000000000007</v>
      </c>
      <c r="E33" s="17">
        <f t="shared" si="0"/>
        <v>27.595000000000006</v>
      </c>
      <c r="G33" s="43"/>
      <c r="H33" s="17"/>
    </row>
    <row r="34" spans="1:8" x14ac:dyDescent="0.2">
      <c r="A34" s="1">
        <v>42522</v>
      </c>
      <c r="B34" s="12">
        <v>79.819999999999993</v>
      </c>
      <c r="C34" s="43">
        <f>+MIN($B$34,$B$46,$B$58,$B$70,$B$82)</f>
        <v>56.505000000000003</v>
      </c>
      <c r="D34" s="43">
        <f>+MAX($B$34,$B$46,$B$58,$B$70,$B$82)</f>
        <v>79.819999999999993</v>
      </c>
      <c r="E34" s="17">
        <f t="shared" si="0"/>
        <v>23.314999999999991</v>
      </c>
      <c r="G34" s="43"/>
      <c r="H34" s="17"/>
    </row>
    <row r="35" spans="1:8" x14ac:dyDescent="0.2">
      <c r="A35" s="1">
        <v>42552</v>
      </c>
      <c r="B35" s="12">
        <v>85.808000000000007</v>
      </c>
      <c r="C35" s="43">
        <f>+MIN($B$35,$B$47,$B$59,$B$71,$B$83)</f>
        <v>60.118000000000002</v>
      </c>
      <c r="D35" s="43">
        <f>+MAX($B$35,$B$47,$B$59,$B$71,$B$83)</f>
        <v>85.808000000000007</v>
      </c>
      <c r="E35" s="17">
        <f t="shared" si="0"/>
        <v>25.690000000000005</v>
      </c>
      <c r="G35" s="43"/>
      <c r="H35" s="17"/>
    </row>
    <row r="36" spans="1:8" x14ac:dyDescent="0.2">
      <c r="A36" s="1">
        <v>42583</v>
      </c>
      <c r="B36" s="12">
        <v>94.159000000000006</v>
      </c>
      <c r="C36" s="43">
        <f>+MIN($B$36,$B$48,$B$60,$B$72,$B$84)</f>
        <v>66.724999999999994</v>
      </c>
      <c r="D36" s="43">
        <f>+MAX($B$36,$B$48,$B$60,$B$72,$B$84)</f>
        <v>95.29</v>
      </c>
      <c r="E36" s="17">
        <f t="shared" si="0"/>
        <v>28.565000000000012</v>
      </c>
      <c r="G36" s="43"/>
      <c r="H36" s="17"/>
    </row>
    <row r="37" spans="1:8" x14ac:dyDescent="0.2">
      <c r="A37" s="1">
        <v>42614</v>
      </c>
      <c r="B37" s="12">
        <v>98.974999999999994</v>
      </c>
      <c r="C37" s="43">
        <f>+MIN($B$37,$B$49,$B$61,$B$73,$B$85)</f>
        <v>71.391000000000005</v>
      </c>
      <c r="D37" s="43">
        <f>+MAX($B$37,$B$49,$B$61,$B$73,$B$85)</f>
        <v>100.71299999999999</v>
      </c>
      <c r="E37" s="17">
        <f t="shared" si="0"/>
        <v>29.321999999999989</v>
      </c>
      <c r="G37" s="43"/>
      <c r="H37" s="17"/>
    </row>
    <row r="38" spans="1:8" x14ac:dyDescent="0.2">
      <c r="A38" s="1">
        <v>42644</v>
      </c>
      <c r="B38" s="12">
        <v>96.251999999999995</v>
      </c>
      <c r="C38" s="43">
        <f>+MIN($B$38,$B$50,$B$62,$B$74,$B$86)</f>
        <v>72.944000000000003</v>
      </c>
      <c r="D38" s="43">
        <f>+MAX($B$38,$B$50,$B$62,$B$74,$B$86)</f>
        <v>96.251999999999995</v>
      </c>
      <c r="E38" s="17">
        <f t="shared" si="0"/>
        <v>23.307999999999993</v>
      </c>
      <c r="G38" s="43"/>
      <c r="H38" s="17"/>
    </row>
    <row r="39" spans="1:8" x14ac:dyDescent="0.2">
      <c r="A39" s="1">
        <v>42675</v>
      </c>
      <c r="B39" s="12">
        <v>94.394000000000005</v>
      </c>
      <c r="C39" s="43">
        <f>+MIN($B$39,$B$51,$B$63,$B$75,$B$87)</f>
        <v>69.936000000000007</v>
      </c>
      <c r="D39" s="43">
        <f>+MAX($B$39,$B$51,$B$63,$B$75,$B$87)</f>
        <v>94.394000000000005</v>
      </c>
      <c r="E39" s="17">
        <f t="shared" si="0"/>
        <v>24.457999999999998</v>
      </c>
      <c r="G39" s="43"/>
      <c r="H39" s="17"/>
    </row>
    <row r="40" spans="1:8" x14ac:dyDescent="0.2">
      <c r="A40" s="1">
        <v>42705</v>
      </c>
      <c r="B40" s="12">
        <v>77.046999999999997</v>
      </c>
      <c r="C40" s="43">
        <f>+MIN($B$40,$B$52,$B$64,$B$76,$B$88)</f>
        <v>62.183</v>
      </c>
      <c r="D40" s="43">
        <f>+MAX($B$40,$B$52,$B$64,$B$76,$B$88)</f>
        <v>79.67</v>
      </c>
      <c r="E40" s="17">
        <f t="shared" si="0"/>
        <v>17.487000000000002</v>
      </c>
      <c r="G40" s="43"/>
      <c r="H40" s="17"/>
    </row>
    <row r="41" spans="1:8" x14ac:dyDescent="0.2">
      <c r="A41" s="1">
        <v>42736</v>
      </c>
      <c r="B41" s="12">
        <v>53.35</v>
      </c>
      <c r="C41" s="43">
        <f>+MIN($B$29,$B$41,$B$53,$B$65,$B$77)</f>
        <v>45.42</v>
      </c>
      <c r="D41" s="43">
        <f>+MAX($B$29,$B$41,$B$53,$B$65,$B$77)</f>
        <v>74.698999999999998</v>
      </c>
      <c r="E41" s="17">
        <f t="shared" si="0"/>
        <v>29.278999999999996</v>
      </c>
      <c r="G41" s="43"/>
      <c r="H41" s="17"/>
    </row>
    <row r="42" spans="1:8" x14ac:dyDescent="0.2">
      <c r="A42" s="1">
        <v>42767</v>
      </c>
      <c r="B42" s="12">
        <v>47.243000000000002</v>
      </c>
      <c r="C42" s="43">
        <f>+MIN($B$30,$B$42,$B$54,$B$66,$B$78)</f>
        <v>38.515999999999998</v>
      </c>
      <c r="D42" s="43">
        <f>+MAX($B$30,$B$42,$B$54,$B$66,$B$78)</f>
        <v>64.108000000000004</v>
      </c>
      <c r="E42" s="17">
        <f t="shared" si="0"/>
        <v>25.592000000000006</v>
      </c>
      <c r="G42" s="43"/>
      <c r="H42" s="17"/>
    </row>
    <row r="43" spans="1:8" x14ac:dyDescent="0.2">
      <c r="A43" s="1">
        <v>42795</v>
      </c>
      <c r="B43" s="12">
        <v>40.155000000000001</v>
      </c>
      <c r="C43" s="43">
        <f>+MIN($B$31,$B$43,$B$55,$B$67,$B$79)</f>
        <v>34.042000000000002</v>
      </c>
      <c r="D43" s="43">
        <f>+MAX($B$31,$B$43,$B$55,$B$67,$B$79)</f>
        <v>61.761000000000003</v>
      </c>
      <c r="E43" s="17">
        <f t="shared" si="0"/>
        <v>27.719000000000001</v>
      </c>
      <c r="G43" s="43"/>
      <c r="H43" s="17"/>
    </row>
    <row r="44" spans="1:8" x14ac:dyDescent="0.2">
      <c r="A44" s="1">
        <v>42826</v>
      </c>
      <c r="B44" s="12">
        <v>38.497</v>
      </c>
      <c r="C44" s="43">
        <f>+MIN($B$32,$B$44,$B$56,$B$68,$B$80)</f>
        <v>35.340000000000003</v>
      </c>
      <c r="D44" s="43">
        <f>+MAX($B$32,$B$44,$B$56,$B$68,$B$80)</f>
        <v>68.766000000000005</v>
      </c>
      <c r="E44" s="17">
        <f t="shared" si="0"/>
        <v>33.426000000000002</v>
      </c>
      <c r="G44" s="43"/>
      <c r="H44" s="17"/>
    </row>
    <row r="45" spans="1:8" x14ac:dyDescent="0.2">
      <c r="A45" s="1">
        <v>42856</v>
      </c>
      <c r="B45" s="12">
        <v>46.146999999999998</v>
      </c>
      <c r="C45" s="43">
        <f>+MIN($B$33,$B$45,$B$57,$B$69,$B$81)</f>
        <v>43.707000000000001</v>
      </c>
      <c r="D45" s="43">
        <f>+MAX($B$33,$B$45,$B$57,$B$69,$B$81)</f>
        <v>71.302000000000007</v>
      </c>
      <c r="E45" s="17">
        <f t="shared" si="0"/>
        <v>27.595000000000006</v>
      </c>
      <c r="G45" s="43"/>
      <c r="H45" s="17"/>
    </row>
    <row r="46" spans="1:8" x14ac:dyDescent="0.2">
      <c r="A46" s="1">
        <v>42887</v>
      </c>
      <c r="B46" s="12">
        <v>56.906999999999996</v>
      </c>
      <c r="C46" s="43">
        <f>+MIN($B$34,$B$46,$B$58,$B$70,$B$82)</f>
        <v>56.505000000000003</v>
      </c>
      <c r="D46" s="43">
        <f>+MAX($B$34,$B$46,$B$58,$B$70,$B$82)</f>
        <v>79.819999999999993</v>
      </c>
      <c r="E46" s="17">
        <f t="shared" si="0"/>
        <v>23.314999999999991</v>
      </c>
      <c r="G46" s="43"/>
      <c r="H46" s="17"/>
    </row>
    <row r="47" spans="1:8" x14ac:dyDescent="0.2">
      <c r="A47" s="1">
        <v>42917</v>
      </c>
      <c r="B47" s="12">
        <v>63.676000000000002</v>
      </c>
      <c r="C47" s="43">
        <f>+MIN($B$35,$B$47,$B$59,$B$71,$B$83)</f>
        <v>60.118000000000002</v>
      </c>
      <c r="D47" s="43">
        <f>+MAX($B$35,$B$47,$B$59,$B$71,$B$83)</f>
        <v>85.808000000000007</v>
      </c>
      <c r="E47" s="17">
        <f t="shared" si="0"/>
        <v>25.690000000000005</v>
      </c>
      <c r="G47" s="43"/>
      <c r="H47" s="17"/>
    </row>
    <row r="48" spans="1:8" x14ac:dyDescent="0.2">
      <c r="A48" s="1">
        <v>42948</v>
      </c>
      <c r="B48" s="12">
        <v>73.858000000000004</v>
      </c>
      <c r="C48" s="43">
        <f>+MIN($B$36,$B$48,$B$60,$B$72,$B$84)</f>
        <v>66.724999999999994</v>
      </c>
      <c r="D48" s="43">
        <f>+MAX($B$36,$B$48,$B$60,$B$72,$B$84)</f>
        <v>95.29</v>
      </c>
      <c r="E48" s="17">
        <f t="shared" si="0"/>
        <v>28.565000000000012</v>
      </c>
      <c r="G48" s="43"/>
      <c r="H48" s="17"/>
    </row>
    <row r="49" spans="1:8" x14ac:dyDescent="0.2">
      <c r="A49" s="1">
        <v>42979</v>
      </c>
      <c r="B49" s="12">
        <v>71.391000000000005</v>
      </c>
      <c r="C49" s="43">
        <f>+MIN($B$37,$B$49,$B$61,$B$73,$B$85)</f>
        <v>71.391000000000005</v>
      </c>
      <c r="D49" s="43">
        <f>+MAX($B$37,$B$49,$B$61,$B$73,$B$85)</f>
        <v>100.71299999999999</v>
      </c>
      <c r="E49" s="17">
        <f t="shared" si="0"/>
        <v>29.321999999999989</v>
      </c>
      <c r="G49" s="43"/>
      <c r="H49" s="17"/>
    </row>
    <row r="50" spans="1:8" x14ac:dyDescent="0.2">
      <c r="A50" s="1">
        <v>43009</v>
      </c>
      <c r="B50" s="12">
        <v>72.944000000000003</v>
      </c>
      <c r="C50" s="43">
        <f>+MIN($B$38,$B$50,$B$62,$B$74,$B$86)</f>
        <v>72.944000000000003</v>
      </c>
      <c r="D50" s="43">
        <f>+MAX($B$38,$B$50,$B$62,$B$74,$B$86)</f>
        <v>96.251999999999995</v>
      </c>
      <c r="E50" s="17">
        <f t="shared" si="0"/>
        <v>23.307999999999993</v>
      </c>
      <c r="G50" s="43"/>
      <c r="H50" s="17"/>
    </row>
    <row r="51" spans="1:8" x14ac:dyDescent="0.2">
      <c r="A51" s="1">
        <v>43040</v>
      </c>
      <c r="B51" s="12">
        <v>69.936000000000007</v>
      </c>
      <c r="C51" s="43">
        <f>+MIN($B$39,$B$51,$B$63,$B$75,$B$87)</f>
        <v>69.936000000000007</v>
      </c>
      <c r="D51" s="43">
        <f>+MAX($B$39,$B$51,$B$63,$B$75,$B$87)</f>
        <v>94.394000000000005</v>
      </c>
      <c r="E51" s="17">
        <f t="shared" si="0"/>
        <v>24.457999999999998</v>
      </c>
      <c r="G51" s="43"/>
      <c r="H51" s="17"/>
    </row>
    <row r="52" spans="1:8" x14ac:dyDescent="0.2">
      <c r="A52" s="1">
        <v>43070</v>
      </c>
      <c r="B52" s="12">
        <v>62.183</v>
      </c>
      <c r="C52" s="43">
        <f>+MIN($B$40,$B$52,$B$64,$B$76,$B$88)</f>
        <v>62.183</v>
      </c>
      <c r="D52" s="43">
        <f>+MAX($B$40,$B$52,$B$64,$B$76,$B$88)</f>
        <v>79.67</v>
      </c>
      <c r="E52" s="17">
        <f t="shared" si="0"/>
        <v>17.487000000000002</v>
      </c>
      <c r="G52" s="43"/>
      <c r="H52" s="17"/>
    </row>
    <row r="53" spans="1:8" x14ac:dyDescent="0.2">
      <c r="A53" s="1">
        <v>43101</v>
      </c>
      <c r="B53" s="12">
        <v>45.42</v>
      </c>
      <c r="C53" s="43">
        <f>+MIN($B$29,$B$41,$B$53,$B$65,$B$77)</f>
        <v>45.42</v>
      </c>
      <c r="D53" s="43">
        <f>+MAX($B$29,$B$41,$B$53,$B$65,$B$77)</f>
        <v>74.698999999999998</v>
      </c>
      <c r="E53" s="17">
        <f t="shared" si="0"/>
        <v>29.278999999999996</v>
      </c>
      <c r="G53" s="43"/>
      <c r="H53" s="17"/>
    </row>
    <row r="54" spans="1:8" x14ac:dyDescent="0.2">
      <c r="A54" s="1">
        <v>43132</v>
      </c>
      <c r="B54" s="12">
        <v>38.515999999999998</v>
      </c>
      <c r="C54" s="43">
        <f>+MIN($B$30,$B$42,$B$54,$B$66,$B$78)</f>
        <v>38.515999999999998</v>
      </c>
      <c r="D54" s="43">
        <f>+MAX($B$30,$B$42,$B$54,$B$66,$B$78)</f>
        <v>64.108000000000004</v>
      </c>
      <c r="E54" s="17">
        <f t="shared" si="0"/>
        <v>25.592000000000006</v>
      </c>
      <c r="G54" s="43"/>
      <c r="H54" s="17"/>
    </row>
    <row r="55" spans="1:8" x14ac:dyDescent="0.2">
      <c r="A55" s="1">
        <v>43160</v>
      </c>
      <c r="B55" s="12">
        <v>34.042000000000002</v>
      </c>
      <c r="C55" s="43">
        <f>+MIN($B$31,$B$43,$B$55,$B$67,$B$79)</f>
        <v>34.042000000000002</v>
      </c>
      <c r="D55" s="43">
        <f>+MAX($B$31,$B$43,$B$55,$B$67,$B$79)</f>
        <v>61.761000000000003</v>
      </c>
      <c r="E55" s="17">
        <f t="shared" si="0"/>
        <v>27.719000000000001</v>
      </c>
      <c r="G55" s="43"/>
      <c r="H55" s="17"/>
    </row>
    <row r="56" spans="1:8" x14ac:dyDescent="0.2">
      <c r="A56" s="1">
        <v>43191</v>
      </c>
      <c r="B56" s="12">
        <v>35.340000000000003</v>
      </c>
      <c r="C56" s="43">
        <f>+MIN($B$32,$B$44,$B$56,$B$68,$B$80)</f>
        <v>35.340000000000003</v>
      </c>
      <c r="D56" s="43">
        <f>+MAX($B$32,$B$44,$B$56,$B$68,$B$80)</f>
        <v>68.766000000000005</v>
      </c>
      <c r="E56" s="17">
        <f t="shared" si="0"/>
        <v>33.426000000000002</v>
      </c>
      <c r="G56" s="43"/>
      <c r="H56" s="17"/>
    </row>
    <row r="57" spans="1:8" x14ac:dyDescent="0.2">
      <c r="A57" s="1">
        <v>43221</v>
      </c>
      <c r="B57" s="12">
        <v>43.707000000000001</v>
      </c>
      <c r="C57" s="43">
        <f>+MIN($B$33,$B$45,$B$57,$B$69,$B$81)</f>
        <v>43.707000000000001</v>
      </c>
      <c r="D57" s="43">
        <f>+MAX($B$33,$B$45,$B$57,$B$69,$B$81)</f>
        <v>71.302000000000007</v>
      </c>
      <c r="E57" s="17">
        <f t="shared" si="0"/>
        <v>27.595000000000006</v>
      </c>
      <c r="G57" s="43"/>
      <c r="H57" s="17"/>
    </row>
    <row r="58" spans="1:8" x14ac:dyDescent="0.2">
      <c r="A58" s="1">
        <v>43252</v>
      </c>
      <c r="B58" s="12">
        <v>56.505000000000003</v>
      </c>
      <c r="C58" s="43">
        <f>+MIN($B$34,$B$46,$B$58,$B$70,$B$82)</f>
        <v>56.505000000000003</v>
      </c>
      <c r="D58" s="43">
        <f>+MAX($B$34,$B$46,$B$58,$B$70,$B$82)</f>
        <v>79.819999999999993</v>
      </c>
      <c r="E58" s="17">
        <f t="shared" si="0"/>
        <v>23.314999999999991</v>
      </c>
      <c r="G58" s="43"/>
      <c r="H58" s="17"/>
    </row>
    <row r="59" spans="1:8" x14ac:dyDescent="0.2">
      <c r="A59" s="1">
        <v>43282</v>
      </c>
      <c r="B59" s="12">
        <v>60.118000000000002</v>
      </c>
      <c r="C59" s="43">
        <f>+MIN($B$35,$B$47,$B$59,$B$71,$B$83)</f>
        <v>60.118000000000002</v>
      </c>
      <c r="D59" s="43">
        <f>+MAX($B$35,$B$47,$B$59,$B$71,$B$83)</f>
        <v>85.808000000000007</v>
      </c>
      <c r="E59" s="17">
        <f t="shared" si="0"/>
        <v>25.690000000000005</v>
      </c>
      <c r="G59" s="43"/>
      <c r="H59" s="17"/>
    </row>
    <row r="60" spans="1:8" x14ac:dyDescent="0.2">
      <c r="A60" s="1">
        <v>43313</v>
      </c>
      <c r="B60" s="12">
        <v>66.724999999999994</v>
      </c>
      <c r="C60" s="43">
        <f>+MIN($B$36,$B$48,$B$60,$B$72,$B$84)</f>
        <v>66.724999999999994</v>
      </c>
      <c r="D60" s="43">
        <f>+MAX($B$36,$B$48,$B$60,$B$72,$B$84)</f>
        <v>95.29</v>
      </c>
      <c r="E60" s="17">
        <f t="shared" si="0"/>
        <v>28.565000000000012</v>
      </c>
      <c r="G60" s="43"/>
      <c r="H60" s="17"/>
    </row>
    <row r="61" spans="1:8" x14ac:dyDescent="0.2">
      <c r="A61" s="1">
        <v>43344</v>
      </c>
      <c r="B61" s="12">
        <v>75.245000000000005</v>
      </c>
      <c r="C61" s="43">
        <f>+MIN($B$37,$B$49,$B$61,$B$73,$B$85)</f>
        <v>71.391000000000005</v>
      </c>
      <c r="D61" s="43">
        <f>+MAX($B$37,$B$49,$B$61,$B$73,$B$85)</f>
        <v>100.71299999999999</v>
      </c>
      <c r="E61" s="17">
        <f t="shared" si="0"/>
        <v>29.321999999999989</v>
      </c>
      <c r="G61" s="43"/>
      <c r="H61" s="17"/>
    </row>
    <row r="62" spans="1:8" x14ac:dyDescent="0.2">
      <c r="A62" s="1">
        <v>43374</v>
      </c>
      <c r="B62" s="12">
        <v>78.825999999999993</v>
      </c>
      <c r="C62" s="43">
        <f>+MIN($B$38,$B$50,$B$62,$B$74,$B$86)</f>
        <v>72.944000000000003</v>
      </c>
      <c r="D62" s="43">
        <f>+MAX($B$38,$B$50,$B$62,$B$74,$B$86)</f>
        <v>96.251999999999995</v>
      </c>
      <c r="E62" s="17">
        <f t="shared" si="0"/>
        <v>23.307999999999993</v>
      </c>
      <c r="G62" s="43"/>
      <c r="H62" s="17"/>
    </row>
    <row r="63" spans="1:8" x14ac:dyDescent="0.2">
      <c r="A63" s="1">
        <v>43405</v>
      </c>
      <c r="B63" s="12">
        <v>73.986000000000004</v>
      </c>
      <c r="C63" s="43">
        <f>+MIN($B$39,$B$51,$B$63,$B$75,$B$87)</f>
        <v>69.936000000000007</v>
      </c>
      <c r="D63" s="43">
        <f>+MAX($B$39,$B$51,$B$63,$B$75,$B$87)</f>
        <v>94.394000000000005</v>
      </c>
      <c r="E63" s="17">
        <f t="shared" si="0"/>
        <v>24.457999999999998</v>
      </c>
      <c r="G63" s="43"/>
      <c r="H63" s="17"/>
    </row>
    <row r="64" spans="1:8" x14ac:dyDescent="0.2">
      <c r="A64" s="1">
        <v>43435</v>
      </c>
      <c r="B64" s="12">
        <v>63.738</v>
      </c>
      <c r="C64" s="43">
        <f>+MIN($B$40,$B$52,$B$64,$B$76,$B$88)</f>
        <v>62.183</v>
      </c>
      <c r="D64" s="43">
        <f>+MAX($B$40,$B$52,$B$64,$B$76,$B$88)</f>
        <v>79.67</v>
      </c>
      <c r="E64" s="17">
        <f t="shared" si="0"/>
        <v>17.487000000000002</v>
      </c>
      <c r="G64" s="43"/>
      <c r="H64" s="17"/>
    </row>
    <row r="65" spans="1:8" x14ac:dyDescent="0.2">
      <c r="A65" s="1">
        <v>43466</v>
      </c>
      <c r="B65" s="12">
        <v>51.215000000000003</v>
      </c>
      <c r="C65" s="43">
        <f>+MIN($B$29,$B$41,$B$53,$B$65,$B$77)</f>
        <v>45.42</v>
      </c>
      <c r="D65" s="43">
        <f>+MAX($B$29,$B$41,$B$53,$B$65,$B$77)</f>
        <v>74.698999999999998</v>
      </c>
      <c r="E65" s="17">
        <f t="shared" si="0"/>
        <v>29.278999999999996</v>
      </c>
      <c r="G65" s="43"/>
      <c r="H65" s="17"/>
    </row>
    <row r="66" spans="1:8" x14ac:dyDescent="0.2">
      <c r="A66" s="1">
        <v>43497</v>
      </c>
      <c r="B66" s="12">
        <v>45.709000000000003</v>
      </c>
      <c r="C66" s="43">
        <f>+MIN($B$30,$B$42,$B$54,$B$66,$B$78)</f>
        <v>38.515999999999998</v>
      </c>
      <c r="D66" s="43">
        <f>+MAX($B$30,$B$42,$B$54,$B$66,$B$78)</f>
        <v>64.108000000000004</v>
      </c>
      <c r="E66" s="17">
        <f t="shared" si="0"/>
        <v>25.592000000000006</v>
      </c>
      <c r="G66" s="43"/>
      <c r="H66" s="17"/>
    </row>
    <row r="67" spans="1:8" x14ac:dyDescent="0.2">
      <c r="A67" s="1">
        <v>43525</v>
      </c>
      <c r="B67" s="12">
        <v>48.942999999999998</v>
      </c>
      <c r="C67" s="43">
        <f>+MIN($B$31,$B$43,$B$55,$B$67,$B$79)</f>
        <v>34.042000000000002</v>
      </c>
      <c r="D67" s="43">
        <f>+MAX($B$31,$B$43,$B$55,$B$67,$B$79)</f>
        <v>61.761000000000003</v>
      </c>
      <c r="E67" s="17">
        <f t="shared" si="0"/>
        <v>27.719000000000001</v>
      </c>
      <c r="G67" s="43"/>
      <c r="H67" s="17"/>
    </row>
    <row r="68" spans="1:8" x14ac:dyDescent="0.2">
      <c r="A68" s="1">
        <v>43556</v>
      </c>
      <c r="B68" s="12">
        <v>53.396000000000001</v>
      </c>
      <c r="C68" s="43">
        <f>+MIN($B$32,$B$44,$B$56,$B$68,$B$80)</f>
        <v>35.340000000000003</v>
      </c>
      <c r="D68" s="43">
        <f>+MAX($B$32,$B$44,$B$56,$B$68,$B$80)</f>
        <v>68.766000000000005</v>
      </c>
      <c r="E68" s="17">
        <f t="shared" si="0"/>
        <v>33.426000000000002</v>
      </c>
      <c r="G68" s="43"/>
      <c r="H68" s="17"/>
    </row>
    <row r="69" spans="1:8" x14ac:dyDescent="0.2">
      <c r="A69" s="1">
        <v>43586</v>
      </c>
      <c r="B69" s="12">
        <v>63.353000000000002</v>
      </c>
      <c r="C69" s="43">
        <f>+MIN($B$33,$B$45,$B$57,$B$69,$B$81)</f>
        <v>43.707000000000001</v>
      </c>
      <c r="D69" s="43">
        <f>+MAX($B$33,$B$45,$B$57,$B$69,$B$81)</f>
        <v>71.302000000000007</v>
      </c>
      <c r="E69" s="17">
        <f t="shared" si="0"/>
        <v>27.595000000000006</v>
      </c>
      <c r="G69" s="43"/>
      <c r="H69" s="17"/>
    </row>
    <row r="70" spans="1:8" x14ac:dyDescent="0.2">
      <c r="A70" s="1">
        <v>43617</v>
      </c>
      <c r="B70" s="12">
        <v>71.709999999999994</v>
      </c>
      <c r="C70" s="43">
        <f>+MIN($B$34,$B$46,$B$58,$B$70,$B$82)</f>
        <v>56.505000000000003</v>
      </c>
      <c r="D70" s="43">
        <f>+MAX($B$34,$B$46,$B$58,$B$70,$B$82)</f>
        <v>79.819999999999993</v>
      </c>
      <c r="E70" s="17">
        <f t="shared" si="0"/>
        <v>23.314999999999991</v>
      </c>
      <c r="G70" s="43"/>
      <c r="H70" s="17"/>
    </row>
    <row r="71" spans="1:8" x14ac:dyDescent="0.2">
      <c r="A71" s="1">
        <v>43647</v>
      </c>
      <c r="B71" s="12">
        <v>77.822000000000003</v>
      </c>
      <c r="C71" s="43">
        <f>+MIN($B$35,$B$47,$B$59,$B$71,$B$83)</f>
        <v>60.118000000000002</v>
      </c>
      <c r="D71" s="43">
        <f>+MAX($B$35,$B$47,$B$59,$B$71,$B$83)</f>
        <v>85.808000000000007</v>
      </c>
      <c r="E71" s="17">
        <f t="shared" si="0"/>
        <v>25.690000000000005</v>
      </c>
      <c r="G71" s="43"/>
      <c r="H71" s="17"/>
    </row>
    <row r="72" spans="1:8" x14ac:dyDescent="0.2">
      <c r="A72" s="1">
        <v>43678</v>
      </c>
      <c r="B72" s="12">
        <v>91.102999999999994</v>
      </c>
      <c r="C72" s="43">
        <f>+MIN($B$36,$B$48,$B$60,$B$72,$B$84)</f>
        <v>66.724999999999994</v>
      </c>
      <c r="D72" s="43">
        <f>+MAX($B$36,$B$48,$B$60,$B$72,$B$84)</f>
        <v>95.29</v>
      </c>
      <c r="E72" s="17">
        <f t="shared" si="0"/>
        <v>28.565000000000012</v>
      </c>
      <c r="G72" s="43"/>
      <c r="H72" s="17"/>
    </row>
    <row r="73" spans="1:8" x14ac:dyDescent="0.2">
      <c r="A73" s="1">
        <v>43709</v>
      </c>
      <c r="B73" s="12">
        <v>95.606999999999999</v>
      </c>
      <c r="C73" s="43">
        <f>+MIN($B$37,$B$49,$B$61,$B$73,$B$85)</f>
        <v>71.391000000000005</v>
      </c>
      <c r="D73" s="43">
        <f>+MAX($B$37,$B$49,$B$61,$B$73,$B$85)</f>
        <v>100.71299999999999</v>
      </c>
      <c r="E73" s="17">
        <f t="shared" si="0"/>
        <v>29.321999999999989</v>
      </c>
      <c r="G73" s="43"/>
      <c r="H73" s="17"/>
    </row>
    <row r="74" spans="1:8" x14ac:dyDescent="0.2">
      <c r="A74" s="1">
        <v>43739</v>
      </c>
      <c r="B74" s="12">
        <v>94.686000000000007</v>
      </c>
      <c r="C74" s="43">
        <f>+MIN($B$38,$B$50,$B$62,$B$74,$B$86)</f>
        <v>72.944000000000003</v>
      </c>
      <c r="D74" s="43">
        <f>+MAX($B$38,$B$50,$B$62,$B$74,$B$86)</f>
        <v>96.251999999999995</v>
      </c>
      <c r="E74" s="17">
        <f t="shared" si="0"/>
        <v>23.307999999999993</v>
      </c>
      <c r="G74" s="43"/>
      <c r="H74" s="17"/>
    </row>
    <row r="75" spans="1:8" x14ac:dyDescent="0.2">
      <c r="A75" s="1">
        <v>43770</v>
      </c>
      <c r="B75" s="12">
        <v>88.108999999999995</v>
      </c>
      <c r="C75" s="43">
        <f>+MIN($B$39,$B$51,$B$63,$B$75,$B$87)</f>
        <v>69.936000000000007</v>
      </c>
      <c r="D75" s="43">
        <f>+MAX($B$39,$B$51,$B$63,$B$75,$B$87)</f>
        <v>94.394000000000005</v>
      </c>
      <c r="E75" s="17">
        <f t="shared" si="0"/>
        <v>24.457999999999998</v>
      </c>
      <c r="G75" s="43"/>
      <c r="H75" s="17"/>
    </row>
    <row r="76" spans="1:8" x14ac:dyDescent="0.2">
      <c r="A76" s="1">
        <v>43800</v>
      </c>
      <c r="B76" s="12">
        <v>79.67</v>
      </c>
      <c r="C76" s="43">
        <f>+MIN($B$40,$B$52,$B$64,$B$76,$B$88)</f>
        <v>62.183</v>
      </c>
      <c r="D76" s="43">
        <f>+MAX($B$40,$B$52,$B$64,$B$76,$B$88)</f>
        <v>79.67</v>
      </c>
      <c r="E76" s="17">
        <f t="shared" si="0"/>
        <v>17.487000000000002</v>
      </c>
      <c r="G76" s="43"/>
      <c r="H76" s="17"/>
    </row>
    <row r="77" spans="1:8" x14ac:dyDescent="0.2">
      <c r="A77" s="1">
        <v>43831</v>
      </c>
      <c r="B77" s="12">
        <v>74.518000000000001</v>
      </c>
      <c r="C77" s="43">
        <f>+MIN($B$29,$B$41,$B$53,$B$65,$B$77)</f>
        <v>45.42</v>
      </c>
      <c r="D77" s="43">
        <f>+MAX($B$29,$B$41,$B$53,$B$65,$B$77)</f>
        <v>74.698999999999998</v>
      </c>
      <c r="E77" s="17">
        <f t="shared" si="0"/>
        <v>29.278999999999996</v>
      </c>
      <c r="G77" s="43"/>
      <c r="H77" s="17"/>
    </row>
    <row r="78" spans="1:8" x14ac:dyDescent="0.2">
      <c r="A78" s="1">
        <v>43862</v>
      </c>
      <c r="B78" s="12">
        <v>64.108000000000004</v>
      </c>
      <c r="C78" s="43">
        <f>+MIN($B$30,$B$42,$B$54,$B$66,$B$78)</f>
        <v>38.515999999999998</v>
      </c>
      <c r="D78" s="43">
        <f>+MAX($B$30,$B$42,$B$54,$B$66,$B$78)</f>
        <v>64.108000000000004</v>
      </c>
      <c r="E78" s="17">
        <f t="shared" si="0"/>
        <v>25.592000000000006</v>
      </c>
      <c r="G78" s="43"/>
      <c r="H78" s="17"/>
    </row>
    <row r="79" spans="1:8" x14ac:dyDescent="0.2">
      <c r="A79" s="1">
        <v>43891</v>
      </c>
      <c r="B79" s="12">
        <v>60.280999999999999</v>
      </c>
      <c r="C79" s="43">
        <f>+MIN($B$31,$B$43,$B$55,$B$67,$B$79)</f>
        <v>34.042000000000002</v>
      </c>
      <c r="D79" s="43">
        <f>+MAX($B$31,$B$43,$B$55,$B$67,$B$79)</f>
        <v>61.761000000000003</v>
      </c>
      <c r="E79" s="17">
        <f t="shared" si="0"/>
        <v>27.719000000000001</v>
      </c>
      <c r="G79" s="43"/>
      <c r="H79" s="17"/>
    </row>
    <row r="80" spans="1:8" x14ac:dyDescent="0.2">
      <c r="A80" s="1">
        <v>43922</v>
      </c>
      <c r="B80" s="12">
        <v>61.877000000000002</v>
      </c>
      <c r="C80" s="43">
        <f>+MIN($B$32,$B$44,$B$56,$B$68,$B$80)</f>
        <v>35.340000000000003</v>
      </c>
      <c r="D80" s="43">
        <f>+MAX($B$32,$B$44,$B$56,$B$68,$B$80)</f>
        <v>68.766000000000005</v>
      </c>
      <c r="E80" s="17">
        <f t="shared" si="0"/>
        <v>33.426000000000002</v>
      </c>
      <c r="G80" s="43"/>
      <c r="H80" s="17"/>
    </row>
    <row r="81" spans="1:8" x14ac:dyDescent="0.2">
      <c r="A81" s="1">
        <v>43952</v>
      </c>
      <c r="B81" s="12">
        <v>66.965000000000003</v>
      </c>
      <c r="C81" s="43">
        <f>+MIN($B$33,$B$45,$B$57,$B$69,$B$81)</f>
        <v>43.707000000000001</v>
      </c>
      <c r="D81" s="43">
        <f>+MAX($B$33,$B$45,$B$57,$B$69,$B$81)</f>
        <v>71.302000000000007</v>
      </c>
      <c r="E81" s="17">
        <f t="shared" si="0"/>
        <v>27.595000000000006</v>
      </c>
      <c r="G81" s="43"/>
      <c r="H81" s="17"/>
    </row>
    <row r="82" spans="1:8" x14ac:dyDescent="0.2">
      <c r="A82" s="1">
        <v>43983</v>
      </c>
      <c r="B82" s="12">
        <v>75.305000000000007</v>
      </c>
      <c r="C82" s="43">
        <f>+MIN($B$34,$B$46,$B$58,$B$70,$B$82)</f>
        <v>56.505000000000003</v>
      </c>
      <c r="D82" s="43">
        <f>+MAX($B$34,$B$46,$B$58,$B$70,$B$82)</f>
        <v>79.819999999999993</v>
      </c>
      <c r="E82" s="17">
        <f t="shared" si="0"/>
        <v>23.314999999999991</v>
      </c>
      <c r="G82" s="43"/>
      <c r="H82" s="17"/>
    </row>
    <row r="83" spans="1:8" x14ac:dyDescent="0.2">
      <c r="A83" s="1">
        <v>44013</v>
      </c>
      <c r="B83" s="12">
        <v>85.183000000000007</v>
      </c>
      <c r="C83" s="43">
        <f>+MIN($B$35,$B$47,$B$59,$B$71,$B$83)</f>
        <v>60.118000000000002</v>
      </c>
      <c r="D83" s="43">
        <f>+MAX($B$35,$B$47,$B$59,$B$71,$B$83)</f>
        <v>85.808000000000007</v>
      </c>
      <c r="E83" s="17">
        <f t="shared" si="0"/>
        <v>25.690000000000005</v>
      </c>
      <c r="G83" s="43"/>
      <c r="H83" s="17"/>
    </row>
    <row r="84" spans="1:8" x14ac:dyDescent="0.2">
      <c r="A84" s="1">
        <v>44044</v>
      </c>
      <c r="B84" s="12">
        <v>95.29</v>
      </c>
      <c r="C84" s="43">
        <f>+MIN($B$36,$B$48,$B$60,$B$72,$B$84)</f>
        <v>66.724999999999994</v>
      </c>
      <c r="D84" s="43">
        <f>+MAX($B$36,$B$48,$B$60,$B$72,$B$84)</f>
        <v>95.29</v>
      </c>
      <c r="E84" s="17">
        <f t="shared" si="0"/>
        <v>28.565000000000012</v>
      </c>
      <c r="G84" s="43"/>
      <c r="H84" s="17"/>
    </row>
    <row r="85" spans="1:8" x14ac:dyDescent="0.2">
      <c r="A85" s="1">
        <v>44075</v>
      </c>
      <c r="B85" s="12">
        <v>100.71299999999999</v>
      </c>
      <c r="C85" s="43">
        <f>+MIN($B$37,$B$49,$B$61,$B$73,$B$85)</f>
        <v>71.391000000000005</v>
      </c>
      <c r="D85" s="43">
        <f>+MAX($B$37,$B$49,$B$61,$B$73,$B$85)</f>
        <v>100.71299999999999</v>
      </c>
      <c r="E85" s="17">
        <f t="shared" si="0"/>
        <v>29.321999999999989</v>
      </c>
      <c r="G85" s="43"/>
      <c r="H85" s="17"/>
    </row>
    <row r="86" spans="1:8" x14ac:dyDescent="0.2">
      <c r="A86" s="1">
        <v>44105</v>
      </c>
      <c r="B86" s="12">
        <v>95.093000000000004</v>
      </c>
      <c r="C86" s="43">
        <f>+MIN($B$38,$B$50,$B$62,$B$74,$B$86)</f>
        <v>72.944000000000003</v>
      </c>
      <c r="D86" s="43">
        <f>+MAX($B$38,$B$50,$B$62,$B$74,$B$86)</f>
        <v>96.251999999999995</v>
      </c>
      <c r="E86" s="17">
        <f t="shared" si="0"/>
        <v>23.307999999999993</v>
      </c>
      <c r="G86" s="43"/>
      <c r="H86" s="17"/>
    </row>
    <row r="87" spans="1:8" x14ac:dyDescent="0.2">
      <c r="A87" s="1">
        <v>44136</v>
      </c>
      <c r="B87" s="12">
        <v>90.284999999999997</v>
      </c>
      <c r="C87" s="43">
        <f>+MIN($B$39,$B$51,$B$63,$B$75,$B$87)</f>
        <v>69.936000000000007</v>
      </c>
      <c r="D87" s="43">
        <f>+MAX($B$39,$B$51,$B$63,$B$75,$B$87)</f>
        <v>94.394000000000005</v>
      </c>
      <c r="E87" s="17">
        <f t="shared" si="0"/>
        <v>24.457999999999998</v>
      </c>
      <c r="G87" s="43"/>
      <c r="H87" s="17"/>
    </row>
    <row r="88" spans="1:8" x14ac:dyDescent="0.2">
      <c r="A88" s="1">
        <v>44166</v>
      </c>
      <c r="B88" s="12">
        <v>70.445999999999998</v>
      </c>
      <c r="C88" s="43">
        <f>+MIN($B$40,$B$52,$B$64,$B$76,$B$88)</f>
        <v>62.183</v>
      </c>
      <c r="D88" s="43">
        <f>+MAX($B$40,$B$52,$B$64,$B$76,$B$88)</f>
        <v>79.67</v>
      </c>
      <c r="E88" s="17">
        <f t="shared" si="0"/>
        <v>17.487000000000002</v>
      </c>
      <c r="G88" s="43"/>
      <c r="H88" s="17"/>
    </row>
    <row r="89" spans="1:8" x14ac:dyDescent="0.2">
      <c r="A89" s="1">
        <v>44197</v>
      </c>
      <c r="B89" s="12">
        <v>52.786414600000001</v>
      </c>
      <c r="C89" s="43">
        <f>+MIN($B$29,$B$41,$B$53,$B$65,$B$77)</f>
        <v>45.42</v>
      </c>
      <c r="D89" s="43">
        <f>+MAX($B$29,$B$41,$B$53,$B$65,$B$77)</f>
        <v>74.698999999999998</v>
      </c>
      <c r="E89" s="17">
        <f t="shared" si="0"/>
        <v>29.278999999999996</v>
      </c>
      <c r="G89" s="43"/>
      <c r="H89" s="17"/>
    </row>
    <row r="90" spans="1:8" x14ac:dyDescent="0.2">
      <c r="A90" s="1">
        <v>44228</v>
      </c>
      <c r="B90" s="12">
        <v>37.426453514999999</v>
      </c>
      <c r="C90" s="43">
        <f>+MIN($B$30,$B$42,$B$54,$B$66,$B$78)</f>
        <v>38.515999999999998</v>
      </c>
      <c r="D90" s="43">
        <f>+MAX($B$30,$B$42,$B$54,$B$66,$B$78)</f>
        <v>64.108000000000004</v>
      </c>
      <c r="E90" s="17">
        <f t="shared" si="0"/>
        <v>25.592000000000006</v>
      </c>
      <c r="G90" s="43"/>
      <c r="H90" s="17"/>
    </row>
    <row r="91" spans="1:8" x14ac:dyDescent="0.2">
      <c r="A91" s="1">
        <v>44256</v>
      </c>
      <c r="B91" s="12">
        <v>36.906140000000001</v>
      </c>
      <c r="C91" s="43">
        <f>+MIN($B$31,$B$43,$B$55,$B$67,$B$79)</f>
        <v>34.042000000000002</v>
      </c>
      <c r="D91" s="43">
        <f>+MAX($B$31,$B$43,$B$55,$B$67,$B$79)</f>
        <v>61.761000000000003</v>
      </c>
      <c r="E91" s="17">
        <f t="shared" si="0"/>
        <v>27.719000000000001</v>
      </c>
      <c r="G91" s="43"/>
      <c r="H91" s="17"/>
    </row>
    <row r="92" spans="1:8" x14ac:dyDescent="0.2">
      <c r="A92" s="1">
        <v>44287</v>
      </c>
      <c r="B92" s="12">
        <v>39.885330000000003</v>
      </c>
      <c r="C92" s="43">
        <f>+MIN($B$32,$B$44,$B$56,$B$68,$B$80)</f>
        <v>35.340000000000003</v>
      </c>
      <c r="D92" s="43">
        <f>+MAX($B$32,$B$44,$B$56,$B$68,$B$80)</f>
        <v>68.766000000000005</v>
      </c>
      <c r="E92" s="17">
        <f t="shared" si="0"/>
        <v>33.426000000000002</v>
      </c>
      <c r="G92" s="43"/>
      <c r="H92" s="17"/>
    </row>
    <row r="93" spans="1:8" x14ac:dyDescent="0.2">
      <c r="A93" s="1">
        <v>44317</v>
      </c>
      <c r="B93" s="12">
        <v>48.438020000000002</v>
      </c>
      <c r="C93" s="43">
        <f>+MIN($B$33,$B$45,$B$57,$B$69,$B$81)</f>
        <v>43.707000000000001</v>
      </c>
      <c r="D93" s="43">
        <f>+MAX($B$33,$B$45,$B$57,$B$69,$B$81)</f>
        <v>71.302000000000007</v>
      </c>
      <c r="E93" s="17">
        <f t="shared" ref="E93:E112" si="1">D93-C93</f>
        <v>27.595000000000006</v>
      </c>
      <c r="G93" s="43"/>
      <c r="H93" s="17"/>
    </row>
    <row r="94" spans="1:8" x14ac:dyDescent="0.2">
      <c r="A94" s="1">
        <v>44348</v>
      </c>
      <c r="B94" s="12">
        <v>58.752960000000002</v>
      </c>
      <c r="C94" s="43">
        <f>+MIN($B$34,$B$46,$B$58,$B$70,$B$82)</f>
        <v>56.505000000000003</v>
      </c>
      <c r="D94" s="43">
        <f>+MAX($B$34,$B$46,$B$58,$B$70,$B$82)</f>
        <v>79.819999999999993</v>
      </c>
      <c r="E94" s="17">
        <f t="shared" si="1"/>
        <v>23.314999999999991</v>
      </c>
      <c r="G94" s="43"/>
      <c r="H94" s="17"/>
    </row>
    <row r="95" spans="1:8" x14ac:dyDescent="0.2">
      <c r="A95" s="1">
        <v>44378</v>
      </c>
      <c r="B95" s="12">
        <v>65.735389999999995</v>
      </c>
      <c r="C95" s="43">
        <f>+MIN($B$35,$B$47,$B$59,$B$71,$B$83)</f>
        <v>60.118000000000002</v>
      </c>
      <c r="D95" s="43">
        <f>+MAX($B$35,$B$47,$B$59,$B$71,$B$83)</f>
        <v>85.808000000000007</v>
      </c>
      <c r="E95" s="17">
        <f t="shared" si="1"/>
        <v>25.690000000000005</v>
      </c>
      <c r="G95" s="43"/>
      <c r="H95" s="17"/>
    </row>
    <row r="96" spans="1:8" x14ac:dyDescent="0.2">
      <c r="A96" s="1">
        <v>44409</v>
      </c>
      <c r="B96" s="12">
        <v>75.053089999999997</v>
      </c>
      <c r="C96" s="43">
        <f>+MIN($B$36,$B$48,$B$60,$B$72,$B$84)</f>
        <v>66.724999999999994</v>
      </c>
      <c r="D96" s="43">
        <f>+MAX($B$36,$B$48,$B$60,$B$72,$B$84)</f>
        <v>95.29</v>
      </c>
      <c r="E96" s="17">
        <f t="shared" si="1"/>
        <v>28.565000000000012</v>
      </c>
      <c r="G96" s="43"/>
      <c r="H96" s="17"/>
    </row>
    <row r="97" spans="1:8" x14ac:dyDescent="0.2">
      <c r="A97" s="1">
        <v>44440</v>
      </c>
      <c r="B97" s="12">
        <v>80.327349999999996</v>
      </c>
      <c r="C97" s="43">
        <f>+MIN($B$37,$B$49,$B$61,$B$73,$B$85)</f>
        <v>71.391000000000005</v>
      </c>
      <c r="D97" s="43">
        <f>+MAX($B$37,$B$49,$B$61,$B$73,$B$85)</f>
        <v>100.71299999999999</v>
      </c>
      <c r="E97" s="17">
        <f t="shared" si="1"/>
        <v>29.321999999999989</v>
      </c>
      <c r="G97" s="43"/>
      <c r="H97" s="17"/>
    </row>
    <row r="98" spans="1:8" x14ac:dyDescent="0.2">
      <c r="A98" s="1">
        <v>44470</v>
      </c>
      <c r="B98" s="12">
        <v>81.657920000000004</v>
      </c>
      <c r="C98" s="43">
        <f>+MIN($B$38,$B$50,$B$62,$B$74,$B$86)</f>
        <v>72.944000000000003</v>
      </c>
      <c r="D98" s="43">
        <f>+MAX($B$38,$B$50,$B$62,$B$74,$B$86)</f>
        <v>96.251999999999995</v>
      </c>
      <c r="E98" s="17">
        <f t="shared" si="1"/>
        <v>23.307999999999993</v>
      </c>
      <c r="G98" s="43"/>
      <c r="H98" s="17"/>
    </row>
    <row r="99" spans="1:8" x14ac:dyDescent="0.2">
      <c r="A99" s="1">
        <v>44501</v>
      </c>
      <c r="B99" s="12">
        <v>78.874170000000007</v>
      </c>
      <c r="C99" s="43">
        <f>+MIN($B$39,$B$51,$B$63,$B$75,$B$87)</f>
        <v>69.936000000000007</v>
      </c>
      <c r="D99" s="43">
        <f>+MAX($B$39,$B$51,$B$63,$B$75,$B$87)</f>
        <v>94.394000000000005</v>
      </c>
      <c r="E99" s="17">
        <f t="shared" si="1"/>
        <v>24.457999999999998</v>
      </c>
      <c r="G99" s="43"/>
      <c r="H99" s="17"/>
    </row>
    <row r="100" spans="1:8" x14ac:dyDescent="0.2">
      <c r="A100" s="1">
        <v>44531</v>
      </c>
      <c r="B100" s="12">
        <v>69.373490000000004</v>
      </c>
      <c r="C100" s="43">
        <f>+MIN($B$40,$B$52,$B$64,$B$76,$B$88)</f>
        <v>62.183</v>
      </c>
      <c r="D100" s="43">
        <f>+MAX($B$40,$B$52,$B$64,$B$76,$B$88)</f>
        <v>79.67</v>
      </c>
      <c r="E100" s="17">
        <f t="shared" si="1"/>
        <v>17.487000000000002</v>
      </c>
      <c r="G100" s="43"/>
      <c r="H100" s="17"/>
    </row>
    <row r="101" spans="1:8" x14ac:dyDescent="0.2">
      <c r="A101" s="1">
        <v>44562</v>
      </c>
      <c r="B101" s="12">
        <v>55.437660000000001</v>
      </c>
      <c r="C101" s="43">
        <f>+MIN($B$29,$B$41,$B$53,$B$65,$B$77)</f>
        <v>45.42</v>
      </c>
      <c r="D101" s="17">
        <f>+MAX($B$29,$B$41,$B$53,$B$65,$B$77)</f>
        <v>74.698999999999998</v>
      </c>
      <c r="E101" s="17">
        <f t="shared" si="1"/>
        <v>29.278999999999996</v>
      </c>
      <c r="G101" s="43"/>
      <c r="H101" s="17"/>
    </row>
    <row r="102" spans="1:8" x14ac:dyDescent="0.2">
      <c r="A102" s="1">
        <v>44593</v>
      </c>
      <c r="B102" s="12">
        <v>46.713569999999997</v>
      </c>
      <c r="C102" s="43">
        <f>+MIN($B$30,$B$42,$B$54,$B$66,$B$78)</f>
        <v>38.515999999999998</v>
      </c>
      <c r="D102" s="17">
        <f>+MAX($B$30,$B$42,$B$54,$B$66,$B$78)</f>
        <v>64.108000000000004</v>
      </c>
      <c r="E102" s="17">
        <f t="shared" si="1"/>
        <v>25.592000000000006</v>
      </c>
      <c r="G102" s="43"/>
      <c r="H102" s="17"/>
    </row>
    <row r="103" spans="1:8" x14ac:dyDescent="0.2">
      <c r="A103" s="1">
        <v>44621</v>
      </c>
      <c r="B103" s="12">
        <v>44.530999999999999</v>
      </c>
      <c r="C103" s="43">
        <f>+MIN($B$31,$B$43,$B$55,$B$67,$B$79)</f>
        <v>34.042000000000002</v>
      </c>
      <c r="D103" s="17">
        <f>+MAX($B$31,$B$43,$B$55,$B$67,$B$79)</f>
        <v>61.761000000000003</v>
      </c>
      <c r="E103" s="17">
        <f t="shared" si="1"/>
        <v>27.719000000000001</v>
      </c>
      <c r="G103" s="43"/>
      <c r="H103" s="17"/>
    </row>
    <row r="104" spans="1:8" x14ac:dyDescent="0.2">
      <c r="A104" s="1">
        <v>44652</v>
      </c>
      <c r="B104" s="12">
        <v>47.377249999999997</v>
      </c>
      <c r="C104" s="43">
        <f>+MIN($B$32,$B$44,$B$56,$B$68,$B$80)</f>
        <v>35.340000000000003</v>
      </c>
      <c r="D104" s="17">
        <f>+MAX($B$32,$B$44,$B$56,$B$68,$B$80)</f>
        <v>68.766000000000005</v>
      </c>
      <c r="E104" s="17">
        <f t="shared" si="1"/>
        <v>33.426000000000002</v>
      </c>
      <c r="G104" s="43"/>
      <c r="H104" s="17"/>
    </row>
    <row r="105" spans="1:8" x14ac:dyDescent="0.2">
      <c r="A105" s="1">
        <v>44682</v>
      </c>
      <c r="B105" s="12">
        <v>55.341549999999998</v>
      </c>
      <c r="C105" s="43">
        <f>+MIN($B$33,$B$45,$B$57,$B$69,$B$81)</f>
        <v>43.707000000000001</v>
      </c>
      <c r="D105" s="17">
        <f>+MAX($B$33,$B$45,$B$57,$B$69,$B$81)</f>
        <v>71.302000000000007</v>
      </c>
      <c r="E105" s="17">
        <f t="shared" si="1"/>
        <v>27.595000000000006</v>
      </c>
      <c r="G105" s="43"/>
      <c r="H105" s="17"/>
    </row>
    <row r="106" spans="1:8" x14ac:dyDescent="0.2">
      <c r="A106" s="1">
        <v>44713</v>
      </c>
      <c r="B106" s="12">
        <v>65.135630000000006</v>
      </c>
      <c r="C106" s="43">
        <f>+MIN($B$34,$B$46,$B$58,$B$70,$B$82)</f>
        <v>56.505000000000003</v>
      </c>
      <c r="D106" s="17">
        <f>+MAX($B$34,$B$46,$B$58,$B$70,$B$82)</f>
        <v>79.819999999999993</v>
      </c>
      <c r="E106" s="17">
        <f t="shared" si="1"/>
        <v>23.314999999999991</v>
      </c>
      <c r="G106" s="43"/>
      <c r="H106" s="17"/>
    </row>
    <row r="107" spans="1:8" x14ac:dyDescent="0.2">
      <c r="A107" s="1">
        <v>44743</v>
      </c>
      <c r="B107" s="12">
        <v>71.635869999999997</v>
      </c>
      <c r="C107" s="43">
        <f>+MIN($B$35,$B$47,$B$59,$B$71,$B$83)</f>
        <v>60.118000000000002</v>
      </c>
      <c r="D107" s="17">
        <f>+MAX($B$35,$B$47,$B$59,$B$71,$B$83)</f>
        <v>85.808000000000007</v>
      </c>
      <c r="E107" s="17">
        <f t="shared" si="1"/>
        <v>25.690000000000005</v>
      </c>
      <c r="G107" s="43"/>
      <c r="H107" s="17"/>
    </row>
    <row r="108" spans="1:8" x14ac:dyDescent="0.2">
      <c r="A108" s="1">
        <v>44774</v>
      </c>
      <c r="B108" s="12">
        <v>80.631720000000001</v>
      </c>
      <c r="C108" s="43">
        <f>+MIN($B$36,$B$48,$B$60,$B$72,$B$84)</f>
        <v>66.724999999999994</v>
      </c>
      <c r="D108" s="17">
        <f>+MAX($B$36,$B$48,$B$60,$B$72,$B$84)</f>
        <v>95.29</v>
      </c>
      <c r="E108" s="17">
        <f t="shared" si="1"/>
        <v>28.565000000000012</v>
      </c>
      <c r="G108" s="43"/>
      <c r="H108" s="17"/>
    </row>
    <row r="109" spans="1:8" x14ac:dyDescent="0.2">
      <c r="A109" s="1">
        <v>44805</v>
      </c>
      <c r="B109" s="12">
        <v>85.649950000000004</v>
      </c>
      <c r="C109" s="43">
        <f>+MIN($B$37,$B$49,$B$61,$B$73,$B$85)</f>
        <v>71.391000000000005</v>
      </c>
      <c r="D109" s="17">
        <f>+MAX($B$37,$B$49,$B$61,$B$73,$B$85)</f>
        <v>100.71299999999999</v>
      </c>
      <c r="E109" s="17">
        <f t="shared" si="1"/>
        <v>29.321999999999989</v>
      </c>
      <c r="G109" s="43"/>
      <c r="H109" s="17"/>
    </row>
    <row r="110" spans="1:8" x14ac:dyDescent="0.2">
      <c r="A110" s="1">
        <v>44835</v>
      </c>
      <c r="B110" s="12">
        <v>86.667199999999994</v>
      </c>
      <c r="C110" s="43">
        <f>+MIN($B$38,$B$50,$B$62,$B$74,$B$86)</f>
        <v>72.944000000000003</v>
      </c>
      <c r="D110" s="17">
        <f>+MAX($B$38,$B$50,$B$62,$B$74,$B$86)</f>
        <v>96.251999999999995</v>
      </c>
      <c r="E110" s="17">
        <f t="shared" si="1"/>
        <v>23.307999999999993</v>
      </c>
      <c r="G110" s="43"/>
      <c r="H110" s="17"/>
    </row>
    <row r="111" spans="1:8" x14ac:dyDescent="0.2">
      <c r="A111" s="1">
        <v>44866</v>
      </c>
      <c r="B111" s="12">
        <v>83.622529999999998</v>
      </c>
      <c r="C111" s="43">
        <f>+MIN($B$39,$B$51,$B$63,$B$75,$B$87)</f>
        <v>69.936000000000007</v>
      </c>
      <c r="D111" s="17">
        <f>+MAX($B$39,$B$51,$B$63,$B$75,$B$87)</f>
        <v>94.394000000000005</v>
      </c>
      <c r="E111" s="17">
        <f t="shared" si="1"/>
        <v>24.457999999999998</v>
      </c>
      <c r="G111" s="43"/>
      <c r="H111" s="17"/>
    </row>
    <row r="112" spans="1:8" x14ac:dyDescent="0.2">
      <c r="A112" s="59">
        <v>44896</v>
      </c>
      <c r="B112" s="12">
        <v>73.922839999999994</v>
      </c>
      <c r="C112" s="64">
        <f>+MIN($B$40,$B$52,$B$64,$B$76,$B$88)</f>
        <v>62.183</v>
      </c>
      <c r="D112" s="63">
        <f>+MAX($B$40,$B$52,$B$64,$B$76,$B$88)</f>
        <v>79.67</v>
      </c>
      <c r="E112" s="63">
        <f t="shared" si="1"/>
        <v>17.487000000000002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s="32" t="s">
        <v>590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2">
        <v>62</v>
      </c>
      <c r="B117">
        <v>0</v>
      </c>
    </row>
    <row r="118" spans="1:2" x14ac:dyDescent="0.2">
      <c r="A118" s="2">
        <v>62</v>
      </c>
      <c r="B118">
        <v>1</v>
      </c>
    </row>
  </sheetData>
  <mergeCells count="1">
    <mergeCell ref="C26:E26"/>
  </mergeCells>
  <hyperlinks>
    <hyperlink ref="A3" location="Contents!A1" display="Return to Contents"/>
  </hyperlinks>
  <pageMargins left="0.75" right="0.75" top="1" bottom="1" header="0.5" footer="0.5"/>
  <pageSetup scale="65" fitToHeight="2" orientation="landscape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2:AB129"/>
  <sheetViews>
    <sheetView workbookViewId="0"/>
  </sheetViews>
  <sheetFormatPr defaultColWidth="9.140625" defaultRowHeight="15" x14ac:dyDescent="0.25"/>
  <cols>
    <col min="1" max="1" width="9.140625" style="119"/>
    <col min="2" max="2" width="20.85546875" style="119" customWidth="1"/>
    <col min="3" max="13" width="9.140625" style="119"/>
    <col min="14" max="15" width="9.140625" style="121"/>
    <col min="16" max="16" width="9.140625" style="119"/>
    <col min="17" max="17" width="25" style="119" customWidth="1"/>
    <col min="18" max="18" width="14.425781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Q6" s="283" t="s">
        <v>79</v>
      </c>
      <c r="R6" s="336" t="s">
        <v>295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Q7" s="284" t="s">
        <v>80</v>
      </c>
      <c r="R7" s="337" t="s">
        <v>296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Q8" s="286" t="s">
        <v>475</v>
      </c>
      <c r="R8" s="524" t="s">
        <v>297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</row>
    <row r="24" spans="1:12" x14ac:dyDescent="0.25">
      <c r="C24" s="572" t="s">
        <v>470</v>
      </c>
      <c r="D24" s="572"/>
      <c r="E24" s="572"/>
      <c r="F24" s="572"/>
      <c r="G24" s="572"/>
      <c r="H24" s="32"/>
      <c r="I24" s="572" t="s">
        <v>471</v>
      </c>
      <c r="J24" s="572"/>
      <c r="K24" s="572"/>
      <c r="L24" s="572"/>
    </row>
    <row r="25" spans="1:12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 s="121"/>
      <c r="B26" s="476" t="s">
        <v>79</v>
      </c>
      <c r="C26" s="77">
        <v>2.6708573341999999</v>
      </c>
      <c r="D26" s="77">
        <v>2.7817787151000002</v>
      </c>
      <c r="E26" s="77">
        <v>2.0839318934</v>
      </c>
      <c r="F26" s="77">
        <v>2.0235910438000002</v>
      </c>
      <c r="G26" s="77">
        <v>1.9107466137</v>
      </c>
      <c r="H26" s="142" t="s">
        <v>79</v>
      </c>
      <c r="I26" s="20">
        <f t="shared" ref="I26:L27" si="0">D26-C26</f>
        <v>0.11092138090000025</v>
      </c>
      <c r="J26" s="20">
        <f t="shared" si="0"/>
        <v>-0.69784682170000023</v>
      </c>
      <c r="K26" s="20">
        <f t="shared" si="0"/>
        <v>-6.0340849599999746E-2</v>
      </c>
      <c r="L26" s="20">
        <f t="shared" si="0"/>
        <v>-0.11284443010000023</v>
      </c>
    </row>
    <row r="27" spans="1:12" ht="26.25" x14ac:dyDescent="0.25">
      <c r="A27" s="121"/>
      <c r="B27" s="478" t="s">
        <v>80</v>
      </c>
      <c r="C27" s="78">
        <v>86.829285833</v>
      </c>
      <c r="D27" s="78">
        <v>96.357472084999998</v>
      </c>
      <c r="E27" s="78">
        <v>95.808322101000002</v>
      </c>
      <c r="F27" s="78">
        <v>96.094767122999997</v>
      </c>
      <c r="G27" s="78">
        <v>97.910967479000007</v>
      </c>
      <c r="H27" s="551" t="s">
        <v>80</v>
      </c>
      <c r="I27" s="62">
        <f t="shared" si="0"/>
        <v>9.5281862519999976</v>
      </c>
      <c r="J27" s="62">
        <f t="shared" si="0"/>
        <v>-0.54914998399999604</v>
      </c>
      <c r="K27" s="62">
        <f t="shared" si="0"/>
        <v>0.28644502199999522</v>
      </c>
      <c r="L27" s="62">
        <f t="shared" si="0"/>
        <v>1.8162003560000102</v>
      </c>
    </row>
    <row r="28" spans="1:12" x14ac:dyDescent="0.25">
      <c r="A28"/>
      <c r="B28" s="477" t="s">
        <v>299</v>
      </c>
      <c r="C28" s="77">
        <f>+C27+C26</f>
        <v>89.500143167199994</v>
      </c>
      <c r="D28" s="77">
        <f>+D27+D26</f>
        <v>99.139250800100001</v>
      </c>
      <c r="E28" s="77">
        <f>+E27+E26</f>
        <v>97.892253994400008</v>
      </c>
      <c r="F28" s="77">
        <f>+F27+F26</f>
        <v>98.118358166799993</v>
      </c>
      <c r="G28" s="77">
        <f>+G27+G26</f>
        <v>99.821714092700006</v>
      </c>
      <c r="H28" s="30" t="s">
        <v>430</v>
      </c>
      <c r="I28" s="12">
        <f>+SUM(I26:I27)</f>
        <v>9.6391076328999983</v>
      </c>
      <c r="J28" s="12">
        <f>+SUM(J26:J27)</f>
        <v>-1.2469968056999963</v>
      </c>
      <c r="K28" s="12">
        <f>+SUM(K26:K27)</f>
        <v>0.22610417239999547</v>
      </c>
      <c r="L28" s="12">
        <f>+SUM(L26:L27)</f>
        <v>1.7033559259000099</v>
      </c>
    </row>
    <row r="29" spans="1:12" x14ac:dyDescent="0.25">
      <c r="A29" s="353" t="s">
        <v>553</v>
      </c>
      <c r="B29"/>
      <c r="C29"/>
      <c r="D29" s="10"/>
      <c r="E29"/>
      <c r="F29"/>
      <c r="G29"/>
      <c r="H29"/>
      <c r="I29" s="10"/>
      <c r="J29" s="27"/>
      <c r="K29" s="27"/>
      <c r="L29" s="27"/>
    </row>
    <row r="33" spans="1:7" x14ac:dyDescent="0.25">
      <c r="C33" s="141" t="s">
        <v>298</v>
      </c>
      <c r="D33" s="120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81" si="1">YEAR(B34)</f>
        <v>2019</v>
      </c>
      <c r="B34" s="429">
        <v>43466</v>
      </c>
      <c r="C34" s="430">
        <v>96.145321644999996</v>
      </c>
      <c r="D34" s="129" t="e">
        <v>#N/A</v>
      </c>
      <c r="E34" s="431"/>
      <c r="F34" s="431">
        <v>96.145321644999996</v>
      </c>
      <c r="G34" s="126"/>
    </row>
    <row r="35" spans="1:7" x14ac:dyDescent="0.25">
      <c r="A35" s="135">
        <f t="shared" si="1"/>
        <v>2019</v>
      </c>
      <c r="B35" s="429">
        <v>43497</v>
      </c>
      <c r="C35" s="430">
        <v>96.740786463999996</v>
      </c>
      <c r="D35" s="129" t="e">
        <v>#N/A</v>
      </c>
      <c r="E35" s="431">
        <f t="shared" ref="E35:E44" si="2">AVERAGEIF($A$34:$A$95,A35,$F$34:$F$95)</f>
        <v>100.02130467333335</v>
      </c>
      <c r="F35" s="431">
        <v>96.740786463999996</v>
      </c>
      <c r="G35" s="126"/>
    </row>
    <row r="36" spans="1:7" x14ac:dyDescent="0.25">
      <c r="A36" s="135">
        <f t="shared" si="1"/>
        <v>2019</v>
      </c>
      <c r="B36" s="429">
        <v>43525</v>
      </c>
      <c r="C36" s="430">
        <v>97.399668452</v>
      </c>
      <c r="D36" s="129" t="e">
        <v>#N/A</v>
      </c>
      <c r="E36" s="431">
        <f t="shared" si="2"/>
        <v>100.02130467333335</v>
      </c>
      <c r="F36" s="431">
        <v>97.399668452</v>
      </c>
      <c r="G36" s="126"/>
    </row>
    <row r="37" spans="1:7" x14ac:dyDescent="0.25">
      <c r="A37" s="135">
        <f t="shared" si="1"/>
        <v>2019</v>
      </c>
      <c r="B37" s="429">
        <v>43556</v>
      </c>
      <c r="C37" s="430">
        <v>97.790524667</v>
      </c>
      <c r="D37" s="129" t="e">
        <v>#N/A</v>
      </c>
      <c r="E37" s="431">
        <f t="shared" si="2"/>
        <v>100.02130467333335</v>
      </c>
      <c r="F37" s="431">
        <v>97.790524667</v>
      </c>
      <c r="G37" s="126"/>
    </row>
    <row r="38" spans="1:7" x14ac:dyDescent="0.25">
      <c r="A38" s="135">
        <f t="shared" si="1"/>
        <v>2019</v>
      </c>
      <c r="B38" s="429">
        <v>43586</v>
      </c>
      <c r="C38" s="430">
        <v>98.563772161000003</v>
      </c>
      <c r="D38" s="129" t="e">
        <v>#N/A</v>
      </c>
      <c r="E38" s="431">
        <f t="shared" si="2"/>
        <v>100.02130467333335</v>
      </c>
      <c r="F38" s="431">
        <v>98.563772161000003</v>
      </c>
      <c r="G38" s="126"/>
    </row>
    <row r="39" spans="1:7" x14ac:dyDescent="0.25">
      <c r="A39" s="135">
        <f t="shared" si="1"/>
        <v>2019</v>
      </c>
      <c r="B39" s="429">
        <v>43617</v>
      </c>
      <c r="C39" s="430">
        <v>98.951456433000004</v>
      </c>
      <c r="D39" s="129" t="e">
        <v>#N/A</v>
      </c>
      <c r="E39" s="431">
        <f t="shared" si="2"/>
        <v>100.02130467333335</v>
      </c>
      <c r="F39" s="431">
        <v>98.951456433000004</v>
      </c>
      <c r="G39" s="126"/>
    </row>
    <row r="40" spans="1:7" x14ac:dyDescent="0.25">
      <c r="A40" s="135">
        <f t="shared" si="1"/>
        <v>2019</v>
      </c>
      <c r="B40" s="429">
        <v>43647</v>
      </c>
      <c r="C40" s="430">
        <v>99.476751547999996</v>
      </c>
      <c r="D40" s="129" t="e">
        <v>#N/A</v>
      </c>
      <c r="E40" s="431">
        <f t="shared" si="2"/>
        <v>100.02130467333335</v>
      </c>
      <c r="F40" s="431">
        <v>99.476751547999996</v>
      </c>
      <c r="G40" s="126"/>
    </row>
    <row r="41" spans="1:7" x14ac:dyDescent="0.25">
      <c r="A41" s="135">
        <f t="shared" si="1"/>
        <v>2019</v>
      </c>
      <c r="B41" s="429">
        <v>43678</v>
      </c>
      <c r="C41" s="430">
        <v>101.91617313</v>
      </c>
      <c r="D41" s="129" t="e">
        <v>#N/A</v>
      </c>
      <c r="E41" s="431">
        <f t="shared" si="2"/>
        <v>100.02130467333335</v>
      </c>
      <c r="F41" s="431">
        <v>101.91617313</v>
      </c>
      <c r="G41" s="126"/>
    </row>
    <row r="42" spans="1:7" x14ac:dyDescent="0.25">
      <c r="A42" s="135">
        <f t="shared" si="1"/>
        <v>2019</v>
      </c>
      <c r="B42" s="429">
        <v>43709</v>
      </c>
      <c r="C42" s="430">
        <v>101.78695442999999</v>
      </c>
      <c r="D42" s="129" t="e">
        <v>#N/A</v>
      </c>
      <c r="E42" s="431">
        <f t="shared" si="2"/>
        <v>100.02130467333335</v>
      </c>
      <c r="F42" s="431">
        <v>101.78695442999999</v>
      </c>
      <c r="G42" s="126"/>
    </row>
    <row r="43" spans="1:7" x14ac:dyDescent="0.25">
      <c r="A43" s="135">
        <f t="shared" si="1"/>
        <v>2019</v>
      </c>
      <c r="B43" s="429">
        <v>43739</v>
      </c>
      <c r="C43" s="430">
        <v>103.22525965</v>
      </c>
      <c r="D43" s="129" t="e">
        <v>#N/A</v>
      </c>
      <c r="E43" s="431">
        <f t="shared" si="2"/>
        <v>100.02130467333335</v>
      </c>
      <c r="F43" s="431">
        <v>103.22525965</v>
      </c>
      <c r="G43" s="126"/>
    </row>
    <row r="44" spans="1:7" x14ac:dyDescent="0.25">
      <c r="A44" s="135">
        <f t="shared" si="1"/>
        <v>2019</v>
      </c>
      <c r="B44" s="429">
        <v>43770</v>
      </c>
      <c r="C44" s="430">
        <v>103.98626337</v>
      </c>
      <c r="D44" s="129" t="e">
        <v>#N/A</v>
      </c>
      <c r="E44" s="431">
        <f t="shared" si="2"/>
        <v>100.02130467333335</v>
      </c>
      <c r="F44" s="431">
        <v>103.98626337</v>
      </c>
      <c r="G44" s="126"/>
    </row>
    <row r="45" spans="1:7" x14ac:dyDescent="0.25">
      <c r="A45" s="135">
        <f t="shared" si="1"/>
        <v>2019</v>
      </c>
      <c r="B45" s="429">
        <v>43800</v>
      </c>
      <c r="C45" s="430">
        <v>104.27272413</v>
      </c>
      <c r="D45" s="129" t="e">
        <v>#N/A</v>
      </c>
      <c r="E45" s="431"/>
      <c r="F45" s="431">
        <v>104.27272413</v>
      </c>
      <c r="G45" s="126"/>
    </row>
    <row r="46" spans="1:7" x14ac:dyDescent="0.25">
      <c r="A46" s="135">
        <f t="shared" si="1"/>
        <v>2020</v>
      </c>
      <c r="B46" s="429">
        <v>43831</v>
      </c>
      <c r="C46" s="430">
        <v>102.62948229</v>
      </c>
      <c r="D46" s="129" t="e">
        <v>#N/A</v>
      </c>
      <c r="E46" s="431"/>
      <c r="F46" s="431">
        <v>102.62948229</v>
      </c>
      <c r="G46" s="126"/>
    </row>
    <row r="47" spans="1:7" x14ac:dyDescent="0.25">
      <c r="A47" s="135">
        <f t="shared" si="1"/>
        <v>2020</v>
      </c>
      <c r="B47" s="429">
        <v>43862</v>
      </c>
      <c r="C47" s="430">
        <v>102.02187886</v>
      </c>
      <c r="D47" s="129" t="e">
        <v>#N/A</v>
      </c>
      <c r="E47" s="431">
        <f t="shared" ref="E47" si="3">AVERAGEIF($A$34:$A$95,A47,$F$34:$F$95)</f>
        <v>98.826912345666656</v>
      </c>
      <c r="F47" s="431">
        <v>102.02187886</v>
      </c>
      <c r="G47" s="126"/>
    </row>
    <row r="48" spans="1:7" x14ac:dyDescent="0.25">
      <c r="A48" s="135">
        <f t="shared" si="1"/>
        <v>2020</v>
      </c>
      <c r="B48" s="429">
        <v>43891</v>
      </c>
      <c r="C48" s="430">
        <v>102.13300332</v>
      </c>
      <c r="D48" s="129" t="e">
        <v>#N/A</v>
      </c>
      <c r="E48" s="431">
        <f t="shared" ref="E48:E56" si="4">AVERAGEIF($A$34:$A$95,A48,$F$34:$F$95)</f>
        <v>98.826912345666656</v>
      </c>
      <c r="F48" s="431">
        <v>102.13300332</v>
      </c>
      <c r="G48" s="126"/>
    </row>
    <row r="49" spans="1:7" x14ac:dyDescent="0.25">
      <c r="A49" s="135">
        <f t="shared" si="1"/>
        <v>2020</v>
      </c>
      <c r="B49" s="429">
        <v>43922</v>
      </c>
      <c r="C49" s="430">
        <v>100.06181777</v>
      </c>
      <c r="D49" s="129" t="e">
        <v>#N/A</v>
      </c>
      <c r="E49" s="431">
        <f t="shared" si="4"/>
        <v>98.826912345666656</v>
      </c>
      <c r="F49" s="431">
        <v>100.06181777</v>
      </c>
      <c r="G49" s="126"/>
    </row>
    <row r="50" spans="1:7" x14ac:dyDescent="0.25">
      <c r="A50" s="135">
        <f t="shared" si="1"/>
        <v>2020</v>
      </c>
      <c r="B50" s="429">
        <v>43952</v>
      </c>
      <c r="C50" s="430">
        <v>94.633877064999993</v>
      </c>
      <c r="D50" s="129" t="e">
        <v>#N/A</v>
      </c>
      <c r="E50" s="431">
        <f t="shared" si="4"/>
        <v>98.826912345666656</v>
      </c>
      <c r="F50" s="431">
        <v>94.633877064999993</v>
      </c>
      <c r="G50" s="126"/>
    </row>
    <row r="51" spans="1:7" x14ac:dyDescent="0.25">
      <c r="A51" s="135">
        <f t="shared" si="1"/>
        <v>2020</v>
      </c>
      <c r="B51" s="429">
        <v>43983</v>
      </c>
      <c r="C51" s="430">
        <v>95.874949232999995</v>
      </c>
      <c r="D51" s="129" t="e">
        <v>#N/A</v>
      </c>
      <c r="E51" s="431">
        <f t="shared" si="4"/>
        <v>98.826912345666656</v>
      </c>
      <c r="F51" s="431">
        <v>95.874949232999995</v>
      </c>
      <c r="G51" s="126"/>
    </row>
    <row r="52" spans="1:7" x14ac:dyDescent="0.25">
      <c r="A52" s="135">
        <f t="shared" si="1"/>
        <v>2020</v>
      </c>
      <c r="B52" s="429">
        <v>44013</v>
      </c>
      <c r="C52" s="430">
        <v>97.530706710000004</v>
      </c>
      <c r="D52" s="129" t="e">
        <v>#N/A</v>
      </c>
      <c r="E52" s="431">
        <f t="shared" si="4"/>
        <v>98.826912345666656</v>
      </c>
      <c r="F52" s="431">
        <v>97.530706710000004</v>
      </c>
      <c r="G52" s="126"/>
    </row>
    <row r="53" spans="1:7" x14ac:dyDescent="0.25">
      <c r="A53" s="135">
        <f t="shared" si="1"/>
        <v>2020</v>
      </c>
      <c r="B53" s="429">
        <v>44044</v>
      </c>
      <c r="C53" s="430">
        <v>97.960422226000006</v>
      </c>
      <c r="D53" s="129" t="e">
        <v>#N/A</v>
      </c>
      <c r="E53" s="431">
        <f t="shared" si="4"/>
        <v>98.826912345666656</v>
      </c>
      <c r="F53" s="431">
        <v>97.960422226000006</v>
      </c>
      <c r="G53" s="126"/>
    </row>
    <row r="54" spans="1:7" x14ac:dyDescent="0.25">
      <c r="A54" s="135">
        <f t="shared" si="1"/>
        <v>2020</v>
      </c>
      <c r="B54" s="429">
        <v>44075</v>
      </c>
      <c r="C54" s="430">
        <v>97.138977132999997</v>
      </c>
      <c r="D54" s="129" t="e">
        <v>#N/A</v>
      </c>
      <c r="E54" s="431">
        <f t="shared" si="4"/>
        <v>98.826912345666656</v>
      </c>
      <c r="F54" s="431">
        <v>97.138977132999997</v>
      </c>
      <c r="G54" s="126"/>
    </row>
    <row r="55" spans="1:7" x14ac:dyDescent="0.25">
      <c r="A55" s="135">
        <f t="shared" si="1"/>
        <v>2020</v>
      </c>
      <c r="B55" s="429">
        <v>44105</v>
      </c>
      <c r="C55" s="430">
        <v>96.643478129000002</v>
      </c>
      <c r="D55" s="129" t="e">
        <v>#N/A</v>
      </c>
      <c r="E55" s="431">
        <f t="shared" si="4"/>
        <v>98.826912345666656</v>
      </c>
      <c r="F55" s="431">
        <v>96.643478129000002</v>
      </c>
      <c r="G55" s="126"/>
    </row>
    <row r="56" spans="1:7" x14ac:dyDescent="0.25">
      <c r="A56" s="135">
        <f t="shared" si="1"/>
        <v>2020</v>
      </c>
      <c r="B56" s="429">
        <v>44136</v>
      </c>
      <c r="C56" s="430">
        <v>99.597484766999997</v>
      </c>
      <c r="D56" s="129" t="e">
        <v>#N/A</v>
      </c>
      <c r="E56" s="431">
        <f t="shared" si="4"/>
        <v>98.826912345666656</v>
      </c>
      <c r="F56" s="431">
        <v>99.597484766999997</v>
      </c>
      <c r="G56" s="126"/>
    </row>
    <row r="57" spans="1:7" x14ac:dyDescent="0.25">
      <c r="A57" s="135">
        <f t="shared" si="1"/>
        <v>2020</v>
      </c>
      <c r="B57" s="429">
        <v>44166</v>
      </c>
      <c r="C57" s="430">
        <v>99.696870645000004</v>
      </c>
      <c r="D57" s="129" t="e">
        <v>#N/A</v>
      </c>
      <c r="E57" s="431"/>
      <c r="F57" s="431">
        <v>99.696870645000004</v>
      </c>
      <c r="G57" s="126"/>
    </row>
    <row r="58" spans="1:7" x14ac:dyDescent="0.25">
      <c r="A58" s="135">
        <f t="shared" si="1"/>
        <v>2021</v>
      </c>
      <c r="B58" s="429">
        <v>44197</v>
      </c>
      <c r="C58" s="430">
        <v>99.825959999999995</v>
      </c>
      <c r="D58" s="129" t="e">
        <v>#N/A</v>
      </c>
      <c r="E58" s="431"/>
      <c r="F58" s="431">
        <v>99.825959999999995</v>
      </c>
      <c r="G58" s="126"/>
    </row>
    <row r="59" spans="1:7" x14ac:dyDescent="0.25">
      <c r="A59" s="135">
        <f t="shared" si="1"/>
        <v>2021</v>
      </c>
      <c r="B59" s="429">
        <v>44228</v>
      </c>
      <c r="C59" s="430">
        <v>94.990049999999997</v>
      </c>
      <c r="D59" s="129">
        <v>94.990049999999997</v>
      </c>
      <c r="E59" s="431">
        <f t="shared" ref="E59" si="5">AVERAGEIF($A$34:$A$95,A59,$F$34:$F$95)</f>
        <v>98.920972500000005</v>
      </c>
      <c r="F59" s="431">
        <v>94.990049999999997</v>
      </c>
      <c r="G59" s="126"/>
    </row>
    <row r="60" spans="1:7" x14ac:dyDescent="0.25">
      <c r="A60" s="135">
        <f t="shared" si="1"/>
        <v>2021</v>
      </c>
      <c r="B60" s="429">
        <v>44256</v>
      </c>
      <c r="C60" s="430" t="e">
        <v>#N/A</v>
      </c>
      <c r="D60" s="129">
        <v>98.814530000000005</v>
      </c>
      <c r="E60" s="431">
        <f t="shared" ref="E60:E68" si="6">AVERAGEIF($A$34:$A$95,A60,$F$34:$F$95)</f>
        <v>98.920972500000005</v>
      </c>
      <c r="F60" s="431">
        <v>98.814530000000005</v>
      </c>
      <c r="G60" s="126"/>
    </row>
    <row r="61" spans="1:7" x14ac:dyDescent="0.25">
      <c r="A61" s="135">
        <f t="shared" si="1"/>
        <v>2021</v>
      </c>
      <c r="B61" s="429">
        <v>44287</v>
      </c>
      <c r="C61" s="430" t="e">
        <v>#N/A</v>
      </c>
      <c r="D61" s="129">
        <v>98.550430000000006</v>
      </c>
      <c r="E61" s="431">
        <f t="shared" si="6"/>
        <v>98.920972500000005</v>
      </c>
      <c r="F61" s="431">
        <v>98.550430000000006</v>
      </c>
      <c r="G61" s="126"/>
    </row>
    <row r="62" spans="1:7" x14ac:dyDescent="0.25">
      <c r="A62" s="135">
        <f t="shared" si="1"/>
        <v>2021</v>
      </c>
      <c r="B62" s="429">
        <v>44317</v>
      </c>
      <c r="C62" s="430" t="e">
        <v>#N/A</v>
      </c>
      <c r="D62" s="129">
        <v>98.492769999999993</v>
      </c>
      <c r="E62" s="431">
        <f t="shared" si="6"/>
        <v>98.920972500000005</v>
      </c>
      <c r="F62" s="431">
        <v>98.492769999999993</v>
      </c>
      <c r="G62" s="126"/>
    </row>
    <row r="63" spans="1:7" x14ac:dyDescent="0.25">
      <c r="A63" s="135">
        <f t="shared" si="1"/>
        <v>2021</v>
      </c>
      <c r="B63" s="429">
        <v>44348</v>
      </c>
      <c r="C63" s="430" t="e">
        <v>#N/A</v>
      </c>
      <c r="D63" s="129">
        <v>98.705309999999997</v>
      </c>
      <c r="E63" s="431">
        <f t="shared" si="6"/>
        <v>98.920972500000005</v>
      </c>
      <c r="F63" s="431">
        <v>98.705309999999997</v>
      </c>
      <c r="G63" s="126"/>
    </row>
    <row r="64" spans="1:7" x14ac:dyDescent="0.25">
      <c r="A64" s="135">
        <f t="shared" si="1"/>
        <v>2021</v>
      </c>
      <c r="B64" s="429">
        <v>44378</v>
      </c>
      <c r="C64" s="430" t="e">
        <v>#N/A</v>
      </c>
      <c r="D64" s="129">
        <v>98.956900000000005</v>
      </c>
      <c r="E64" s="431">
        <f t="shared" si="6"/>
        <v>98.920972500000005</v>
      </c>
      <c r="F64" s="431">
        <v>98.956900000000005</v>
      </c>
      <c r="G64" s="126"/>
    </row>
    <row r="65" spans="1:7" x14ac:dyDescent="0.25">
      <c r="A65" s="135">
        <f t="shared" si="1"/>
        <v>2021</v>
      </c>
      <c r="B65" s="429">
        <v>44409</v>
      </c>
      <c r="C65" s="430" t="e">
        <v>#N/A</v>
      </c>
      <c r="D65" s="129">
        <v>99.397750000000002</v>
      </c>
      <c r="E65" s="431">
        <f t="shared" si="6"/>
        <v>98.920972500000005</v>
      </c>
      <c r="F65" s="431">
        <v>99.397750000000002</v>
      </c>
      <c r="G65" s="126"/>
    </row>
    <row r="66" spans="1:7" x14ac:dyDescent="0.25">
      <c r="A66" s="135">
        <f t="shared" si="1"/>
        <v>2021</v>
      </c>
      <c r="B66" s="429">
        <v>44440</v>
      </c>
      <c r="C66" s="430" t="e">
        <v>#N/A</v>
      </c>
      <c r="D66" s="129">
        <v>99.724699999999999</v>
      </c>
      <c r="E66" s="431">
        <f t="shared" si="6"/>
        <v>98.920972500000005</v>
      </c>
      <c r="F66" s="431">
        <v>99.724699999999999</v>
      </c>
      <c r="G66" s="126"/>
    </row>
    <row r="67" spans="1:7" x14ac:dyDescent="0.25">
      <c r="A67" s="135">
        <f t="shared" si="1"/>
        <v>2021</v>
      </c>
      <c r="B67" s="429">
        <v>44470</v>
      </c>
      <c r="C67" s="430" t="e">
        <v>#N/A</v>
      </c>
      <c r="D67" s="129">
        <v>99.798209999999997</v>
      </c>
      <c r="E67" s="431">
        <f t="shared" si="6"/>
        <v>98.920972500000005</v>
      </c>
      <c r="F67" s="431">
        <v>99.798209999999997</v>
      </c>
      <c r="G67" s="126"/>
    </row>
    <row r="68" spans="1:7" x14ac:dyDescent="0.25">
      <c r="A68" s="135">
        <f t="shared" si="1"/>
        <v>2021</v>
      </c>
      <c r="B68" s="429">
        <v>44501</v>
      </c>
      <c r="C68" s="430" t="e">
        <v>#N/A</v>
      </c>
      <c r="D68" s="129">
        <v>99.999340000000004</v>
      </c>
      <c r="E68" s="431">
        <f t="shared" si="6"/>
        <v>98.920972500000005</v>
      </c>
      <c r="F68" s="431">
        <v>99.999340000000004</v>
      </c>
      <c r="G68" s="126"/>
    </row>
    <row r="69" spans="1:7" x14ac:dyDescent="0.25">
      <c r="A69" s="135">
        <f t="shared" si="1"/>
        <v>2021</v>
      </c>
      <c r="B69" s="429">
        <v>44531</v>
      </c>
      <c r="C69" s="430" t="e">
        <v>#N/A</v>
      </c>
      <c r="D69" s="129">
        <v>99.795720000000003</v>
      </c>
      <c r="E69" s="431"/>
      <c r="F69" s="431">
        <v>99.795720000000003</v>
      </c>
      <c r="G69" s="126"/>
    </row>
    <row r="70" spans="1:7" x14ac:dyDescent="0.25">
      <c r="A70" s="135">
        <f t="shared" si="1"/>
        <v>2022</v>
      </c>
      <c r="B70" s="429">
        <v>44562</v>
      </c>
      <c r="C70" s="430" t="e">
        <v>#N/A</v>
      </c>
      <c r="D70" s="129">
        <v>99.600589999999997</v>
      </c>
      <c r="E70" s="431"/>
      <c r="F70" s="431">
        <v>99.600589999999997</v>
      </c>
      <c r="G70" s="126"/>
    </row>
    <row r="71" spans="1:7" x14ac:dyDescent="0.25">
      <c r="A71" s="135">
        <f t="shared" si="1"/>
        <v>2022</v>
      </c>
      <c r="B71" s="429">
        <v>44593</v>
      </c>
      <c r="C71" s="430" t="e">
        <v>#N/A</v>
      </c>
      <c r="D71" s="129">
        <v>99.530299999999997</v>
      </c>
      <c r="E71" s="431">
        <f t="shared" ref="E71" si="7">AVERAGEIF($A$34:$A$95,A71,$F$34:$F$95)</f>
        <v>100.6257025</v>
      </c>
      <c r="F71" s="431">
        <v>99.530299999999997</v>
      </c>
      <c r="G71" s="126"/>
    </row>
    <row r="72" spans="1:7" x14ac:dyDescent="0.25">
      <c r="A72" s="135">
        <f t="shared" si="1"/>
        <v>2022</v>
      </c>
      <c r="B72" s="429">
        <v>44621</v>
      </c>
      <c r="C72" s="430" t="e">
        <v>#N/A</v>
      </c>
      <c r="D72" s="129">
        <v>99.613309999999998</v>
      </c>
      <c r="E72" s="431">
        <f t="shared" ref="E72:E80" si="8">AVERAGEIF($A$34:$A$95,A72,$F$34:$F$95)</f>
        <v>100.6257025</v>
      </c>
      <c r="F72" s="431">
        <v>99.613309999999998</v>
      </c>
      <c r="G72" s="126"/>
    </row>
    <row r="73" spans="1:7" x14ac:dyDescent="0.25">
      <c r="A73" s="135">
        <f t="shared" si="1"/>
        <v>2022</v>
      </c>
      <c r="B73" s="429">
        <v>44652</v>
      </c>
      <c r="C73" s="430" t="e">
        <v>#N/A</v>
      </c>
      <c r="D73" s="129">
        <v>99.769139999999993</v>
      </c>
      <c r="E73" s="431">
        <f t="shared" si="8"/>
        <v>100.6257025</v>
      </c>
      <c r="F73" s="431">
        <v>99.769139999999993</v>
      </c>
      <c r="G73" s="126"/>
    </row>
    <row r="74" spans="1:7" x14ac:dyDescent="0.25">
      <c r="A74" s="135">
        <f t="shared" si="1"/>
        <v>2022</v>
      </c>
      <c r="B74" s="429">
        <v>44682</v>
      </c>
      <c r="C74" s="430" t="e">
        <v>#N/A</v>
      </c>
      <c r="D74" s="129">
        <v>99.970889999999997</v>
      </c>
      <c r="E74" s="431">
        <f t="shared" si="8"/>
        <v>100.6257025</v>
      </c>
      <c r="F74" s="431">
        <v>99.970889999999997</v>
      </c>
      <c r="G74" s="126"/>
    </row>
    <row r="75" spans="1:7" x14ac:dyDescent="0.25">
      <c r="A75" s="135">
        <f t="shared" si="1"/>
        <v>2022</v>
      </c>
      <c r="B75" s="429">
        <v>44713</v>
      </c>
      <c r="C75" s="430" t="e">
        <v>#N/A</v>
      </c>
      <c r="D75" s="129">
        <v>100.2784</v>
      </c>
      <c r="E75" s="431">
        <f t="shared" si="8"/>
        <v>100.6257025</v>
      </c>
      <c r="F75" s="431">
        <v>100.2784</v>
      </c>
      <c r="G75" s="126"/>
    </row>
    <row r="76" spans="1:7" x14ac:dyDescent="0.25">
      <c r="A76" s="135">
        <f t="shared" si="1"/>
        <v>2022</v>
      </c>
      <c r="B76" s="429">
        <v>44743</v>
      </c>
      <c r="C76" s="430" t="e">
        <v>#N/A</v>
      </c>
      <c r="D76" s="129">
        <v>100.68989999999999</v>
      </c>
      <c r="E76" s="431">
        <f t="shared" si="8"/>
        <v>100.6257025</v>
      </c>
      <c r="F76" s="431">
        <v>100.68989999999999</v>
      </c>
      <c r="G76" s="126"/>
    </row>
    <row r="77" spans="1:7" x14ac:dyDescent="0.25">
      <c r="A77" s="135">
        <f t="shared" si="1"/>
        <v>2022</v>
      </c>
      <c r="B77" s="429">
        <v>44774</v>
      </c>
      <c r="C77" s="430" t="e">
        <v>#N/A</v>
      </c>
      <c r="D77" s="129">
        <v>101.0979</v>
      </c>
      <c r="E77" s="431">
        <f t="shared" si="8"/>
        <v>100.6257025</v>
      </c>
      <c r="F77" s="431">
        <v>101.0979</v>
      </c>
      <c r="G77" s="126"/>
    </row>
    <row r="78" spans="1:7" x14ac:dyDescent="0.25">
      <c r="A78" s="135">
        <f t="shared" si="1"/>
        <v>2022</v>
      </c>
      <c r="B78" s="429">
        <v>44805</v>
      </c>
      <c r="C78" s="430" t="e">
        <v>#N/A</v>
      </c>
      <c r="D78" s="129">
        <v>101.5819</v>
      </c>
      <c r="E78" s="431">
        <f t="shared" si="8"/>
        <v>100.6257025</v>
      </c>
      <c r="F78" s="431">
        <v>101.5819</v>
      </c>
      <c r="G78" s="126"/>
    </row>
    <row r="79" spans="1:7" x14ac:dyDescent="0.25">
      <c r="A79" s="135">
        <f t="shared" si="1"/>
        <v>2022</v>
      </c>
      <c r="B79" s="429">
        <v>44835</v>
      </c>
      <c r="C79" s="430" t="e">
        <v>#N/A</v>
      </c>
      <c r="D79" s="129">
        <v>101.7077</v>
      </c>
      <c r="E79" s="431">
        <f t="shared" si="8"/>
        <v>100.6257025</v>
      </c>
      <c r="F79" s="431">
        <v>101.7077</v>
      </c>
      <c r="G79" s="126"/>
    </row>
    <row r="80" spans="1:7" x14ac:dyDescent="0.25">
      <c r="A80" s="135">
        <f t="shared" si="1"/>
        <v>2022</v>
      </c>
      <c r="B80" s="429">
        <v>44866</v>
      </c>
      <c r="C80" s="430" t="e">
        <v>#N/A</v>
      </c>
      <c r="D80" s="129">
        <v>101.92959999999999</v>
      </c>
      <c r="E80" s="431">
        <f t="shared" si="8"/>
        <v>100.6257025</v>
      </c>
      <c r="F80" s="431">
        <v>101.92959999999999</v>
      </c>
      <c r="G80" s="126"/>
    </row>
    <row r="81" spans="1:7" x14ac:dyDescent="0.25">
      <c r="A81" s="135">
        <f t="shared" si="1"/>
        <v>2022</v>
      </c>
      <c r="B81" s="429">
        <v>44896</v>
      </c>
      <c r="C81" s="430" t="e">
        <v>#N/A</v>
      </c>
      <c r="D81" s="129">
        <v>101.7388</v>
      </c>
      <c r="E81" s="431"/>
      <c r="F81" s="431">
        <v>101.7388</v>
      </c>
      <c r="G81" s="126"/>
    </row>
    <row r="82" spans="1:7" x14ac:dyDescent="0.25">
      <c r="A82" s="135"/>
      <c r="B82" s="429"/>
      <c r="C82" s="135"/>
      <c r="D82" s="431"/>
      <c r="E82" s="135"/>
      <c r="F82" s="431"/>
      <c r="G82" s="126"/>
    </row>
    <row r="83" spans="1:7" x14ac:dyDescent="0.25">
      <c r="A83" s="135"/>
      <c r="B83" s="429"/>
      <c r="C83" s="135"/>
      <c r="D83" s="431"/>
      <c r="E83" s="135"/>
      <c r="F83" s="431"/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69"/>
      <c r="B88" s="69" t="s">
        <v>0</v>
      </c>
      <c r="C88" s="135"/>
      <c r="D88" s="431"/>
      <c r="E88" s="135"/>
      <c r="F88" s="431"/>
      <c r="G88" s="126"/>
    </row>
    <row r="89" spans="1:7" x14ac:dyDescent="0.25">
      <c r="A89" s="30">
        <v>2.5</v>
      </c>
      <c r="B89" s="29">
        <v>-2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10</v>
      </c>
      <c r="C90" s="135"/>
      <c r="D90" s="431"/>
      <c r="E90" s="135"/>
      <c r="F90" s="431"/>
      <c r="G90" s="126"/>
    </row>
    <row r="91" spans="1:7" x14ac:dyDescent="0.25">
      <c r="B91" s="122"/>
      <c r="D91" s="128"/>
      <c r="F91" s="128"/>
      <c r="G91" s="126"/>
    </row>
    <row r="92" spans="1:7" x14ac:dyDescent="0.25">
      <c r="B92" s="122"/>
      <c r="D92" s="128"/>
      <c r="F92" s="128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F96" s="128"/>
      <c r="G96" s="126"/>
    </row>
    <row r="97" spans="6:7" x14ac:dyDescent="0.25">
      <c r="F97" s="128"/>
      <c r="G97" s="126"/>
    </row>
    <row r="98" spans="6:7" x14ac:dyDescent="0.25">
      <c r="F98" s="128"/>
      <c r="G98" s="126"/>
    </row>
    <row r="99" spans="6:7" x14ac:dyDescent="0.25">
      <c r="F99" s="128"/>
      <c r="G99" s="126"/>
    </row>
    <row r="100" spans="6:7" x14ac:dyDescent="0.25">
      <c r="F100" s="128"/>
      <c r="G100" s="126"/>
    </row>
    <row r="101" spans="6:7" x14ac:dyDescent="0.25">
      <c r="F101" s="128"/>
      <c r="G101" s="126"/>
    </row>
    <row r="102" spans="6:7" x14ac:dyDescent="0.25">
      <c r="F102" s="128"/>
      <c r="G102" s="126"/>
    </row>
    <row r="103" spans="6:7" x14ac:dyDescent="0.25">
      <c r="F103" s="128"/>
      <c r="G103" s="126"/>
    </row>
    <row r="104" spans="6:7" x14ac:dyDescent="0.25">
      <c r="F104" s="128"/>
      <c r="G104" s="126"/>
    </row>
    <row r="105" spans="6:7" x14ac:dyDescent="0.25">
      <c r="F105" s="128"/>
    </row>
    <row r="106" spans="6:7" x14ac:dyDescent="0.25">
      <c r="F106" s="128"/>
    </row>
    <row r="107" spans="6:7" x14ac:dyDescent="0.25">
      <c r="F107" s="128"/>
    </row>
    <row r="108" spans="6:7" x14ac:dyDescent="0.25">
      <c r="F108" s="128"/>
    </row>
    <row r="109" spans="6:7" x14ac:dyDescent="0.25">
      <c r="F109" s="128"/>
    </row>
    <row r="110" spans="6:7" x14ac:dyDescent="0.25">
      <c r="F110" s="128"/>
    </row>
    <row r="111" spans="6:7" x14ac:dyDescent="0.25">
      <c r="F111" s="128"/>
    </row>
    <row r="112" spans="6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</sheetData>
  <mergeCells count="2">
    <mergeCell ref="C24:G24"/>
    <mergeCell ref="I24:L24"/>
  </mergeCells>
  <conditionalFormatting sqref="C34">
    <cfRule type="expression" dxfId="48" priority="6" stopIfTrue="1">
      <formula>ISNA(C34)</formula>
    </cfRule>
  </conditionalFormatting>
  <conditionalFormatting sqref="C34">
    <cfRule type="expression" dxfId="47" priority="5" stopIfTrue="1">
      <formula>ISNA(C34)</formula>
    </cfRule>
  </conditionalFormatting>
  <conditionalFormatting sqref="D34">
    <cfRule type="expression" dxfId="46" priority="4" stopIfTrue="1">
      <formula>ISNA(D34)</formula>
    </cfRule>
  </conditionalFormatting>
  <conditionalFormatting sqref="C35:C81">
    <cfRule type="expression" dxfId="45" priority="3" stopIfTrue="1">
      <formula>ISNA(C35)</formula>
    </cfRule>
  </conditionalFormatting>
  <conditionalFormatting sqref="C35:C81">
    <cfRule type="expression" dxfId="44" priority="2" stopIfTrue="1">
      <formula>ISNA(C35)</formula>
    </cfRule>
  </conditionalFormatting>
  <conditionalFormatting sqref="D35:D81">
    <cfRule type="expression" dxfId="43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B13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25.85546875" style="119" customWidth="1"/>
    <col min="18" max="18" width="11" style="119" customWidth="1"/>
    <col min="19" max="26" width="9.140625" style="119"/>
    <col min="27" max="28" width="9.140625" style="121"/>
    <col min="29" max="16384" width="9.140625" style="119"/>
  </cols>
  <sheetData>
    <row r="1" spans="1:18" x14ac:dyDescent="0.25">
      <c r="N1" s="136"/>
      <c r="Q1" s="136"/>
    </row>
    <row r="2" spans="1:18" ht="15.75" x14ac:dyDescent="0.25">
      <c r="A2" s="44" t="s">
        <v>551</v>
      </c>
    </row>
    <row r="3" spans="1:18" x14ac:dyDescent="0.25">
      <c r="A3" s="22" t="s">
        <v>16</v>
      </c>
      <c r="L3" s="121"/>
      <c r="M3" s="121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21"/>
      <c r="M4" s="121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21"/>
      <c r="M5" s="121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21"/>
      <c r="M6" s="121"/>
      <c r="Q6" s="339" t="s">
        <v>260</v>
      </c>
      <c r="R6" s="220" t="s">
        <v>265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21"/>
      <c r="M7" s="121"/>
      <c r="Q7" s="340" t="s">
        <v>261</v>
      </c>
      <c r="R7" s="221" t="s">
        <v>266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21"/>
      <c r="M8" s="121"/>
      <c r="Q8" s="340" t="s">
        <v>454</v>
      </c>
      <c r="R8" s="285" t="s">
        <v>267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K9" s="132"/>
      <c r="L9" s="121"/>
      <c r="M9" s="121"/>
      <c r="Q9" s="340" t="s">
        <v>453</v>
      </c>
      <c r="R9" s="285" t="s">
        <v>455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21"/>
      <c r="M10" s="121"/>
      <c r="Q10" s="338" t="s">
        <v>200</v>
      </c>
      <c r="R10" s="282" t="s">
        <v>264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21"/>
      <c r="M11" s="121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  <c r="K12" s="132"/>
      <c r="L12" s="121"/>
      <c r="M12" s="121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  <c r="K13" s="132"/>
      <c r="L13" s="121"/>
      <c r="M13" s="121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  <c r="K14" s="132"/>
      <c r="L14" s="121"/>
      <c r="M14" s="121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  <c r="K15" s="132"/>
      <c r="L15" s="121"/>
      <c r="M15" s="121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  <c r="K16" s="132"/>
      <c r="L16" s="121"/>
      <c r="M16" s="121"/>
    </row>
    <row r="17" spans="1:13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  <c r="K17" s="132"/>
      <c r="L17" s="121"/>
      <c r="M17" s="121"/>
    </row>
    <row r="18" spans="1:13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21"/>
      <c r="M18" s="121"/>
    </row>
    <row r="19" spans="1:13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  <c r="K19" s="132"/>
      <c r="L19" s="121"/>
      <c r="M19" s="121"/>
    </row>
    <row r="20" spans="1:13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  <c r="K20" s="172"/>
      <c r="L20" s="121"/>
      <c r="M20" s="121"/>
    </row>
    <row r="21" spans="1:13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21"/>
      <c r="M21" s="121"/>
    </row>
    <row r="24" spans="1:13" x14ac:dyDescent="0.25">
      <c r="A24"/>
      <c r="B24"/>
      <c r="C24" s="572" t="s">
        <v>68</v>
      </c>
      <c r="D24" s="572"/>
      <c r="E24" s="572"/>
      <c r="F24" s="572"/>
      <c r="G24" s="572"/>
      <c r="H24" s="32"/>
      <c r="I24" s="572" t="s">
        <v>69</v>
      </c>
      <c r="J24" s="572"/>
      <c r="K24" s="572"/>
      <c r="L24" s="572"/>
    </row>
    <row r="25" spans="1:13" x14ac:dyDescent="0.25">
      <c r="A25" s="121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3" x14ac:dyDescent="0.25">
      <c r="A26" s="121"/>
      <c r="B26" s="130" t="s">
        <v>260</v>
      </c>
      <c r="C26" s="6">
        <v>29.014315604</v>
      </c>
      <c r="D26" s="6">
        <v>30.923433822</v>
      </c>
      <c r="E26" s="6">
        <v>31.737670855000001</v>
      </c>
      <c r="F26" s="6">
        <v>28.60071263</v>
      </c>
      <c r="G26" s="6">
        <v>27.684217342</v>
      </c>
      <c r="H26" s="403" t="s">
        <v>260</v>
      </c>
      <c r="I26" s="6">
        <f t="shared" ref="I26:L29" si="0">D26-C26</f>
        <v>1.9091182179999997</v>
      </c>
      <c r="J26" s="6">
        <f t="shared" si="0"/>
        <v>0.81423703300000128</v>
      </c>
      <c r="K26" s="6">
        <f t="shared" si="0"/>
        <v>-3.1369582250000008</v>
      </c>
      <c r="L26" s="6">
        <f t="shared" si="0"/>
        <v>-0.91649528800000013</v>
      </c>
    </row>
    <row r="27" spans="1:13" x14ac:dyDescent="0.25">
      <c r="A27" s="121"/>
      <c r="B27" s="130" t="s">
        <v>261</v>
      </c>
      <c r="C27" s="6">
        <v>23.061082192000001</v>
      </c>
      <c r="D27" s="6">
        <v>23.073013699000001</v>
      </c>
      <c r="E27" s="6">
        <v>22.562606556999999</v>
      </c>
      <c r="F27" s="6">
        <v>23.813928822000001</v>
      </c>
      <c r="G27" s="6">
        <v>23.919187260000001</v>
      </c>
      <c r="H27" s="403" t="s">
        <v>261</v>
      </c>
      <c r="I27" s="6">
        <f t="shared" si="0"/>
        <v>1.1931506999999897E-2</v>
      </c>
      <c r="J27" s="6">
        <f t="shared" si="0"/>
        <v>-0.51040714200000181</v>
      </c>
      <c r="K27" s="6">
        <f t="shared" si="0"/>
        <v>1.2513222650000024</v>
      </c>
      <c r="L27" s="6">
        <f t="shared" si="0"/>
        <v>0.1052584379999999</v>
      </c>
    </row>
    <row r="28" spans="1:13" x14ac:dyDescent="0.25">
      <c r="A28" s="121"/>
      <c r="B28" s="130" t="s">
        <v>262</v>
      </c>
      <c r="C28" s="6">
        <v>23.319178082000001</v>
      </c>
      <c r="D28" s="6">
        <v>23.364926027800003</v>
      </c>
      <c r="E28" s="6">
        <v>21.2928715844</v>
      </c>
      <c r="F28" s="6">
        <v>22.406402270900003</v>
      </c>
      <c r="G28" s="6">
        <v>22.054043429700002</v>
      </c>
      <c r="H28" s="403" t="s">
        <v>262</v>
      </c>
      <c r="I28" s="6">
        <f t="shared" si="0"/>
        <v>4.5747945800002299E-2</v>
      </c>
      <c r="J28" s="6">
        <f t="shared" si="0"/>
        <v>-2.0720544434000026</v>
      </c>
      <c r="K28" s="6">
        <f t="shared" si="0"/>
        <v>1.1135306865000025</v>
      </c>
      <c r="L28" s="6">
        <f t="shared" si="0"/>
        <v>-0.35235884120000094</v>
      </c>
    </row>
    <row r="29" spans="1:13" x14ac:dyDescent="0.25">
      <c r="A29" s="121"/>
      <c r="B29" s="131" t="s">
        <v>251</v>
      </c>
      <c r="C29" s="60">
        <f>+C30-SUM(C26:C28)</f>
        <v>7.1778213819999905</v>
      </c>
      <c r="D29" s="60">
        <f t="shared" ref="D29:G29" si="1">+D30-SUM(D26:D28)</f>
        <v>7.7856219172000038</v>
      </c>
      <c r="E29" s="60">
        <f t="shared" si="1"/>
        <v>7.657089085599992</v>
      </c>
      <c r="F29" s="60">
        <f t="shared" si="1"/>
        <v>7.6999938610999976</v>
      </c>
      <c r="G29" s="60">
        <f t="shared" si="1"/>
        <v>7.9474473653000075</v>
      </c>
      <c r="H29" s="400" t="s">
        <v>251</v>
      </c>
      <c r="I29" s="60">
        <f t="shared" si="0"/>
        <v>0.60780053520001331</v>
      </c>
      <c r="J29" s="60">
        <f t="shared" si="0"/>
        <v>-0.12853283160001183</v>
      </c>
      <c r="K29" s="60">
        <f t="shared" si="0"/>
        <v>4.2904775500005599E-2</v>
      </c>
      <c r="L29" s="60">
        <f t="shared" si="0"/>
        <v>0.24745350420000989</v>
      </c>
    </row>
    <row r="30" spans="1:13" x14ac:dyDescent="0.25">
      <c r="A30"/>
      <c r="B30" s="114" t="s">
        <v>223</v>
      </c>
      <c r="C30" s="6">
        <v>82.572397260000002</v>
      </c>
      <c r="D30" s="6">
        <v>85.146995466000007</v>
      </c>
      <c r="E30" s="6">
        <v>83.250238081999996</v>
      </c>
      <c r="F30" s="6">
        <v>82.521037583999998</v>
      </c>
      <c r="G30" s="6">
        <v>81.604895397000007</v>
      </c>
      <c r="H30" s="6"/>
      <c r="I30" s="12">
        <f>+SUM(I26:I29)</f>
        <v>2.5745982060000152</v>
      </c>
      <c r="J30" s="12">
        <f>+SUM(J26:J29)</f>
        <v>-1.8967573840000149</v>
      </c>
      <c r="K30" s="12">
        <f>+SUM(K26:K29)</f>
        <v>-0.7292004979999902</v>
      </c>
      <c r="L30" s="12">
        <f>+SUM(L26:L29)</f>
        <v>-0.91614218699999128</v>
      </c>
    </row>
    <row r="31" spans="1:13" x14ac:dyDescent="0.25">
      <c r="A31" s="353" t="s">
        <v>553</v>
      </c>
      <c r="B31"/>
      <c r="C31"/>
      <c r="D31" s="10"/>
      <c r="E31"/>
      <c r="F31"/>
      <c r="G31"/>
      <c r="H31"/>
      <c r="I31" s="10"/>
      <c r="J31" s="27"/>
      <c r="K31" s="27"/>
      <c r="L31" s="27"/>
    </row>
    <row r="35" spans="1:7" x14ac:dyDescent="0.25">
      <c r="A35" s="135"/>
      <c r="B35" s="135"/>
      <c r="C35" s="135" t="s">
        <v>263</v>
      </c>
      <c r="D35" s="135" t="s">
        <v>230</v>
      </c>
      <c r="E35" s="453" t="s">
        <v>229</v>
      </c>
      <c r="F35" s="453" t="s">
        <v>469</v>
      </c>
    </row>
    <row r="36" spans="1:7" x14ac:dyDescent="0.25">
      <c r="A36" s="135">
        <f t="shared" ref="A36:A83" si="2">YEAR(B36)</f>
        <v>2019</v>
      </c>
      <c r="B36" s="429">
        <v>43466</v>
      </c>
      <c r="C36" s="468">
        <v>110.23224591</v>
      </c>
      <c r="D36" s="124" t="e">
        <v>#N/A</v>
      </c>
      <c r="E36" s="467"/>
      <c r="F36" s="467">
        <v>110.23224591</v>
      </c>
      <c r="G36" s="126"/>
    </row>
    <row r="37" spans="1:7" x14ac:dyDescent="0.25">
      <c r="A37" s="135">
        <f t="shared" si="2"/>
        <v>2019</v>
      </c>
      <c r="B37" s="429">
        <v>43497</v>
      </c>
      <c r="C37" s="468">
        <v>107.61261557</v>
      </c>
      <c r="D37" s="124" t="e">
        <v>#N/A</v>
      </c>
      <c r="E37" s="467">
        <f t="shared" ref="E37:E46" si="3">AVERAGEIF($A$36:$A$97,A37,$F$36:$F$97)</f>
        <v>85.246533382583337</v>
      </c>
      <c r="F37" s="467">
        <v>107.61261557</v>
      </c>
      <c r="G37" s="126"/>
    </row>
    <row r="38" spans="1:7" x14ac:dyDescent="0.25">
      <c r="A38" s="135">
        <f t="shared" si="2"/>
        <v>2019</v>
      </c>
      <c r="B38" s="429">
        <v>43525</v>
      </c>
      <c r="C38" s="468">
        <v>94.265529258000001</v>
      </c>
      <c r="D38" s="124" t="e">
        <v>#N/A</v>
      </c>
      <c r="E38" s="467">
        <f t="shared" si="3"/>
        <v>85.246533382583337</v>
      </c>
      <c r="F38" s="467">
        <v>94.265529258000001</v>
      </c>
      <c r="G38" s="126"/>
    </row>
    <row r="39" spans="1:7" x14ac:dyDescent="0.25">
      <c r="A39" s="135">
        <f t="shared" si="2"/>
        <v>2019</v>
      </c>
      <c r="B39" s="429">
        <v>43556</v>
      </c>
      <c r="C39" s="468">
        <v>73.630576970000007</v>
      </c>
      <c r="D39" s="124" t="e">
        <v>#N/A</v>
      </c>
      <c r="E39" s="467">
        <f t="shared" si="3"/>
        <v>85.246533382583337</v>
      </c>
      <c r="F39" s="467">
        <v>73.630576970000007</v>
      </c>
      <c r="G39" s="126"/>
    </row>
    <row r="40" spans="1:7" x14ac:dyDescent="0.25">
      <c r="A40" s="135">
        <f t="shared" si="2"/>
        <v>2019</v>
      </c>
      <c r="B40" s="429">
        <v>43586</v>
      </c>
      <c r="C40" s="468">
        <v>68.739434488000001</v>
      </c>
      <c r="D40" s="124" t="e">
        <v>#N/A</v>
      </c>
      <c r="E40" s="467">
        <f t="shared" si="3"/>
        <v>85.246533382583337</v>
      </c>
      <c r="F40" s="467">
        <v>68.739434488000001</v>
      </c>
      <c r="G40" s="126"/>
    </row>
    <row r="41" spans="1:7" x14ac:dyDescent="0.25">
      <c r="A41" s="135">
        <f t="shared" si="2"/>
        <v>2019</v>
      </c>
      <c r="B41" s="429">
        <v>43617</v>
      </c>
      <c r="C41" s="468">
        <v>70.554730097000004</v>
      </c>
      <c r="D41" s="124" t="e">
        <v>#N/A</v>
      </c>
      <c r="E41" s="467">
        <f t="shared" si="3"/>
        <v>85.246533382583337</v>
      </c>
      <c r="F41" s="467">
        <v>70.554730097000004</v>
      </c>
      <c r="G41" s="126"/>
    </row>
    <row r="42" spans="1:7" x14ac:dyDescent="0.25">
      <c r="A42" s="135">
        <f t="shared" si="2"/>
        <v>2019</v>
      </c>
      <c r="B42" s="429">
        <v>43647</v>
      </c>
      <c r="C42" s="468">
        <v>77.123005355999993</v>
      </c>
      <c r="D42" s="124" t="e">
        <v>#N/A</v>
      </c>
      <c r="E42" s="467">
        <f t="shared" si="3"/>
        <v>85.246533382583337</v>
      </c>
      <c r="F42" s="467">
        <v>77.123005355999993</v>
      </c>
      <c r="G42" s="126"/>
    </row>
    <row r="43" spans="1:7" x14ac:dyDescent="0.25">
      <c r="A43" s="135">
        <f t="shared" si="2"/>
        <v>2019</v>
      </c>
      <c r="B43" s="429">
        <v>43678</v>
      </c>
      <c r="C43" s="468">
        <v>78.392581581000002</v>
      </c>
      <c r="D43" s="124" t="e">
        <v>#N/A</v>
      </c>
      <c r="E43" s="467">
        <f t="shared" si="3"/>
        <v>85.246533382583337</v>
      </c>
      <c r="F43" s="467">
        <v>78.392581581000002</v>
      </c>
      <c r="G43" s="126"/>
    </row>
    <row r="44" spans="1:7" x14ac:dyDescent="0.25">
      <c r="A44" s="135">
        <f t="shared" si="2"/>
        <v>2019</v>
      </c>
      <c r="B44" s="429">
        <v>43709</v>
      </c>
      <c r="C44" s="468">
        <v>73.437921063000005</v>
      </c>
      <c r="D44" s="124" t="e">
        <v>#N/A</v>
      </c>
      <c r="E44" s="467">
        <f t="shared" si="3"/>
        <v>85.246533382583337</v>
      </c>
      <c r="F44" s="467">
        <v>73.437921063000005</v>
      </c>
      <c r="G44" s="126"/>
    </row>
    <row r="45" spans="1:7" x14ac:dyDescent="0.25">
      <c r="A45" s="135">
        <f t="shared" si="2"/>
        <v>2019</v>
      </c>
      <c r="B45" s="429">
        <v>43739</v>
      </c>
      <c r="C45" s="468">
        <v>74.344429224999999</v>
      </c>
      <c r="D45" s="124" t="e">
        <v>#N/A</v>
      </c>
      <c r="E45" s="467">
        <f t="shared" si="3"/>
        <v>85.246533382583337</v>
      </c>
      <c r="F45" s="467">
        <v>74.344429224999999</v>
      </c>
      <c r="G45" s="126"/>
    </row>
    <row r="46" spans="1:7" x14ac:dyDescent="0.25">
      <c r="A46" s="135">
        <f t="shared" si="2"/>
        <v>2019</v>
      </c>
      <c r="B46" s="429">
        <v>43770</v>
      </c>
      <c r="C46" s="468">
        <v>92.595998363000007</v>
      </c>
      <c r="D46" s="124" t="e">
        <v>#N/A</v>
      </c>
      <c r="E46" s="467">
        <f t="shared" si="3"/>
        <v>85.246533382583337</v>
      </c>
      <c r="F46" s="467">
        <v>92.595998363000007</v>
      </c>
      <c r="G46" s="126"/>
    </row>
    <row r="47" spans="1:7" x14ac:dyDescent="0.25">
      <c r="A47" s="135">
        <f t="shared" si="2"/>
        <v>2019</v>
      </c>
      <c r="B47" s="429">
        <v>43800</v>
      </c>
      <c r="C47" s="468">
        <v>102.02933271000001</v>
      </c>
      <c r="D47" s="124" t="e">
        <v>#N/A</v>
      </c>
      <c r="E47" s="467"/>
      <c r="F47" s="467">
        <v>102.02933271000001</v>
      </c>
      <c r="G47" s="126"/>
    </row>
    <row r="48" spans="1:7" x14ac:dyDescent="0.25">
      <c r="A48" s="135">
        <f t="shared" si="2"/>
        <v>2020</v>
      </c>
      <c r="B48" s="429">
        <v>43831</v>
      </c>
      <c r="C48" s="468">
        <v>106.32483213</v>
      </c>
      <c r="D48" s="124" t="e">
        <v>#N/A</v>
      </c>
      <c r="E48" s="467"/>
      <c r="F48" s="467">
        <v>106.32483213</v>
      </c>
      <c r="G48" s="126"/>
    </row>
    <row r="49" spans="1:7" x14ac:dyDescent="0.25">
      <c r="A49" s="135">
        <f t="shared" si="2"/>
        <v>2020</v>
      </c>
      <c r="B49" s="429">
        <v>43862</v>
      </c>
      <c r="C49" s="468">
        <v>104.57800003</v>
      </c>
      <c r="D49" s="124" t="e">
        <v>#N/A</v>
      </c>
      <c r="E49" s="467">
        <f t="shared" ref="E49" si="4">AVERAGEIF($A$36:$A$97,A49,$F$36:$F$97)</f>
        <v>83.275334549166658</v>
      </c>
      <c r="F49" s="467">
        <v>104.57800003</v>
      </c>
      <c r="G49" s="126"/>
    </row>
    <row r="50" spans="1:7" x14ac:dyDescent="0.25">
      <c r="A50" s="135">
        <f t="shared" si="2"/>
        <v>2020</v>
      </c>
      <c r="B50" s="429">
        <v>43891</v>
      </c>
      <c r="C50" s="468">
        <v>87.369564968000006</v>
      </c>
      <c r="D50" s="124" t="e">
        <v>#N/A</v>
      </c>
      <c r="E50" s="467">
        <f t="shared" ref="E50" si="5">AVERAGEIF($A$36:$A$97,A50,$F$36:$F$97)</f>
        <v>83.275334549166658</v>
      </c>
      <c r="F50" s="467">
        <v>87.369564968000006</v>
      </c>
      <c r="G50" s="126"/>
    </row>
    <row r="51" spans="1:7" x14ac:dyDescent="0.25">
      <c r="A51" s="135">
        <f t="shared" si="2"/>
        <v>2020</v>
      </c>
      <c r="B51" s="429">
        <v>43922</v>
      </c>
      <c r="C51" s="468">
        <v>74.7662002</v>
      </c>
      <c r="D51" s="124" t="e">
        <v>#N/A</v>
      </c>
      <c r="E51" s="467">
        <f t="shared" ref="E51:E58" si="6">AVERAGEIF($A$36:$A$97,A51,$F$36:$F$97)</f>
        <v>83.275334549166658</v>
      </c>
      <c r="F51" s="467">
        <v>74.7662002</v>
      </c>
      <c r="G51" s="126"/>
    </row>
    <row r="52" spans="1:7" x14ac:dyDescent="0.25">
      <c r="A52" s="135">
        <f t="shared" si="2"/>
        <v>2020</v>
      </c>
      <c r="B52" s="429">
        <v>43952</v>
      </c>
      <c r="C52" s="468">
        <v>66.751193838999995</v>
      </c>
      <c r="D52" s="124" t="e">
        <v>#N/A</v>
      </c>
      <c r="E52" s="467">
        <f t="shared" si="6"/>
        <v>83.275334549166658</v>
      </c>
      <c r="F52" s="467">
        <v>66.751193838999995</v>
      </c>
      <c r="G52" s="126"/>
    </row>
    <row r="53" spans="1:7" x14ac:dyDescent="0.25">
      <c r="A53" s="135">
        <f t="shared" si="2"/>
        <v>2020</v>
      </c>
      <c r="B53" s="429">
        <v>43983</v>
      </c>
      <c r="C53" s="468">
        <v>71.126718233000005</v>
      </c>
      <c r="D53" s="124" t="e">
        <v>#N/A</v>
      </c>
      <c r="E53" s="467">
        <f t="shared" si="6"/>
        <v>83.275334549166658</v>
      </c>
      <c r="F53" s="467">
        <v>71.126718233000005</v>
      </c>
      <c r="G53" s="126"/>
    </row>
    <row r="54" spans="1:7" x14ac:dyDescent="0.25">
      <c r="A54" s="135">
        <f t="shared" si="2"/>
        <v>2020</v>
      </c>
      <c r="B54" s="429">
        <v>44013</v>
      </c>
      <c r="C54" s="468">
        <v>80.393108452000007</v>
      </c>
      <c r="D54" s="124" t="e">
        <v>#N/A</v>
      </c>
      <c r="E54" s="467">
        <f t="shared" si="6"/>
        <v>83.275334549166658</v>
      </c>
      <c r="F54" s="467">
        <v>80.393108452000007</v>
      </c>
      <c r="G54" s="126"/>
    </row>
    <row r="55" spans="1:7" x14ac:dyDescent="0.25">
      <c r="A55" s="135">
        <f t="shared" si="2"/>
        <v>2020</v>
      </c>
      <c r="B55" s="429">
        <v>44044</v>
      </c>
      <c r="C55" s="468">
        <v>77.528068742000002</v>
      </c>
      <c r="D55" s="124" t="e">
        <v>#N/A</v>
      </c>
      <c r="E55" s="467">
        <f t="shared" si="6"/>
        <v>83.275334549166658</v>
      </c>
      <c r="F55" s="467">
        <v>77.528068742000002</v>
      </c>
      <c r="G55" s="126"/>
    </row>
    <row r="56" spans="1:7" x14ac:dyDescent="0.25">
      <c r="A56" s="135">
        <f t="shared" si="2"/>
        <v>2020</v>
      </c>
      <c r="B56" s="429">
        <v>44075</v>
      </c>
      <c r="C56" s="468">
        <v>72.455333733000003</v>
      </c>
      <c r="D56" s="124" t="e">
        <v>#N/A</v>
      </c>
      <c r="E56" s="467">
        <f t="shared" si="6"/>
        <v>83.275334549166658</v>
      </c>
      <c r="F56" s="467">
        <v>72.455333733000003</v>
      </c>
      <c r="G56" s="126"/>
    </row>
    <row r="57" spans="1:7" x14ac:dyDescent="0.25">
      <c r="A57" s="135">
        <f t="shared" si="2"/>
        <v>2020</v>
      </c>
      <c r="B57" s="429">
        <v>44105</v>
      </c>
      <c r="C57" s="468">
        <v>74.906890903000004</v>
      </c>
      <c r="D57" s="124" t="e">
        <v>#N/A</v>
      </c>
      <c r="E57" s="467">
        <f t="shared" si="6"/>
        <v>83.275334549166658</v>
      </c>
      <c r="F57" s="467">
        <v>74.906890903000004</v>
      </c>
      <c r="G57" s="126"/>
    </row>
    <row r="58" spans="1:7" x14ac:dyDescent="0.25">
      <c r="A58" s="135">
        <f t="shared" si="2"/>
        <v>2020</v>
      </c>
      <c r="B58" s="429">
        <v>44136</v>
      </c>
      <c r="C58" s="468">
        <v>81.333062200000001</v>
      </c>
      <c r="D58" s="124" t="e">
        <v>#N/A</v>
      </c>
      <c r="E58" s="467">
        <f t="shared" si="6"/>
        <v>83.275334549166658</v>
      </c>
      <c r="F58" s="467">
        <v>81.333062200000001</v>
      </c>
      <c r="G58" s="126"/>
    </row>
    <row r="59" spans="1:7" x14ac:dyDescent="0.25">
      <c r="A59" s="135">
        <f t="shared" si="2"/>
        <v>2020</v>
      </c>
      <c r="B59" s="429">
        <v>44166</v>
      </c>
      <c r="C59" s="468">
        <v>101.77104116</v>
      </c>
      <c r="D59" s="124" t="e">
        <v>#N/A</v>
      </c>
      <c r="E59" s="467"/>
      <c r="F59" s="467">
        <v>101.77104116</v>
      </c>
      <c r="G59" s="126"/>
    </row>
    <row r="60" spans="1:7" x14ac:dyDescent="0.25">
      <c r="A60" s="135">
        <f t="shared" si="2"/>
        <v>2021</v>
      </c>
      <c r="B60" s="429">
        <v>44197</v>
      </c>
      <c r="C60" s="468">
        <v>106.901402</v>
      </c>
      <c r="D60" s="124" t="e">
        <v>#N/A</v>
      </c>
      <c r="E60" s="467"/>
      <c r="F60" s="467">
        <v>106.901402</v>
      </c>
      <c r="G60" s="126"/>
    </row>
    <row r="61" spans="1:7" x14ac:dyDescent="0.25">
      <c r="A61" s="135">
        <f t="shared" si="2"/>
        <v>2021</v>
      </c>
      <c r="B61" s="429">
        <v>44228</v>
      </c>
      <c r="C61" s="468">
        <v>111.772442</v>
      </c>
      <c r="D61" s="124">
        <v>111.772442</v>
      </c>
      <c r="E61" s="467">
        <f t="shared" ref="E61:E70" si="7">AVERAGEIF($A$36:$A$97,A61,$F$36:$F$97)</f>
        <v>82.671531166666668</v>
      </c>
      <c r="F61" s="467">
        <v>111.772442</v>
      </c>
      <c r="G61" s="126"/>
    </row>
    <row r="62" spans="1:7" x14ac:dyDescent="0.25">
      <c r="A62" s="135">
        <f t="shared" si="2"/>
        <v>2021</v>
      </c>
      <c r="B62" s="429">
        <v>44256</v>
      </c>
      <c r="C62" s="468" t="e">
        <v>#N/A</v>
      </c>
      <c r="D62" s="124">
        <v>90.016080000000002</v>
      </c>
      <c r="E62" s="467">
        <f t="shared" si="7"/>
        <v>82.671531166666668</v>
      </c>
      <c r="F62" s="467">
        <v>90.016080000000002</v>
      </c>
      <c r="G62" s="126"/>
    </row>
    <row r="63" spans="1:7" x14ac:dyDescent="0.25">
      <c r="A63" s="135">
        <f t="shared" si="2"/>
        <v>2021</v>
      </c>
      <c r="B63" s="429">
        <v>44287</v>
      </c>
      <c r="C63" s="468" t="e">
        <v>#N/A</v>
      </c>
      <c r="D63" s="124">
        <v>74.139430000000004</v>
      </c>
      <c r="E63" s="467">
        <f t="shared" si="7"/>
        <v>82.671531166666668</v>
      </c>
      <c r="F63" s="467">
        <v>74.139430000000004</v>
      </c>
      <c r="G63" s="126"/>
    </row>
    <row r="64" spans="1:7" x14ac:dyDescent="0.25">
      <c r="A64" s="135">
        <f t="shared" si="2"/>
        <v>2021</v>
      </c>
      <c r="B64" s="429">
        <v>44317</v>
      </c>
      <c r="C64" s="468" t="e">
        <v>#N/A</v>
      </c>
      <c r="D64" s="124">
        <v>67.568709999999996</v>
      </c>
      <c r="E64" s="467">
        <f t="shared" si="7"/>
        <v>82.671531166666668</v>
      </c>
      <c r="F64" s="467">
        <v>67.568709999999996</v>
      </c>
      <c r="G64" s="126"/>
    </row>
    <row r="65" spans="1:7" x14ac:dyDescent="0.25">
      <c r="A65" s="135">
        <f t="shared" si="2"/>
        <v>2021</v>
      </c>
      <c r="B65" s="429">
        <v>44348</v>
      </c>
      <c r="C65" s="468" t="e">
        <v>#N/A</v>
      </c>
      <c r="D65" s="124">
        <v>69.144310000000004</v>
      </c>
      <c r="E65" s="467">
        <f t="shared" si="7"/>
        <v>82.671531166666668</v>
      </c>
      <c r="F65" s="467">
        <v>69.144310000000004</v>
      </c>
      <c r="G65" s="126"/>
    </row>
    <row r="66" spans="1:7" x14ac:dyDescent="0.25">
      <c r="A66" s="135">
        <f t="shared" si="2"/>
        <v>2021</v>
      </c>
      <c r="B66" s="429">
        <v>44378</v>
      </c>
      <c r="C66" s="468" t="e">
        <v>#N/A</v>
      </c>
      <c r="D66" s="124">
        <v>73.442620000000005</v>
      </c>
      <c r="E66" s="467">
        <f t="shared" si="7"/>
        <v>82.671531166666668</v>
      </c>
      <c r="F66" s="467">
        <v>73.442620000000005</v>
      </c>
      <c r="G66" s="126"/>
    </row>
    <row r="67" spans="1:7" x14ac:dyDescent="0.25">
      <c r="A67" s="135">
        <f t="shared" si="2"/>
        <v>2021</v>
      </c>
      <c r="B67" s="429">
        <v>44409</v>
      </c>
      <c r="C67" s="468" t="e">
        <v>#N/A</v>
      </c>
      <c r="D67" s="124">
        <v>72.291510000000002</v>
      </c>
      <c r="E67" s="467">
        <f t="shared" si="7"/>
        <v>82.671531166666668</v>
      </c>
      <c r="F67" s="467">
        <v>72.291510000000002</v>
      </c>
      <c r="G67" s="126"/>
    </row>
    <row r="68" spans="1:7" x14ac:dyDescent="0.25">
      <c r="A68" s="135">
        <f t="shared" si="2"/>
        <v>2021</v>
      </c>
      <c r="B68" s="429">
        <v>44440</v>
      </c>
      <c r="C68" s="468" t="e">
        <v>#N/A</v>
      </c>
      <c r="D68" s="124">
        <v>70.092410000000001</v>
      </c>
      <c r="E68" s="467">
        <f t="shared" si="7"/>
        <v>82.671531166666668</v>
      </c>
      <c r="F68" s="467">
        <v>70.092410000000001</v>
      </c>
      <c r="G68" s="126"/>
    </row>
    <row r="69" spans="1:7" x14ac:dyDescent="0.25">
      <c r="A69" s="135">
        <f t="shared" si="2"/>
        <v>2021</v>
      </c>
      <c r="B69" s="429">
        <v>44470</v>
      </c>
      <c r="C69" s="468" t="e">
        <v>#N/A</v>
      </c>
      <c r="D69" s="124">
        <v>72.428790000000006</v>
      </c>
      <c r="E69" s="467">
        <f t="shared" si="7"/>
        <v>82.671531166666668</v>
      </c>
      <c r="F69" s="467">
        <v>72.428790000000006</v>
      </c>
      <c r="G69" s="126"/>
    </row>
    <row r="70" spans="1:7" x14ac:dyDescent="0.25">
      <c r="A70" s="135">
        <f t="shared" si="2"/>
        <v>2021</v>
      </c>
      <c r="B70" s="429">
        <v>44501</v>
      </c>
      <c r="C70" s="468" t="e">
        <v>#N/A</v>
      </c>
      <c r="D70" s="124">
        <v>84.937399999999997</v>
      </c>
      <c r="E70" s="467">
        <f t="shared" si="7"/>
        <v>82.671531166666668</v>
      </c>
      <c r="F70" s="467">
        <v>84.937399999999997</v>
      </c>
      <c r="G70" s="126"/>
    </row>
    <row r="71" spans="1:7" x14ac:dyDescent="0.25">
      <c r="A71" s="135">
        <f t="shared" si="2"/>
        <v>2021</v>
      </c>
      <c r="B71" s="429">
        <v>44531</v>
      </c>
      <c r="C71" s="468" t="e">
        <v>#N/A</v>
      </c>
      <c r="D71" s="124">
        <v>99.323269999999994</v>
      </c>
      <c r="E71" s="467"/>
      <c r="F71" s="467">
        <v>99.323269999999994</v>
      </c>
      <c r="G71" s="126"/>
    </row>
    <row r="72" spans="1:7" x14ac:dyDescent="0.25">
      <c r="A72" s="135">
        <f t="shared" si="2"/>
        <v>2022</v>
      </c>
      <c r="B72" s="429">
        <v>44562</v>
      </c>
      <c r="C72" s="468" t="e">
        <v>#N/A</v>
      </c>
      <c r="D72" s="124">
        <v>108.4192</v>
      </c>
      <c r="E72" s="467"/>
      <c r="F72" s="467">
        <v>108.4192</v>
      </c>
      <c r="G72" s="126"/>
    </row>
    <row r="73" spans="1:7" x14ac:dyDescent="0.25">
      <c r="A73" s="135">
        <f t="shared" si="2"/>
        <v>2022</v>
      </c>
      <c r="B73" s="429">
        <v>44593</v>
      </c>
      <c r="C73" s="468" t="e">
        <v>#N/A</v>
      </c>
      <c r="D73" s="124">
        <v>103.2183</v>
      </c>
      <c r="E73" s="467">
        <f t="shared" ref="E73:E82" si="8">AVERAGEIF($A$36:$A$97,A73,$F$36:$F$97)</f>
        <v>81.697601666666671</v>
      </c>
      <c r="F73" s="467">
        <v>103.2183</v>
      </c>
      <c r="G73" s="126"/>
    </row>
    <row r="74" spans="1:7" x14ac:dyDescent="0.25">
      <c r="A74" s="135">
        <f t="shared" si="2"/>
        <v>2022</v>
      </c>
      <c r="B74" s="429">
        <v>44621</v>
      </c>
      <c r="C74" s="468" t="e">
        <v>#N/A</v>
      </c>
      <c r="D74" s="124">
        <v>86.624200000000002</v>
      </c>
      <c r="E74" s="467">
        <f t="shared" si="8"/>
        <v>81.697601666666671</v>
      </c>
      <c r="F74" s="467">
        <v>86.624200000000002</v>
      </c>
      <c r="G74" s="126"/>
    </row>
    <row r="75" spans="1:7" x14ac:dyDescent="0.25">
      <c r="A75" s="135">
        <f t="shared" si="2"/>
        <v>2022</v>
      </c>
      <c r="B75" s="429">
        <v>44652</v>
      </c>
      <c r="C75" s="468" t="e">
        <v>#N/A</v>
      </c>
      <c r="D75" s="124">
        <v>73.018979999999999</v>
      </c>
      <c r="E75" s="467">
        <f t="shared" si="8"/>
        <v>81.697601666666671</v>
      </c>
      <c r="F75" s="467">
        <v>73.018979999999999</v>
      </c>
      <c r="G75" s="126"/>
    </row>
    <row r="76" spans="1:7" x14ac:dyDescent="0.25">
      <c r="A76" s="135">
        <f t="shared" si="2"/>
        <v>2022</v>
      </c>
      <c r="B76" s="429">
        <v>44682</v>
      </c>
      <c r="C76" s="468" t="e">
        <v>#N/A</v>
      </c>
      <c r="D76" s="124">
        <v>66.180359999999993</v>
      </c>
      <c r="E76" s="467">
        <f t="shared" si="8"/>
        <v>81.697601666666671</v>
      </c>
      <c r="F76" s="467">
        <v>66.180359999999993</v>
      </c>
      <c r="G76" s="126"/>
    </row>
    <row r="77" spans="1:7" x14ac:dyDescent="0.25">
      <c r="A77" s="135">
        <f t="shared" si="2"/>
        <v>2022</v>
      </c>
      <c r="B77" s="429">
        <v>44713</v>
      </c>
      <c r="C77" s="468" t="e">
        <v>#N/A</v>
      </c>
      <c r="D77" s="124">
        <v>68.650369999999995</v>
      </c>
      <c r="E77" s="467">
        <f t="shared" si="8"/>
        <v>81.697601666666671</v>
      </c>
      <c r="F77" s="467">
        <v>68.650369999999995</v>
      </c>
      <c r="G77" s="126"/>
    </row>
    <row r="78" spans="1:7" x14ac:dyDescent="0.25">
      <c r="A78" s="135">
        <f t="shared" si="2"/>
        <v>2022</v>
      </c>
      <c r="B78" s="429">
        <v>44743</v>
      </c>
      <c r="C78" s="468" t="e">
        <v>#N/A</v>
      </c>
      <c r="D78" s="124">
        <v>74.419700000000006</v>
      </c>
      <c r="E78" s="467">
        <f t="shared" si="8"/>
        <v>81.697601666666671</v>
      </c>
      <c r="F78" s="467">
        <v>74.419700000000006</v>
      </c>
      <c r="G78" s="126"/>
    </row>
    <row r="79" spans="1:7" x14ac:dyDescent="0.25">
      <c r="A79" s="135">
        <f t="shared" si="2"/>
        <v>2022</v>
      </c>
      <c r="B79" s="429">
        <v>44774</v>
      </c>
      <c r="C79" s="468" t="e">
        <v>#N/A</v>
      </c>
      <c r="D79" s="124">
        <v>73.359790000000004</v>
      </c>
      <c r="E79" s="467">
        <f t="shared" si="8"/>
        <v>81.697601666666671</v>
      </c>
      <c r="F79" s="467">
        <v>73.359790000000004</v>
      </c>
      <c r="G79" s="126"/>
    </row>
    <row r="80" spans="1:7" x14ac:dyDescent="0.25">
      <c r="A80" s="135">
        <f t="shared" si="2"/>
        <v>2022</v>
      </c>
      <c r="B80" s="429">
        <v>44805</v>
      </c>
      <c r="C80" s="468" t="e">
        <v>#N/A</v>
      </c>
      <c r="D80" s="124">
        <v>70.141050000000007</v>
      </c>
      <c r="E80" s="467">
        <f t="shared" si="8"/>
        <v>81.697601666666671</v>
      </c>
      <c r="F80" s="467">
        <v>70.141050000000007</v>
      </c>
      <c r="G80" s="126"/>
    </row>
    <row r="81" spans="1:7" x14ac:dyDescent="0.25">
      <c r="A81" s="135">
        <f t="shared" si="2"/>
        <v>2022</v>
      </c>
      <c r="B81" s="429">
        <v>44835</v>
      </c>
      <c r="C81" s="468" t="e">
        <v>#N/A</v>
      </c>
      <c r="D81" s="124">
        <v>72.56026</v>
      </c>
      <c r="E81" s="467">
        <f t="shared" si="8"/>
        <v>81.697601666666671</v>
      </c>
      <c r="F81" s="467">
        <v>72.56026</v>
      </c>
      <c r="G81" s="126"/>
    </row>
    <row r="82" spans="1:7" x14ac:dyDescent="0.25">
      <c r="A82" s="135">
        <f t="shared" si="2"/>
        <v>2022</v>
      </c>
      <c r="B82" s="429">
        <v>44866</v>
      </c>
      <c r="C82" s="468" t="e">
        <v>#N/A</v>
      </c>
      <c r="D82" s="124">
        <v>84.255700000000004</v>
      </c>
      <c r="E82" s="467">
        <f t="shared" si="8"/>
        <v>81.697601666666671</v>
      </c>
      <c r="F82" s="467">
        <v>84.255700000000004</v>
      </c>
      <c r="G82" s="126"/>
    </row>
    <row r="83" spans="1:7" x14ac:dyDescent="0.25">
      <c r="A83" s="135">
        <f t="shared" si="2"/>
        <v>2022</v>
      </c>
      <c r="B83" s="429">
        <v>44896</v>
      </c>
      <c r="C83" s="468" t="e">
        <v>#N/A</v>
      </c>
      <c r="D83" s="124">
        <v>99.523309999999995</v>
      </c>
      <c r="E83" s="467"/>
      <c r="F83" s="467">
        <v>99.523309999999995</v>
      </c>
      <c r="G83" s="126"/>
    </row>
    <row r="84" spans="1:7" x14ac:dyDescent="0.25">
      <c r="A84" s="135"/>
      <c r="B84" s="429"/>
      <c r="C84" s="135"/>
      <c r="D84" s="431"/>
      <c r="E84" s="135"/>
      <c r="F84" s="431"/>
      <c r="G84" s="126"/>
    </row>
    <row r="85" spans="1:7" x14ac:dyDescent="0.25">
      <c r="A85" s="135"/>
      <c r="B85" s="429"/>
      <c r="C85" s="135"/>
      <c r="D85" s="431"/>
      <c r="E85" s="135"/>
      <c r="F85" s="431"/>
      <c r="G85" s="126"/>
    </row>
    <row r="86" spans="1:7" x14ac:dyDescent="0.25">
      <c r="A86" s="135"/>
      <c r="B86" s="429"/>
      <c r="C86" s="135"/>
      <c r="D86" s="431"/>
      <c r="E86" s="135"/>
      <c r="F86" s="431"/>
      <c r="G86" s="126"/>
    </row>
    <row r="87" spans="1:7" x14ac:dyDescent="0.25">
      <c r="A87" s="135"/>
      <c r="B87" s="429"/>
      <c r="C87" s="135"/>
      <c r="D87" s="431"/>
      <c r="E87" s="135"/>
      <c r="F87" s="431"/>
      <c r="G87" s="126"/>
    </row>
    <row r="88" spans="1:7" x14ac:dyDescent="0.25">
      <c r="A88" s="135"/>
      <c r="B88" s="429"/>
      <c r="C88" s="135"/>
      <c r="D88" s="431"/>
      <c r="E88" s="135"/>
      <c r="F88" s="431"/>
      <c r="G88" s="126"/>
    </row>
    <row r="89" spans="1:7" x14ac:dyDescent="0.25">
      <c r="A89" s="69"/>
      <c r="B89" s="69" t="s">
        <v>0</v>
      </c>
      <c r="C89" s="135"/>
      <c r="D89" s="431"/>
      <c r="E89" s="135"/>
      <c r="F89" s="431"/>
      <c r="G89" s="126"/>
    </row>
    <row r="90" spans="1:7" x14ac:dyDescent="0.25">
      <c r="A90" s="30">
        <v>2.5</v>
      </c>
      <c r="B90" s="29">
        <v>-2</v>
      </c>
      <c r="C90" s="135"/>
      <c r="D90" s="431"/>
      <c r="E90" s="135"/>
      <c r="F90" s="431"/>
      <c r="G90" s="126"/>
    </row>
    <row r="91" spans="1:7" x14ac:dyDescent="0.25">
      <c r="A91" s="30">
        <v>2.5</v>
      </c>
      <c r="B91" s="29">
        <v>4</v>
      </c>
      <c r="C91" s="135"/>
      <c r="D91" s="431"/>
      <c r="E91" s="135"/>
      <c r="F91" s="431"/>
      <c r="G91" s="126"/>
    </row>
    <row r="92" spans="1:7" x14ac:dyDescent="0.25">
      <c r="A92" s="135"/>
      <c r="B92" s="429"/>
      <c r="C92" s="135"/>
      <c r="D92" s="431"/>
      <c r="E92" s="135"/>
      <c r="F92" s="431"/>
      <c r="G92" s="126"/>
    </row>
    <row r="93" spans="1:7" x14ac:dyDescent="0.25">
      <c r="B93" s="122"/>
      <c r="D93" s="128"/>
      <c r="F93" s="128"/>
      <c r="G93" s="126"/>
    </row>
    <row r="94" spans="1:7" x14ac:dyDescent="0.25">
      <c r="B94" s="122"/>
      <c r="D94" s="128"/>
      <c r="F94" s="128"/>
      <c r="G94" s="126"/>
    </row>
    <row r="95" spans="1:7" x14ac:dyDescent="0.25">
      <c r="B95" s="122"/>
      <c r="D95" s="128"/>
      <c r="F95" s="128"/>
      <c r="G95" s="126"/>
    </row>
    <row r="96" spans="1:7" x14ac:dyDescent="0.25">
      <c r="B96" s="122"/>
      <c r="D96" s="128"/>
      <c r="F96" s="128"/>
      <c r="G96" s="126"/>
    </row>
    <row r="97" spans="2:7" x14ac:dyDescent="0.25">
      <c r="B97" s="122"/>
      <c r="C97" s="123"/>
      <c r="D97" s="124"/>
      <c r="F97" s="128"/>
      <c r="G97" s="126"/>
    </row>
    <row r="98" spans="2:7" x14ac:dyDescent="0.25">
      <c r="F98" s="128"/>
      <c r="G98" s="126"/>
    </row>
    <row r="99" spans="2:7" x14ac:dyDescent="0.25">
      <c r="F99" s="128"/>
      <c r="G99" s="126"/>
    </row>
    <row r="100" spans="2:7" x14ac:dyDescent="0.25">
      <c r="F100" s="128"/>
      <c r="G100" s="126"/>
    </row>
    <row r="101" spans="2:7" x14ac:dyDescent="0.25">
      <c r="F101" s="128"/>
      <c r="G101" s="126"/>
    </row>
    <row r="102" spans="2:7" x14ac:dyDescent="0.25">
      <c r="F102" s="128"/>
      <c r="G102" s="126"/>
    </row>
    <row r="103" spans="2:7" x14ac:dyDescent="0.25">
      <c r="F103" s="128"/>
      <c r="G103" s="126"/>
    </row>
    <row r="104" spans="2:7" x14ac:dyDescent="0.25">
      <c r="F104" s="128"/>
      <c r="G104" s="126"/>
    </row>
    <row r="105" spans="2:7" x14ac:dyDescent="0.25">
      <c r="F105" s="128"/>
      <c r="G105" s="126"/>
    </row>
    <row r="106" spans="2:7" x14ac:dyDescent="0.25">
      <c r="F106" s="128"/>
      <c r="G106" s="126"/>
    </row>
    <row r="107" spans="2:7" x14ac:dyDescent="0.25">
      <c r="F107" s="128"/>
    </row>
    <row r="108" spans="2:7" x14ac:dyDescent="0.25">
      <c r="F108" s="128"/>
    </row>
    <row r="109" spans="2:7" x14ac:dyDescent="0.25">
      <c r="F109" s="128"/>
    </row>
    <row r="110" spans="2:7" x14ac:dyDescent="0.25">
      <c r="F110" s="128"/>
    </row>
    <row r="111" spans="2:7" x14ac:dyDescent="0.25">
      <c r="F111" s="128"/>
    </row>
    <row r="112" spans="2:7" x14ac:dyDescent="0.25">
      <c r="F112" s="128"/>
    </row>
    <row r="113" spans="6:6" x14ac:dyDescent="0.25">
      <c r="F113" s="128"/>
    </row>
    <row r="114" spans="6:6" x14ac:dyDescent="0.25">
      <c r="F114" s="128"/>
    </row>
    <row r="115" spans="6:6" x14ac:dyDescent="0.25">
      <c r="F115" s="128"/>
    </row>
    <row r="116" spans="6:6" x14ac:dyDescent="0.25">
      <c r="F116" s="128"/>
    </row>
    <row r="117" spans="6:6" x14ac:dyDescent="0.25">
      <c r="F117" s="128"/>
    </row>
    <row r="118" spans="6:6" x14ac:dyDescent="0.25">
      <c r="F118" s="128"/>
    </row>
    <row r="119" spans="6:6" x14ac:dyDescent="0.25">
      <c r="F119" s="128"/>
    </row>
    <row r="120" spans="6:6" x14ac:dyDescent="0.25">
      <c r="F120" s="128"/>
    </row>
    <row r="121" spans="6:6" x14ac:dyDescent="0.25">
      <c r="F121" s="128"/>
    </row>
    <row r="122" spans="6:6" x14ac:dyDescent="0.25">
      <c r="F122" s="128"/>
    </row>
    <row r="123" spans="6:6" x14ac:dyDescent="0.25">
      <c r="F123" s="128"/>
    </row>
    <row r="124" spans="6:6" x14ac:dyDescent="0.25">
      <c r="F124" s="128"/>
    </row>
    <row r="125" spans="6:6" x14ac:dyDescent="0.25">
      <c r="F125" s="128"/>
    </row>
    <row r="126" spans="6:6" x14ac:dyDescent="0.25">
      <c r="F126" s="128"/>
    </row>
    <row r="127" spans="6:6" x14ac:dyDescent="0.25">
      <c r="F127" s="128"/>
    </row>
    <row r="128" spans="6:6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</sheetData>
  <mergeCells count="2">
    <mergeCell ref="C24:G24"/>
    <mergeCell ref="I24:L24"/>
  </mergeCells>
  <conditionalFormatting sqref="C36">
    <cfRule type="expression" dxfId="42" priority="12" stopIfTrue="1">
      <formula>ISNA(C36)</formula>
    </cfRule>
  </conditionalFormatting>
  <conditionalFormatting sqref="C36">
    <cfRule type="expression" dxfId="41" priority="11" stopIfTrue="1">
      <formula>ISNA(C36)</formula>
    </cfRule>
  </conditionalFormatting>
  <conditionalFormatting sqref="D36">
    <cfRule type="expression" dxfId="40" priority="10" stopIfTrue="1">
      <formula>ISNA(D36)</formula>
    </cfRule>
  </conditionalFormatting>
  <conditionalFormatting sqref="C97">
    <cfRule type="expression" dxfId="39" priority="9" stopIfTrue="1">
      <formula>ISNA(C97)</formula>
    </cfRule>
  </conditionalFormatting>
  <conditionalFormatting sqref="C97">
    <cfRule type="expression" dxfId="38" priority="8" stopIfTrue="1">
      <formula>ISNA(C97)</formula>
    </cfRule>
  </conditionalFormatting>
  <conditionalFormatting sqref="D97">
    <cfRule type="expression" dxfId="37" priority="7" stopIfTrue="1">
      <formula>ISNA(D97)</formula>
    </cfRule>
  </conditionalFormatting>
  <conditionalFormatting sqref="C37:C83">
    <cfRule type="expression" dxfId="36" priority="3" stopIfTrue="1">
      <formula>ISNA(C37)</formula>
    </cfRule>
  </conditionalFormatting>
  <conditionalFormatting sqref="C37:C83">
    <cfRule type="expression" dxfId="35" priority="2" stopIfTrue="1">
      <formula>ISNA(C37)</formula>
    </cfRule>
  </conditionalFormatting>
  <conditionalFormatting sqref="D37:D83">
    <cfRule type="expression" dxfId="34" priority="1" stopIfTrue="1">
      <formula>ISNA(D37)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E64"/>
  <sheetViews>
    <sheetView workbookViewId="0"/>
  </sheetViews>
  <sheetFormatPr defaultColWidth="9.140625" defaultRowHeight="12.75" x14ac:dyDescent="0.2"/>
  <cols>
    <col min="1" max="10" width="9.140625" style="91"/>
    <col min="11" max="11" width="10.42578125" style="91" customWidth="1"/>
    <col min="12" max="16" width="9.140625" style="91"/>
    <col min="17" max="17" width="27.5703125" style="91" customWidth="1"/>
    <col min="18" max="18" width="14.5703125" style="91" customWidth="1"/>
    <col min="19" max="16384" width="9.140625" style="91"/>
  </cols>
  <sheetData>
    <row r="1" spans="1:31" x14ac:dyDescent="0.2">
      <c r="A1" s="107" t="s">
        <v>87</v>
      </c>
    </row>
    <row r="2" spans="1:31" ht="15.75" x14ac:dyDescent="0.25">
      <c r="A2" s="44" t="s">
        <v>551</v>
      </c>
      <c r="F2" s="108"/>
    </row>
    <row r="3" spans="1:31" x14ac:dyDescent="0.2">
      <c r="A3" s="22" t="s">
        <v>16</v>
      </c>
      <c r="F3" s="108"/>
    </row>
    <row r="4" spans="1:31" x14ac:dyDescent="0.2">
      <c r="A4" s="170"/>
      <c r="B4" s="170"/>
      <c r="C4" s="170"/>
      <c r="D4" s="170"/>
      <c r="E4" s="170"/>
      <c r="F4" s="170"/>
      <c r="G4" s="170"/>
      <c r="H4" s="170"/>
      <c r="I4" s="170"/>
      <c r="J4" s="170"/>
      <c r="K4" s="170"/>
      <c r="M4" s="92"/>
    </row>
    <row r="5" spans="1:31" x14ac:dyDescent="0.2">
      <c r="A5" s="170"/>
      <c r="B5" s="170"/>
      <c r="C5" s="170"/>
      <c r="D5" s="170"/>
      <c r="E5" s="170"/>
      <c r="F5" s="170"/>
      <c r="G5" s="170"/>
      <c r="H5" s="170"/>
      <c r="I5" s="170"/>
      <c r="J5" s="170"/>
      <c r="K5" s="170"/>
      <c r="Q5" s="166" t="s">
        <v>351</v>
      </c>
      <c r="R5" s="167"/>
    </row>
    <row r="6" spans="1:31" x14ac:dyDescent="0.2">
      <c r="A6" s="170"/>
      <c r="B6" s="170"/>
      <c r="C6" s="170"/>
      <c r="D6" s="170"/>
      <c r="E6" s="170"/>
      <c r="F6" s="170"/>
      <c r="G6" s="170"/>
      <c r="H6" s="170"/>
      <c r="I6" s="170"/>
      <c r="J6" s="170"/>
      <c r="K6" s="170"/>
      <c r="M6" s="92"/>
      <c r="Q6" s="341" t="s">
        <v>437</v>
      </c>
      <c r="R6" s="342" t="s">
        <v>339</v>
      </c>
      <c r="AE6"/>
    </row>
    <row r="7" spans="1:31" x14ac:dyDescent="0.2">
      <c r="A7" s="170"/>
      <c r="B7" s="170"/>
      <c r="C7" s="170"/>
      <c r="D7" s="170"/>
      <c r="E7" s="170"/>
      <c r="F7" s="170"/>
      <c r="G7" s="170"/>
      <c r="H7" s="170"/>
      <c r="I7" s="170"/>
      <c r="J7" s="170"/>
      <c r="K7" s="170"/>
      <c r="Q7" s="343" t="s">
        <v>440</v>
      </c>
      <c r="R7" s="344" t="s">
        <v>348</v>
      </c>
      <c r="U7"/>
    </row>
    <row r="8" spans="1:31" x14ac:dyDescent="0.2">
      <c r="A8" s="170"/>
      <c r="B8" s="170"/>
      <c r="C8" s="170"/>
      <c r="D8" s="170"/>
      <c r="E8" s="170"/>
      <c r="F8" s="170"/>
      <c r="G8" s="170"/>
      <c r="H8" s="170"/>
      <c r="I8" s="170"/>
      <c r="J8" s="170"/>
      <c r="K8" s="170"/>
      <c r="Q8" s="343" t="s">
        <v>442</v>
      </c>
      <c r="R8" s="344" t="s">
        <v>341</v>
      </c>
    </row>
    <row r="9" spans="1:31" x14ac:dyDescent="0.2">
      <c r="A9" s="170"/>
      <c r="B9" s="170"/>
      <c r="C9" s="170"/>
      <c r="D9" s="170"/>
      <c r="E9" s="170"/>
      <c r="F9" s="170"/>
      <c r="G9" s="170"/>
      <c r="H9" s="170"/>
      <c r="I9" s="170"/>
      <c r="J9" s="170"/>
      <c r="K9" s="170"/>
      <c r="Q9" s="343" t="s">
        <v>438</v>
      </c>
      <c r="R9" s="344" t="s">
        <v>264</v>
      </c>
    </row>
    <row r="10" spans="1:31" x14ac:dyDescent="0.2">
      <c r="A10" s="170"/>
      <c r="B10" s="170"/>
      <c r="C10" s="170"/>
      <c r="D10" s="170"/>
      <c r="E10" s="170"/>
      <c r="F10" s="170"/>
      <c r="G10" s="170"/>
      <c r="H10" s="170"/>
      <c r="I10" s="170"/>
      <c r="J10" s="170"/>
      <c r="K10" s="170"/>
      <c r="Q10" s="343" t="s">
        <v>439</v>
      </c>
      <c r="R10" s="344" t="s">
        <v>349</v>
      </c>
    </row>
    <row r="11" spans="1:31" x14ac:dyDescent="0.2">
      <c r="A11" s="170"/>
      <c r="B11" s="170"/>
      <c r="C11" s="170"/>
      <c r="D11" s="170"/>
      <c r="E11" s="170"/>
      <c r="F11" s="170"/>
      <c r="G11" s="170"/>
      <c r="H11" s="170"/>
      <c r="I11" s="170"/>
      <c r="J11" s="170"/>
      <c r="K11" s="170"/>
      <c r="Q11" s="345" t="s">
        <v>441</v>
      </c>
      <c r="R11" s="346" t="s">
        <v>340</v>
      </c>
    </row>
    <row r="12" spans="1:31" x14ac:dyDescent="0.2">
      <c r="A12" s="170"/>
      <c r="B12" s="170"/>
      <c r="C12" s="170"/>
      <c r="D12" s="170"/>
      <c r="E12" s="170"/>
      <c r="F12" s="170"/>
      <c r="G12" s="170"/>
      <c r="H12" s="170"/>
      <c r="I12" s="170"/>
      <c r="J12" s="170"/>
      <c r="K12" s="170"/>
    </row>
    <row r="13" spans="1:31" x14ac:dyDescent="0.2">
      <c r="A13" s="170"/>
      <c r="B13" s="170"/>
      <c r="C13" s="170"/>
      <c r="D13" s="170"/>
      <c r="E13" s="170"/>
      <c r="F13" s="170"/>
      <c r="G13" s="170"/>
      <c r="H13" s="170"/>
      <c r="I13" s="170"/>
      <c r="J13" s="170"/>
      <c r="K13" s="170"/>
    </row>
    <row r="14" spans="1:31" x14ac:dyDescent="0.2">
      <c r="A14" s="170"/>
      <c r="B14" s="170"/>
      <c r="C14" s="170"/>
      <c r="D14" s="170"/>
      <c r="E14" s="170"/>
      <c r="F14" s="170"/>
      <c r="G14" s="170"/>
      <c r="H14" s="170"/>
      <c r="I14" s="170"/>
      <c r="J14" s="170"/>
      <c r="K14" s="170"/>
    </row>
    <row r="15" spans="1:31" x14ac:dyDescent="0.2">
      <c r="A15" s="170"/>
      <c r="B15" s="170"/>
      <c r="C15" s="170"/>
      <c r="D15" s="170"/>
      <c r="E15" s="170"/>
      <c r="F15" s="170"/>
      <c r="G15" s="170"/>
      <c r="H15" s="170"/>
      <c r="I15" s="170"/>
      <c r="J15" s="170"/>
      <c r="K15" s="170"/>
    </row>
    <row r="16" spans="1:31" x14ac:dyDescent="0.2">
      <c r="A16" s="170"/>
      <c r="B16" s="170"/>
      <c r="C16" s="170"/>
      <c r="D16" s="170"/>
      <c r="E16" s="170"/>
      <c r="F16" s="170"/>
      <c r="G16" s="170"/>
      <c r="H16" s="170"/>
      <c r="I16" s="170"/>
      <c r="J16" s="170"/>
      <c r="K16" s="170"/>
    </row>
    <row r="17" spans="1:14" x14ac:dyDescent="0.2">
      <c r="A17" s="170"/>
      <c r="B17" s="170"/>
      <c r="C17" s="170"/>
      <c r="D17" s="170"/>
      <c r="E17" s="170"/>
      <c r="F17" s="170"/>
      <c r="G17" s="170"/>
      <c r="H17" s="170"/>
      <c r="I17" s="170"/>
      <c r="J17" s="170"/>
      <c r="K17" s="170"/>
    </row>
    <row r="18" spans="1:14" x14ac:dyDescent="0.2">
      <c r="A18" s="170"/>
      <c r="B18" s="170"/>
      <c r="C18" s="170"/>
      <c r="D18" s="170"/>
      <c r="E18" s="170"/>
      <c r="F18" s="170"/>
      <c r="G18" s="170"/>
      <c r="H18" s="170"/>
      <c r="I18" s="170"/>
      <c r="J18" s="170"/>
      <c r="K18" s="170"/>
    </row>
    <row r="19" spans="1:14" x14ac:dyDescent="0.2">
      <c r="A19" s="170"/>
      <c r="B19" s="170"/>
      <c r="C19" s="170"/>
      <c r="D19" s="170"/>
      <c r="E19" s="170"/>
      <c r="F19" s="170"/>
      <c r="G19" s="170"/>
      <c r="H19" s="170"/>
      <c r="I19" s="170"/>
      <c r="J19" s="170"/>
      <c r="K19" s="170"/>
    </row>
    <row r="20" spans="1:14" x14ac:dyDescent="0.2">
      <c r="A20" s="170"/>
      <c r="B20" s="170"/>
      <c r="C20" s="170"/>
      <c r="D20" s="170"/>
      <c r="E20" s="170"/>
      <c r="F20" s="170"/>
      <c r="G20" s="170"/>
      <c r="H20" s="170"/>
      <c r="I20" s="170"/>
      <c r="J20" s="170"/>
      <c r="K20" s="170"/>
    </row>
    <row r="21" spans="1:14" x14ac:dyDescent="0.2">
      <c r="A21" s="170"/>
      <c r="B21" s="170"/>
      <c r="C21" s="170"/>
      <c r="D21" s="170"/>
      <c r="E21" s="170"/>
      <c r="F21" s="170"/>
      <c r="G21" s="170"/>
      <c r="H21" s="170"/>
      <c r="I21" s="170"/>
      <c r="J21" s="170"/>
      <c r="K21" s="170"/>
    </row>
    <row r="22" spans="1:14" x14ac:dyDescent="0.2">
      <c r="A22" s="170"/>
      <c r="B22" s="170"/>
      <c r="C22" s="170"/>
      <c r="D22" s="170"/>
      <c r="E22" s="170"/>
      <c r="F22" s="170"/>
      <c r="G22" s="170"/>
      <c r="H22" s="170"/>
      <c r="I22" s="170"/>
      <c r="J22" s="170"/>
      <c r="K22" s="170"/>
    </row>
    <row r="23" spans="1:14" x14ac:dyDescent="0.2">
      <c r="A23" s="170"/>
      <c r="B23" s="170"/>
      <c r="C23" s="170"/>
      <c r="D23" s="170"/>
      <c r="E23" s="170"/>
      <c r="F23" s="170"/>
      <c r="G23" s="170"/>
      <c r="H23" s="170"/>
      <c r="I23" s="170"/>
      <c r="J23" s="170"/>
      <c r="K23" s="170"/>
    </row>
    <row r="24" spans="1:14" x14ac:dyDescent="0.2">
      <c r="A24" s="170"/>
      <c r="B24" s="170"/>
      <c r="C24" s="170"/>
      <c r="D24" s="170"/>
      <c r="E24" s="170"/>
      <c r="F24" s="170"/>
      <c r="G24" s="170"/>
      <c r="H24" s="170"/>
      <c r="I24" s="170"/>
      <c r="J24" s="170"/>
      <c r="K24" s="170"/>
    </row>
    <row r="25" spans="1:14" x14ac:dyDescent="0.2">
      <c r="A25" s="170"/>
      <c r="B25" s="170"/>
      <c r="C25" s="170"/>
      <c r="D25" s="170"/>
      <c r="E25" s="170"/>
      <c r="F25" s="170"/>
      <c r="G25" s="170"/>
      <c r="H25" s="170"/>
      <c r="I25" s="170"/>
      <c r="J25" s="170"/>
      <c r="K25" s="170"/>
    </row>
    <row r="26" spans="1:14" x14ac:dyDescent="0.2">
      <c r="A26" s="107"/>
      <c r="B26" s="447"/>
      <c r="C26" s="107"/>
      <c r="D26" s="447"/>
      <c r="E26" s="447"/>
      <c r="F26" s="448"/>
      <c r="G26" s="107"/>
      <c r="H26" s="448"/>
      <c r="I26" s="448"/>
      <c r="J26" s="107"/>
      <c r="K26" s="107"/>
      <c r="N26" s="107"/>
    </row>
    <row r="27" spans="1:14" x14ac:dyDescent="0.2">
      <c r="A27" s="107"/>
      <c r="B27" s="447"/>
      <c r="C27" s="107"/>
      <c r="D27" s="447"/>
      <c r="E27" s="448"/>
      <c r="F27" s="448"/>
      <c r="G27" s="107"/>
      <c r="H27" s="448"/>
      <c r="I27" s="448"/>
      <c r="J27" s="107"/>
      <c r="K27" s="107"/>
      <c r="N27" s="107"/>
    </row>
    <row r="28" spans="1:14" ht="48" x14ac:dyDescent="0.2">
      <c r="A28" s="488" t="s">
        <v>15</v>
      </c>
      <c r="B28" s="144"/>
      <c r="C28" s="148"/>
      <c r="D28" s="488" t="s">
        <v>67</v>
      </c>
      <c r="E28" s="489" t="s">
        <v>472</v>
      </c>
      <c r="F28" s="489" t="s">
        <v>490</v>
      </c>
      <c r="G28" s="490" t="s">
        <v>442</v>
      </c>
      <c r="H28" s="489" t="s">
        <v>473</v>
      </c>
      <c r="I28" s="489" t="s">
        <v>489</v>
      </c>
      <c r="J28" s="490" t="s">
        <v>347</v>
      </c>
      <c r="K28" s="490" t="s">
        <v>441</v>
      </c>
      <c r="L28" s="490" t="s">
        <v>492</v>
      </c>
      <c r="M28" s="490" t="s">
        <v>491</v>
      </c>
    </row>
    <row r="29" spans="1:14" x14ac:dyDescent="0.2">
      <c r="A29" s="480" t="s">
        <v>556</v>
      </c>
      <c r="B29" s="582" t="str">
        <f>LEFT(A29,4)</f>
        <v>2016</v>
      </c>
      <c r="C29" s="481" t="str">
        <f t="shared" ref="C29:C56" si="0">RIGHT(A29,2)</f>
        <v>Q1</v>
      </c>
      <c r="D29" s="482">
        <v>42370</v>
      </c>
      <c r="E29" s="29">
        <v>73.959274725</v>
      </c>
      <c r="F29" s="29">
        <v>8.4191165274999999</v>
      </c>
      <c r="G29" s="29">
        <v>-0.98351772527000003</v>
      </c>
      <c r="H29" s="29">
        <v>89.013769230999998</v>
      </c>
      <c r="I29" s="29">
        <v>5.7823350658999999</v>
      </c>
      <c r="J29" s="483">
        <f>+F29-I29</f>
        <v>2.6367814616</v>
      </c>
      <c r="K29" s="29">
        <v>13.242186813</v>
      </c>
      <c r="L29" s="483">
        <f>+IF(K29&gt;0,+K29,0)*-1</f>
        <v>-13.242186813</v>
      </c>
      <c r="M29" s="483">
        <f>+IF(K29&lt;0,+K29,0)*-1</f>
        <v>0</v>
      </c>
    </row>
    <row r="30" spans="1:14" x14ac:dyDescent="0.2">
      <c r="A30" s="480" t="s">
        <v>557</v>
      </c>
      <c r="B30" s="581"/>
      <c r="C30" s="481" t="str">
        <f t="shared" si="0"/>
        <v>Q2</v>
      </c>
      <c r="D30" s="482">
        <v>42461</v>
      </c>
      <c r="E30" s="29">
        <v>72.914340659000004</v>
      </c>
      <c r="F30" s="29">
        <v>8.0386799451000002</v>
      </c>
      <c r="G30" s="29">
        <v>-0.49790884614999997</v>
      </c>
      <c r="H30" s="29">
        <v>66.486824175999999</v>
      </c>
      <c r="I30" s="29">
        <v>6.0345073626000003</v>
      </c>
      <c r="J30" s="483">
        <f t="shared" ref="J30:J56" si="1">+F30-I30</f>
        <v>2.0041725824999999</v>
      </c>
      <c r="K30" s="29">
        <v>-8.0905714286000006</v>
      </c>
      <c r="L30" s="483">
        <f t="shared" ref="L30:L56" si="2">+IF(K30&gt;0,+K30,0)*-1</f>
        <v>0</v>
      </c>
      <c r="M30" s="483">
        <f t="shared" ref="M30:M56" si="3">+IF(K30&lt;0,+K30,0)*-1</f>
        <v>8.0905714286000006</v>
      </c>
      <c r="N30" s="483"/>
    </row>
    <row r="31" spans="1:14" x14ac:dyDescent="0.2">
      <c r="A31" s="480" t="s">
        <v>558</v>
      </c>
      <c r="B31" s="581"/>
      <c r="C31" s="481" t="str">
        <f t="shared" si="0"/>
        <v>Q3</v>
      </c>
      <c r="D31" s="482">
        <v>42552</v>
      </c>
      <c r="E31" s="29">
        <v>72.221652173999999</v>
      </c>
      <c r="F31" s="29">
        <v>8.3206048696000003</v>
      </c>
      <c r="G31" s="29">
        <v>0.66991132609000004</v>
      </c>
      <c r="H31" s="29">
        <v>68.942847826000005</v>
      </c>
      <c r="I31" s="29">
        <v>6.5749401086999999</v>
      </c>
      <c r="J31" s="483">
        <f t="shared" si="1"/>
        <v>1.7456647609000004</v>
      </c>
      <c r="K31" s="29">
        <v>-5.8496847825999998</v>
      </c>
      <c r="L31" s="483">
        <f t="shared" si="2"/>
        <v>0</v>
      </c>
      <c r="M31" s="483">
        <f t="shared" si="3"/>
        <v>5.8496847825999998</v>
      </c>
      <c r="N31" s="483"/>
    </row>
    <row r="32" spans="1:14" x14ac:dyDescent="0.2">
      <c r="A32" s="480" t="s">
        <v>559</v>
      </c>
      <c r="B32" s="581"/>
      <c r="C32" s="481" t="str">
        <f t="shared" si="0"/>
        <v>Q4</v>
      </c>
      <c r="D32" s="482">
        <v>42644</v>
      </c>
      <c r="E32" s="29">
        <v>71.545858695999996</v>
      </c>
      <c r="F32" s="29">
        <v>8.0791769457000004</v>
      </c>
      <c r="G32" s="29">
        <v>-1.5575788152000001</v>
      </c>
      <c r="H32" s="29">
        <v>75.553478260999995</v>
      </c>
      <c r="I32" s="29">
        <v>7.1219676957000004</v>
      </c>
      <c r="J32" s="483">
        <f t="shared" si="1"/>
        <v>0.95720925000000001</v>
      </c>
      <c r="K32" s="29">
        <v>4.4541413043000002</v>
      </c>
      <c r="L32" s="483">
        <f t="shared" si="2"/>
        <v>-4.4541413043000002</v>
      </c>
      <c r="M32" s="483">
        <f t="shared" si="3"/>
        <v>0</v>
      </c>
      <c r="N32" s="483"/>
    </row>
    <row r="33" spans="1:14" x14ac:dyDescent="0.2">
      <c r="A33" s="480" t="s">
        <v>560</v>
      </c>
      <c r="B33" s="581" t="str">
        <f>LEFT(A33,4)</f>
        <v>2017</v>
      </c>
      <c r="C33" s="481" t="str">
        <f t="shared" si="0"/>
        <v>Q1</v>
      </c>
      <c r="D33" s="482">
        <v>42736</v>
      </c>
      <c r="E33" s="29">
        <v>71.767144443999996</v>
      </c>
      <c r="F33" s="29">
        <v>9.1868909777999992</v>
      </c>
      <c r="G33" s="29">
        <v>0.13528570000000001</v>
      </c>
      <c r="H33" s="29">
        <v>86.415222221999997</v>
      </c>
      <c r="I33" s="29">
        <v>8.8503544555999998</v>
      </c>
      <c r="J33" s="483">
        <f t="shared" si="1"/>
        <v>0.33653652219999941</v>
      </c>
      <c r="K33" s="29">
        <v>14.003611111</v>
      </c>
      <c r="L33" s="483">
        <f t="shared" si="2"/>
        <v>-14.003611111</v>
      </c>
      <c r="M33" s="483">
        <f t="shared" si="3"/>
        <v>0</v>
      </c>
      <c r="N33" s="483"/>
    </row>
    <row r="34" spans="1:14" x14ac:dyDescent="0.2">
      <c r="A34" s="68" t="s">
        <v>561</v>
      </c>
      <c r="B34" s="581"/>
      <c r="C34" s="481" t="str">
        <f t="shared" si="0"/>
        <v>Q2</v>
      </c>
      <c r="D34" s="482">
        <v>42826</v>
      </c>
      <c r="E34" s="29">
        <v>73.491054945000002</v>
      </c>
      <c r="F34" s="29">
        <v>7.9388673076999998</v>
      </c>
      <c r="G34" s="29">
        <v>-0.83988362637000002</v>
      </c>
      <c r="H34" s="29">
        <v>63.016373625999996</v>
      </c>
      <c r="I34" s="29">
        <v>8.1825660989000006</v>
      </c>
      <c r="J34" s="483">
        <f t="shared" si="1"/>
        <v>-0.24369879120000082</v>
      </c>
      <c r="K34" s="29">
        <v>-9.5678901099000004</v>
      </c>
      <c r="L34" s="483">
        <f t="shared" si="2"/>
        <v>0</v>
      </c>
      <c r="M34" s="483">
        <f t="shared" si="3"/>
        <v>9.5678901099000004</v>
      </c>
      <c r="N34" s="483"/>
    </row>
    <row r="35" spans="1:14" x14ac:dyDescent="0.2">
      <c r="A35" s="68" t="s">
        <v>562</v>
      </c>
      <c r="B35" s="581"/>
      <c r="C35" s="481" t="str">
        <f t="shared" si="0"/>
        <v>Q3</v>
      </c>
      <c r="D35" s="482">
        <v>42917</v>
      </c>
      <c r="E35" s="29">
        <v>75.127565216999997</v>
      </c>
      <c r="F35" s="29">
        <v>7.9113027826</v>
      </c>
      <c r="G35" s="29">
        <v>-0.82455977173999995</v>
      </c>
      <c r="H35" s="29">
        <v>66.911228261000005</v>
      </c>
      <c r="I35" s="29">
        <v>8.0980256195999996</v>
      </c>
      <c r="J35" s="483">
        <f t="shared" si="1"/>
        <v>-0.18672283699999959</v>
      </c>
      <c r="K35" s="29">
        <v>-7.3857934783000001</v>
      </c>
      <c r="L35" s="483">
        <f t="shared" si="2"/>
        <v>0</v>
      </c>
      <c r="M35" s="483">
        <f t="shared" si="3"/>
        <v>7.3857934783000001</v>
      </c>
      <c r="N35" s="483"/>
    </row>
    <row r="36" spans="1:14" x14ac:dyDescent="0.2">
      <c r="A36" s="68" t="s">
        <v>563</v>
      </c>
      <c r="B36" s="581"/>
      <c r="C36" s="481" t="str">
        <f t="shared" si="0"/>
        <v>Q4</v>
      </c>
      <c r="D36" s="482">
        <v>43009</v>
      </c>
      <c r="E36" s="29">
        <v>79.153413043</v>
      </c>
      <c r="F36" s="29">
        <v>8.2187964674000007</v>
      </c>
      <c r="G36" s="29">
        <v>-2.7956944783000002</v>
      </c>
      <c r="H36" s="29">
        <v>81.247619564999994</v>
      </c>
      <c r="I36" s="29">
        <v>9.4308737282999999</v>
      </c>
      <c r="J36" s="483">
        <f t="shared" si="1"/>
        <v>-1.2120772608999992</v>
      </c>
      <c r="K36" s="29">
        <v>5.9124565217000002</v>
      </c>
      <c r="L36" s="483">
        <f t="shared" si="2"/>
        <v>-5.9124565217000002</v>
      </c>
      <c r="M36" s="483">
        <f t="shared" si="3"/>
        <v>0</v>
      </c>
      <c r="N36" s="483"/>
    </row>
    <row r="37" spans="1:14" x14ac:dyDescent="0.2">
      <c r="A37" s="68" t="s">
        <v>564</v>
      </c>
      <c r="B37" s="581" t="str">
        <f>LEFT(A37,4)</f>
        <v>2018</v>
      </c>
      <c r="C37" s="481" t="str">
        <f t="shared" si="0"/>
        <v>Q1</v>
      </c>
      <c r="D37" s="482">
        <v>43101</v>
      </c>
      <c r="E37" s="29">
        <v>80.145744444000002</v>
      </c>
      <c r="F37" s="29">
        <v>8.9785631444000007</v>
      </c>
      <c r="G37" s="29">
        <v>-5.1469355555999997E-2</v>
      </c>
      <c r="H37" s="29">
        <v>98.315122221999999</v>
      </c>
      <c r="I37" s="29">
        <v>9.6372604555999999</v>
      </c>
      <c r="J37" s="483">
        <f t="shared" si="1"/>
        <v>-0.65869731119999919</v>
      </c>
      <c r="K37" s="29">
        <v>18.698977778</v>
      </c>
      <c r="L37" s="483">
        <f t="shared" si="2"/>
        <v>-18.698977778</v>
      </c>
      <c r="M37" s="483">
        <f t="shared" si="3"/>
        <v>0</v>
      </c>
      <c r="N37" s="483"/>
    </row>
    <row r="38" spans="1:14" x14ac:dyDescent="0.2">
      <c r="A38" s="68" t="s">
        <v>565</v>
      </c>
      <c r="B38" s="581"/>
      <c r="C38" s="481" t="str">
        <f t="shared" si="0"/>
        <v>Q2</v>
      </c>
      <c r="D38" s="482">
        <v>43191</v>
      </c>
      <c r="E38" s="29">
        <v>81.952120879000006</v>
      </c>
      <c r="F38" s="29">
        <v>7.6692493187000004</v>
      </c>
      <c r="G38" s="29">
        <v>-0.68575905495</v>
      </c>
      <c r="H38" s="29">
        <v>71.084000000000003</v>
      </c>
      <c r="I38" s="29">
        <v>8.9346331208999992</v>
      </c>
      <c r="J38" s="483">
        <f t="shared" si="1"/>
        <v>-1.2653838021999988</v>
      </c>
      <c r="K38" s="29">
        <v>-9.1016263736000003</v>
      </c>
      <c r="L38" s="483">
        <f t="shared" si="2"/>
        <v>0</v>
      </c>
      <c r="M38" s="483">
        <f t="shared" si="3"/>
        <v>9.1016263736000003</v>
      </c>
      <c r="N38" s="483"/>
    </row>
    <row r="39" spans="1:14" x14ac:dyDescent="0.2">
      <c r="A39" s="68" t="s">
        <v>566</v>
      </c>
      <c r="B39" s="581"/>
      <c r="C39" s="481" t="str">
        <f t="shared" si="0"/>
        <v>Q3</v>
      </c>
      <c r="D39" s="482">
        <v>43282</v>
      </c>
      <c r="E39" s="29">
        <v>85.767456522000003</v>
      </c>
      <c r="F39" s="29">
        <v>7.5881643043000002</v>
      </c>
      <c r="G39" s="29">
        <v>-0.92313199999999995</v>
      </c>
      <c r="H39" s="29">
        <v>74.137130435000003</v>
      </c>
      <c r="I39" s="29">
        <v>9.9911736087000005</v>
      </c>
      <c r="J39" s="483">
        <f t="shared" si="1"/>
        <v>-2.4030093044000003</v>
      </c>
      <c r="K39" s="29">
        <v>-8.4974239130000004</v>
      </c>
      <c r="L39" s="483">
        <f t="shared" si="2"/>
        <v>0</v>
      </c>
      <c r="M39" s="483">
        <f t="shared" si="3"/>
        <v>8.4974239130000004</v>
      </c>
      <c r="N39" s="483"/>
    </row>
    <row r="40" spans="1:14" x14ac:dyDescent="0.2">
      <c r="A40" s="68" t="s">
        <v>567</v>
      </c>
      <c r="B40" s="581"/>
      <c r="C40" s="481" t="str">
        <f t="shared" si="0"/>
        <v>Q4</v>
      </c>
      <c r="D40" s="482">
        <v>43374</v>
      </c>
      <c r="E40" s="29">
        <v>89.270684782999993</v>
      </c>
      <c r="F40" s="29">
        <v>7.4430767609000004</v>
      </c>
      <c r="G40" s="29">
        <v>-1.6085211848000001</v>
      </c>
      <c r="H40" s="29">
        <v>86.970695652000003</v>
      </c>
      <c r="I40" s="29">
        <v>10.95921862</v>
      </c>
      <c r="J40" s="483">
        <f t="shared" si="1"/>
        <v>-3.5161418590999993</v>
      </c>
      <c r="K40" s="29">
        <v>2.6235434782999998</v>
      </c>
      <c r="L40" s="483">
        <f t="shared" si="2"/>
        <v>-2.6235434782999998</v>
      </c>
      <c r="M40" s="483">
        <f t="shared" si="3"/>
        <v>0</v>
      </c>
      <c r="N40" s="483"/>
    </row>
    <row r="41" spans="1:14" x14ac:dyDescent="0.2">
      <c r="A41" s="68" t="s">
        <v>568</v>
      </c>
      <c r="B41" s="581" t="str">
        <f>LEFT(A41,4)</f>
        <v>2019</v>
      </c>
      <c r="C41" s="481" t="str">
        <f t="shared" si="0"/>
        <v>Q1</v>
      </c>
      <c r="D41" s="482">
        <v>43466</v>
      </c>
      <c r="E41" s="29">
        <v>90.011566666999997</v>
      </c>
      <c r="F41" s="29">
        <v>8.6357701444000003</v>
      </c>
      <c r="G41" s="29">
        <v>5.0390534222000002E-2</v>
      </c>
      <c r="H41" s="29">
        <v>103.91760296</v>
      </c>
      <c r="I41" s="29">
        <v>11.869779943999999</v>
      </c>
      <c r="J41" s="483">
        <f t="shared" si="1"/>
        <v>-3.234009799599999</v>
      </c>
      <c r="K41" s="29">
        <v>16.926522221999999</v>
      </c>
      <c r="L41" s="483">
        <f t="shared" si="2"/>
        <v>-16.926522221999999</v>
      </c>
      <c r="M41" s="483">
        <f t="shared" si="3"/>
        <v>0</v>
      </c>
      <c r="N41" s="483"/>
    </row>
    <row r="42" spans="1:14" x14ac:dyDescent="0.2">
      <c r="A42" s="68" t="s">
        <v>569</v>
      </c>
      <c r="B42" s="581"/>
      <c r="C42" s="481" t="str">
        <f t="shared" si="0"/>
        <v>Q2</v>
      </c>
      <c r="D42" s="482">
        <v>43556</v>
      </c>
      <c r="E42" s="29">
        <v>91.568824176000007</v>
      </c>
      <c r="F42" s="29">
        <v>6.7623325164999999</v>
      </c>
      <c r="G42" s="29">
        <v>-1.6454437678</v>
      </c>
      <c r="H42" s="29">
        <v>70.950348144000003</v>
      </c>
      <c r="I42" s="29">
        <v>11.725342802</v>
      </c>
      <c r="J42" s="483">
        <f t="shared" si="1"/>
        <v>-4.9630102855000002</v>
      </c>
      <c r="K42" s="29">
        <v>-14.175978022000001</v>
      </c>
      <c r="L42" s="483">
        <f t="shared" si="2"/>
        <v>0</v>
      </c>
      <c r="M42" s="483">
        <f t="shared" si="3"/>
        <v>14.175978022000001</v>
      </c>
      <c r="N42" s="483"/>
    </row>
    <row r="43" spans="1:14" x14ac:dyDescent="0.2">
      <c r="A43" s="68" t="s">
        <v>570</v>
      </c>
      <c r="B43" s="581"/>
      <c r="C43" s="481" t="str">
        <f t="shared" si="0"/>
        <v>Q3</v>
      </c>
      <c r="D43" s="482">
        <v>43647</v>
      </c>
      <c r="E43" s="29">
        <v>94.001728260999997</v>
      </c>
      <c r="F43" s="29">
        <v>7.1605461848000003</v>
      </c>
      <c r="G43" s="29">
        <v>-1.8266212396999999</v>
      </c>
      <c r="H43" s="29">
        <v>76.349139422999997</v>
      </c>
      <c r="I43" s="29">
        <v>12.748861609</v>
      </c>
      <c r="J43" s="483">
        <f t="shared" si="1"/>
        <v>-5.5883154242000002</v>
      </c>
      <c r="K43" s="29">
        <v>-10.40801087</v>
      </c>
      <c r="L43" s="483">
        <f t="shared" si="2"/>
        <v>0</v>
      </c>
      <c r="M43" s="483">
        <f t="shared" si="3"/>
        <v>10.40801087</v>
      </c>
      <c r="N43" s="483"/>
    </row>
    <row r="44" spans="1:14" x14ac:dyDescent="0.2">
      <c r="A44" s="68" t="s">
        <v>571</v>
      </c>
      <c r="B44" s="581"/>
      <c r="C44" s="481" t="str">
        <f t="shared" si="0"/>
        <v>Q4</v>
      </c>
      <c r="D44" s="482">
        <v>43739</v>
      </c>
      <c r="E44" s="29">
        <v>96.582489129999999</v>
      </c>
      <c r="F44" s="29">
        <v>7.5038555109000002</v>
      </c>
      <c r="G44" s="29">
        <v>-2.4302242074999998</v>
      </c>
      <c r="H44" s="29">
        <v>89.624636640000006</v>
      </c>
      <c r="I44" s="29">
        <v>14.653722924</v>
      </c>
      <c r="J44" s="483">
        <f t="shared" si="1"/>
        <v>-7.1498674131</v>
      </c>
      <c r="K44" s="29">
        <v>2.4471956522</v>
      </c>
      <c r="L44" s="483">
        <f t="shared" si="2"/>
        <v>-2.4471956522</v>
      </c>
      <c r="M44" s="483">
        <f t="shared" si="3"/>
        <v>0</v>
      </c>
      <c r="N44" s="483"/>
    </row>
    <row r="45" spans="1:14" x14ac:dyDescent="0.2">
      <c r="A45" s="68" t="s">
        <v>572</v>
      </c>
      <c r="B45" s="581" t="str">
        <f>LEFT(A45,4)</f>
        <v>2020</v>
      </c>
      <c r="C45" s="481" t="str">
        <f t="shared" si="0"/>
        <v>Q1</v>
      </c>
      <c r="D45" s="482">
        <v>43831</v>
      </c>
      <c r="E45" s="29">
        <v>94.788857143000001</v>
      </c>
      <c r="F45" s="29">
        <v>7.8435648022000004</v>
      </c>
      <c r="G45" s="29">
        <v>-0.18384727473000001</v>
      </c>
      <c r="H45" s="29">
        <v>99.310860559999995</v>
      </c>
      <c r="I45" s="29">
        <v>16.067417407000001</v>
      </c>
      <c r="J45" s="483">
        <f t="shared" si="1"/>
        <v>-8.2238526048000011</v>
      </c>
      <c r="K45" s="29">
        <v>12.735461537999999</v>
      </c>
      <c r="L45" s="483">
        <f t="shared" si="2"/>
        <v>-12.735461537999999</v>
      </c>
      <c r="M45" s="483">
        <f t="shared" si="3"/>
        <v>0</v>
      </c>
      <c r="N45" s="483"/>
    </row>
    <row r="46" spans="1:14" x14ac:dyDescent="0.2">
      <c r="A46" s="68" t="s">
        <v>573</v>
      </c>
      <c r="B46" s="581"/>
      <c r="C46" s="481" t="str">
        <f t="shared" si="0"/>
        <v>Q2</v>
      </c>
      <c r="D46" s="482">
        <v>43922</v>
      </c>
      <c r="E46" s="29">
        <v>89.675483516</v>
      </c>
      <c r="F46" s="29">
        <v>6.1993824945</v>
      </c>
      <c r="G46" s="29">
        <v>-0.28806116483999999</v>
      </c>
      <c r="H46" s="29">
        <v>70.835984198000006</v>
      </c>
      <c r="I46" s="29">
        <v>12.68790856</v>
      </c>
      <c r="J46" s="483">
        <f t="shared" si="1"/>
        <v>-6.4885260655000003</v>
      </c>
      <c r="K46" s="29">
        <v>-12.237076923</v>
      </c>
      <c r="L46" s="483">
        <f t="shared" si="2"/>
        <v>0</v>
      </c>
      <c r="M46" s="483">
        <f t="shared" si="3"/>
        <v>12.237076923</v>
      </c>
      <c r="N46" s="483"/>
    </row>
    <row r="47" spans="1:14" x14ac:dyDescent="0.2">
      <c r="A47" s="68" t="s">
        <v>574</v>
      </c>
      <c r="B47" s="581"/>
      <c r="C47" s="481" t="str">
        <f t="shared" si="0"/>
        <v>Q3</v>
      </c>
      <c r="D47" s="482">
        <v>44013</v>
      </c>
      <c r="E47" s="29">
        <v>89.823510870000007</v>
      </c>
      <c r="F47" s="29">
        <v>6.4802672390999998</v>
      </c>
      <c r="G47" s="29">
        <v>5.9756206521999998E-2</v>
      </c>
      <c r="H47" s="29">
        <v>76.839309837000002</v>
      </c>
      <c r="I47" s="29">
        <v>11.997278826000001</v>
      </c>
      <c r="J47" s="483">
        <f t="shared" si="1"/>
        <v>-5.5170115869000007</v>
      </c>
      <c r="K47" s="29">
        <v>-7.6766304347999998</v>
      </c>
      <c r="L47" s="483">
        <f t="shared" si="2"/>
        <v>0</v>
      </c>
      <c r="M47" s="483">
        <f t="shared" si="3"/>
        <v>7.6766304347999998</v>
      </c>
      <c r="N47" s="483"/>
    </row>
    <row r="48" spans="1:14" x14ac:dyDescent="0.2">
      <c r="A48" s="68" t="s">
        <v>575</v>
      </c>
      <c r="B48" s="581"/>
      <c r="C48" s="481" t="str">
        <f t="shared" si="0"/>
        <v>Q4</v>
      </c>
      <c r="D48" s="482">
        <v>44105</v>
      </c>
      <c r="E48" s="29">
        <v>91.082130434999996</v>
      </c>
      <c r="F48" s="29">
        <v>7.3655882391</v>
      </c>
      <c r="G48" s="29">
        <v>-0.97093132608999999</v>
      </c>
      <c r="H48" s="29">
        <v>86.054432173999999</v>
      </c>
      <c r="I48" s="29">
        <v>16.961985608999999</v>
      </c>
      <c r="J48" s="483">
        <f t="shared" si="1"/>
        <v>-9.5963973699</v>
      </c>
      <c r="K48" s="29">
        <v>5.3623260869999996</v>
      </c>
      <c r="L48" s="483">
        <f t="shared" si="2"/>
        <v>-5.3623260869999996</v>
      </c>
      <c r="M48" s="483">
        <f t="shared" si="3"/>
        <v>0</v>
      </c>
      <c r="N48" s="483"/>
    </row>
    <row r="49" spans="1:14" x14ac:dyDescent="0.2">
      <c r="A49" s="68" t="s">
        <v>576</v>
      </c>
      <c r="B49" s="581" t="str">
        <f>LEFT(A49,4)</f>
        <v>2021</v>
      </c>
      <c r="C49" s="481" t="str">
        <f t="shared" si="0"/>
        <v>Q1</v>
      </c>
      <c r="D49" s="482">
        <v>44197</v>
      </c>
      <c r="E49" s="29">
        <v>90.503904667</v>
      </c>
      <c r="F49" s="29">
        <v>8.3787996000000007</v>
      </c>
      <c r="G49" s="29">
        <v>1.1849597511000001</v>
      </c>
      <c r="H49" s="29">
        <v>102.60078131</v>
      </c>
      <c r="I49" s="29">
        <v>17.078283444</v>
      </c>
      <c r="J49" s="483">
        <f t="shared" si="1"/>
        <v>-8.6994838439999995</v>
      </c>
      <c r="K49" s="29">
        <v>19.439260999999998</v>
      </c>
      <c r="L49" s="483">
        <f t="shared" si="2"/>
        <v>-19.439260999999998</v>
      </c>
      <c r="M49" s="483">
        <f t="shared" si="3"/>
        <v>0</v>
      </c>
      <c r="N49" s="483"/>
    </row>
    <row r="50" spans="1:14" x14ac:dyDescent="0.2">
      <c r="A50" s="68" t="s">
        <v>577</v>
      </c>
      <c r="B50" s="581"/>
      <c r="C50" s="481" t="str">
        <f t="shared" si="0"/>
        <v>Q2</v>
      </c>
      <c r="D50" s="482">
        <v>44287</v>
      </c>
      <c r="E50" s="29">
        <v>91.039084724999995</v>
      </c>
      <c r="F50" s="29">
        <v>6.6877275494999999</v>
      </c>
      <c r="G50" s="29">
        <v>-0.95381895823999996</v>
      </c>
      <c r="H50" s="29">
        <v>70.254310000000004</v>
      </c>
      <c r="I50" s="29">
        <v>15.792418901</v>
      </c>
      <c r="J50" s="483">
        <f t="shared" si="1"/>
        <v>-9.1046913514999996</v>
      </c>
      <c r="K50" s="29">
        <v>-10.899416923</v>
      </c>
      <c r="L50" s="483">
        <f t="shared" si="2"/>
        <v>0</v>
      </c>
      <c r="M50" s="483">
        <f t="shared" si="3"/>
        <v>10.899416923</v>
      </c>
      <c r="N50" s="483"/>
    </row>
    <row r="51" spans="1:14" x14ac:dyDescent="0.2">
      <c r="A51" s="68" t="s">
        <v>578</v>
      </c>
      <c r="B51" s="581"/>
      <c r="C51" s="481" t="str">
        <f t="shared" si="0"/>
        <v>Q3</v>
      </c>
      <c r="D51" s="482">
        <v>44378</v>
      </c>
      <c r="E51" s="29">
        <v>91.709012283000007</v>
      </c>
      <c r="F51" s="29">
        <v>6.8716434239000002</v>
      </c>
      <c r="G51" s="29">
        <v>-0.92868672282999998</v>
      </c>
      <c r="H51" s="29">
        <v>71.962286195999994</v>
      </c>
      <c r="I51" s="29">
        <v>16.85209163</v>
      </c>
      <c r="J51" s="483">
        <f t="shared" si="1"/>
        <v>-9.9804482061000002</v>
      </c>
      <c r="K51" s="29">
        <v>-9.0120244130000007</v>
      </c>
      <c r="L51" s="483">
        <f t="shared" si="2"/>
        <v>0</v>
      </c>
      <c r="M51" s="483">
        <f t="shared" si="3"/>
        <v>9.0120244130000007</v>
      </c>
      <c r="N51" s="483"/>
    </row>
    <row r="52" spans="1:14" x14ac:dyDescent="0.2">
      <c r="A52" s="68" t="s">
        <v>579</v>
      </c>
      <c r="B52" s="581"/>
      <c r="C52" s="481" t="str">
        <f t="shared" si="0"/>
        <v>Q4</v>
      </c>
      <c r="D52" s="482">
        <v>44470</v>
      </c>
      <c r="E52" s="29">
        <v>92.127762935000007</v>
      </c>
      <c r="F52" s="29">
        <v>6.9609019890999999</v>
      </c>
      <c r="G52" s="29">
        <v>-0.10821032391</v>
      </c>
      <c r="H52" s="29">
        <v>85.569954999999993</v>
      </c>
      <c r="I52" s="29">
        <v>18.697659239</v>
      </c>
      <c r="J52" s="483">
        <f t="shared" si="1"/>
        <v>-11.7367572499</v>
      </c>
      <c r="K52" s="29">
        <v>5.1119294890999996</v>
      </c>
      <c r="L52" s="483">
        <f t="shared" si="2"/>
        <v>-5.1119294890999996</v>
      </c>
      <c r="M52" s="483">
        <f t="shared" si="3"/>
        <v>0</v>
      </c>
      <c r="N52" s="483"/>
    </row>
    <row r="53" spans="1:14" x14ac:dyDescent="0.2">
      <c r="A53" s="68" t="s">
        <v>580</v>
      </c>
      <c r="B53" s="581" t="str">
        <f>LEFT(A53,4)</f>
        <v>2022</v>
      </c>
      <c r="C53" s="481" t="str">
        <f t="shared" si="0"/>
        <v>Q1</v>
      </c>
      <c r="D53" s="482">
        <v>44562</v>
      </c>
      <c r="E53" s="29">
        <v>91.865437999999997</v>
      </c>
      <c r="F53" s="29">
        <v>7.6379431888999996</v>
      </c>
      <c r="G53" s="29">
        <v>-4.1357985556000003E-2</v>
      </c>
      <c r="H53" s="29">
        <v>99.293975556000007</v>
      </c>
      <c r="I53" s="29">
        <v>19.216767000000001</v>
      </c>
      <c r="J53" s="483">
        <f t="shared" si="1"/>
        <v>-11.578823811100001</v>
      </c>
      <c r="K53" s="29">
        <v>18.874004733</v>
      </c>
      <c r="L53" s="483">
        <f t="shared" si="2"/>
        <v>-18.874004733</v>
      </c>
      <c r="M53" s="483">
        <f t="shared" si="3"/>
        <v>0</v>
      </c>
      <c r="N53" s="483"/>
    </row>
    <row r="54" spans="1:14" x14ac:dyDescent="0.2">
      <c r="A54" s="68" t="s">
        <v>581</v>
      </c>
      <c r="B54" s="581"/>
      <c r="C54" s="481" t="str">
        <f t="shared" si="0"/>
        <v>Q2</v>
      </c>
      <c r="D54" s="482">
        <v>44652</v>
      </c>
      <c r="E54" s="29">
        <v>92.254314614999998</v>
      </c>
      <c r="F54" s="29">
        <v>6.5322766923</v>
      </c>
      <c r="G54" s="29">
        <v>-0.35247817912000001</v>
      </c>
      <c r="H54" s="29">
        <v>69.249139120999999</v>
      </c>
      <c r="I54" s="29">
        <v>17.449746922999999</v>
      </c>
      <c r="J54" s="483">
        <f t="shared" si="1"/>
        <v>-10.917470230699999</v>
      </c>
      <c r="K54" s="29">
        <v>-11.910700220000001</v>
      </c>
      <c r="L54" s="483">
        <f t="shared" si="2"/>
        <v>0</v>
      </c>
      <c r="M54" s="483">
        <f t="shared" si="3"/>
        <v>11.910700220000001</v>
      </c>
      <c r="N54" s="483"/>
    </row>
    <row r="55" spans="1:14" x14ac:dyDescent="0.2">
      <c r="A55" s="68" t="s">
        <v>582</v>
      </c>
      <c r="B55" s="581"/>
      <c r="C55" s="481" t="str">
        <f t="shared" si="0"/>
        <v>Q3</v>
      </c>
      <c r="D55" s="482">
        <v>44743</v>
      </c>
      <c r="E55" s="29">
        <v>93.280388043000002</v>
      </c>
      <c r="F55" s="29">
        <v>6.5463795977999997</v>
      </c>
      <c r="G55" s="29">
        <v>-9.9582017391000005E-2</v>
      </c>
      <c r="H55" s="29">
        <v>72.667344456999999</v>
      </c>
      <c r="I55" s="29">
        <v>17.687108587000001</v>
      </c>
      <c r="J55" s="483">
        <f t="shared" si="1"/>
        <v>-11.140728989200001</v>
      </c>
      <c r="K55" s="29">
        <v>-9.5501514890999992</v>
      </c>
      <c r="L55" s="483">
        <f t="shared" si="2"/>
        <v>0</v>
      </c>
      <c r="M55" s="483">
        <f t="shared" si="3"/>
        <v>9.5501514890999992</v>
      </c>
      <c r="N55" s="483"/>
    </row>
    <row r="56" spans="1:14" x14ac:dyDescent="0.2">
      <c r="A56" s="69" t="s">
        <v>583</v>
      </c>
      <c r="B56" s="581"/>
      <c r="C56" s="479" t="str">
        <f t="shared" si="0"/>
        <v>Q4</v>
      </c>
      <c r="D56" s="484">
        <v>44835</v>
      </c>
      <c r="E56" s="61">
        <v>93.900534238999995</v>
      </c>
      <c r="F56" s="61">
        <v>6.8923931848000004</v>
      </c>
      <c r="G56" s="61">
        <v>-0.52445535435000001</v>
      </c>
      <c r="H56" s="61">
        <v>85.459365977999994</v>
      </c>
      <c r="I56" s="61">
        <v>19.151581847999999</v>
      </c>
      <c r="J56" s="485">
        <f t="shared" si="1"/>
        <v>-12.2591886632</v>
      </c>
      <c r="K56" s="61">
        <v>4.1638771630000004</v>
      </c>
      <c r="L56" s="485">
        <f t="shared" si="2"/>
        <v>-4.1638771630000004</v>
      </c>
      <c r="M56" s="485">
        <f t="shared" si="3"/>
        <v>0</v>
      </c>
      <c r="N56" s="485"/>
    </row>
    <row r="57" spans="1:14" x14ac:dyDescent="0.2">
      <c r="A57" s="107"/>
      <c r="B57" s="107"/>
      <c r="C57" s="30"/>
      <c r="D57" s="30"/>
      <c r="E57" s="107"/>
      <c r="F57" s="29"/>
      <c r="G57" s="107"/>
      <c r="H57" s="30"/>
      <c r="I57" s="107"/>
      <c r="J57" s="107"/>
      <c r="K57" s="107"/>
      <c r="L57" s="107"/>
      <c r="M57" s="107"/>
      <c r="N57" s="107"/>
    </row>
    <row r="58" spans="1:14" x14ac:dyDescent="0.2">
      <c r="A58" s="30"/>
      <c r="B58" s="353" t="s">
        <v>553</v>
      </c>
      <c r="C58" s="30"/>
      <c r="D58" s="107"/>
      <c r="E58" s="30"/>
      <c r="F58" s="107"/>
      <c r="G58" s="30"/>
      <c r="H58" s="107"/>
      <c r="I58" s="107"/>
      <c r="J58" s="107"/>
      <c r="K58" s="107"/>
      <c r="L58" s="107"/>
      <c r="M58" s="107"/>
      <c r="N58" s="107"/>
    </row>
    <row r="59" spans="1:14" x14ac:dyDescent="0.2">
      <c r="A59" s="69"/>
      <c r="B59" s="69" t="s">
        <v>0</v>
      </c>
      <c r="C59" s="30"/>
      <c r="D59" s="107"/>
      <c r="E59" s="30"/>
      <c r="F59" s="107"/>
      <c r="G59" s="30"/>
      <c r="H59" s="107"/>
      <c r="I59" s="107"/>
      <c r="J59" s="107"/>
      <c r="K59" s="107"/>
      <c r="L59" s="107"/>
      <c r="M59" s="107"/>
      <c r="N59" s="107"/>
    </row>
    <row r="60" spans="1:14" x14ac:dyDescent="0.2">
      <c r="A60" s="30">
        <v>20.5</v>
      </c>
      <c r="B60" s="486">
        <v>-25</v>
      </c>
      <c r="C60" s="30"/>
      <c r="D60" s="107"/>
      <c r="E60" s="30"/>
      <c r="F60" s="107"/>
      <c r="G60" s="30"/>
      <c r="H60" s="107"/>
      <c r="I60" s="107"/>
      <c r="J60" s="107"/>
      <c r="K60" s="107"/>
      <c r="L60" s="107"/>
      <c r="M60" s="107"/>
      <c r="N60" s="107"/>
    </row>
    <row r="61" spans="1:14" x14ac:dyDescent="0.2">
      <c r="A61" s="30">
        <v>20.5</v>
      </c>
      <c r="B61" s="486">
        <v>125</v>
      </c>
      <c r="C61" s="30"/>
      <c r="D61" s="107"/>
      <c r="E61" s="30"/>
      <c r="F61" s="107"/>
      <c r="G61" s="30"/>
      <c r="H61" s="107"/>
      <c r="I61" s="107"/>
      <c r="J61" s="107"/>
      <c r="K61" s="107"/>
      <c r="L61" s="107"/>
      <c r="M61" s="107"/>
      <c r="N61" s="107"/>
    </row>
    <row r="62" spans="1:14" x14ac:dyDescent="0.2">
      <c r="A62" s="107"/>
      <c r="B62" s="479" t="s">
        <v>0</v>
      </c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</row>
    <row r="63" spans="1:14" x14ac:dyDescent="0.2">
      <c r="A63" s="30">
        <v>20.5</v>
      </c>
      <c r="B63" s="487">
        <v>-50</v>
      </c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107"/>
      <c r="N63" s="107"/>
    </row>
    <row r="64" spans="1:14" x14ac:dyDescent="0.2">
      <c r="A64" s="30">
        <v>20.5</v>
      </c>
      <c r="B64" s="487">
        <v>50</v>
      </c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107"/>
      <c r="N64" s="107"/>
    </row>
  </sheetData>
  <mergeCells count="7">
    <mergeCell ref="B53:B56"/>
    <mergeCell ref="B29:B32"/>
    <mergeCell ref="B33:B36"/>
    <mergeCell ref="B37:B40"/>
    <mergeCell ref="B41:B44"/>
    <mergeCell ref="B45:B48"/>
    <mergeCell ref="B49:B52"/>
  </mergeCells>
  <hyperlinks>
    <hyperlink ref="A3" location="Contents!A1" display="Return to Contents"/>
  </hyperlinks>
  <pageMargins left="0.7" right="0.7" top="0.75" bottom="0.75" header="0.3" footer="0.3"/>
  <pageSetup scale="65" fitToHeight="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2:R44"/>
  <sheetViews>
    <sheetView workbookViewId="0"/>
  </sheetViews>
  <sheetFormatPr defaultColWidth="9.140625" defaultRowHeight="15" x14ac:dyDescent="0.25"/>
  <cols>
    <col min="1" max="1" width="9.140625" style="157"/>
    <col min="2" max="2" width="13.85546875" style="157" customWidth="1"/>
    <col min="3" max="3" width="15" style="157" customWidth="1"/>
    <col min="4" max="4" width="7.85546875" style="157" customWidth="1"/>
    <col min="5" max="5" width="6" style="157" customWidth="1"/>
    <col min="6" max="6" width="7.85546875" style="157" customWidth="1"/>
    <col min="7" max="7" width="6" style="157" customWidth="1"/>
    <col min="8" max="8" width="6.140625" style="157" customWidth="1"/>
    <col min="9" max="16" width="9.140625" style="157"/>
    <col min="17" max="17" width="16.85546875" style="157" customWidth="1"/>
    <col min="18" max="18" width="14.140625" style="157" customWidth="1"/>
    <col min="19" max="24" width="9.140625" style="157"/>
    <col min="25" max="25" width="27" style="157" customWidth="1"/>
    <col min="26" max="16384" width="9.140625" style="157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91"/>
      <c r="D3" s="391"/>
      <c r="E3" s="391"/>
      <c r="F3" s="391"/>
      <c r="G3" s="391"/>
      <c r="H3" s="391"/>
      <c r="I3" s="391"/>
      <c r="J3" s="391"/>
      <c r="K3" s="391"/>
      <c r="N3"/>
    </row>
    <row r="4" spans="1:18" x14ac:dyDescent="0.25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174"/>
    </row>
    <row r="5" spans="1:18" x14ac:dyDescent="0.25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Q5" s="166" t="s">
        <v>351</v>
      </c>
      <c r="R5" s="167"/>
    </row>
    <row r="6" spans="1:18" x14ac:dyDescent="0.25">
      <c r="A6" s="174"/>
      <c r="B6" s="174"/>
      <c r="C6" s="174"/>
      <c r="D6" s="174"/>
      <c r="E6" s="174"/>
      <c r="F6" s="174"/>
      <c r="G6" s="174"/>
      <c r="H6" s="174"/>
      <c r="I6" s="174"/>
      <c r="J6" s="174"/>
      <c r="K6" s="174"/>
      <c r="Q6" s="497" t="s">
        <v>345</v>
      </c>
      <c r="R6" s="498" t="s">
        <v>337</v>
      </c>
    </row>
    <row r="7" spans="1:18" x14ac:dyDescent="0.25">
      <c r="A7" s="174"/>
      <c r="B7" s="174"/>
      <c r="C7" s="174"/>
      <c r="D7" s="174"/>
      <c r="E7" s="174"/>
      <c r="F7" s="174"/>
      <c r="G7" s="174"/>
      <c r="H7" s="174"/>
      <c r="I7" s="174"/>
      <c r="J7" s="174"/>
      <c r="K7" s="174"/>
      <c r="Q7" s="499" t="s">
        <v>343</v>
      </c>
      <c r="R7" s="500" t="s">
        <v>335</v>
      </c>
    </row>
    <row r="8" spans="1:18" x14ac:dyDescent="0.25">
      <c r="A8" s="174"/>
      <c r="B8" s="174"/>
      <c r="C8" s="174"/>
      <c r="D8" s="174"/>
      <c r="E8" s="174"/>
      <c r="F8" s="174"/>
      <c r="G8" s="174"/>
      <c r="H8" s="174"/>
      <c r="I8" s="174"/>
      <c r="J8" s="174"/>
      <c r="K8" s="174"/>
      <c r="Q8" s="499" t="s">
        <v>346</v>
      </c>
      <c r="R8" s="500" t="s">
        <v>338</v>
      </c>
    </row>
    <row r="9" spans="1:18" x14ac:dyDescent="0.25">
      <c r="A9" s="174"/>
      <c r="B9" s="174"/>
      <c r="C9" s="174"/>
      <c r="D9" s="174"/>
      <c r="E9" s="174"/>
      <c r="F9" s="174"/>
      <c r="G9" s="174"/>
      <c r="H9" s="174"/>
      <c r="I9" s="174"/>
      <c r="J9" s="174"/>
      <c r="K9" s="174"/>
      <c r="Q9" s="501" t="s">
        <v>344</v>
      </c>
      <c r="R9" s="502" t="s">
        <v>336</v>
      </c>
    </row>
    <row r="10" spans="1:18" x14ac:dyDescent="0.25">
      <c r="A10" s="174"/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Q10" s="179"/>
    </row>
    <row r="11" spans="1:18" x14ac:dyDescent="0.25">
      <c r="A11" s="174"/>
      <c r="B11" s="174"/>
      <c r="C11" s="174"/>
      <c r="D11" s="174"/>
      <c r="E11" s="174"/>
      <c r="F11" s="174"/>
      <c r="G11" s="174"/>
      <c r="H11" s="174"/>
      <c r="I11" s="174"/>
      <c r="J11" s="174"/>
      <c r="K11" s="174"/>
    </row>
    <row r="12" spans="1:18" x14ac:dyDescent="0.25">
      <c r="A12" s="174"/>
      <c r="B12" s="174"/>
      <c r="C12" s="174"/>
      <c r="D12" s="174"/>
      <c r="E12" s="174"/>
      <c r="F12" s="174"/>
      <c r="G12" s="174"/>
      <c r="H12" s="174"/>
      <c r="I12" s="174"/>
      <c r="J12" s="174"/>
      <c r="K12" s="174"/>
    </row>
    <row r="13" spans="1:18" x14ac:dyDescent="0.25">
      <c r="A13" s="174"/>
      <c r="B13" s="174"/>
      <c r="C13" s="174"/>
      <c r="D13" s="174"/>
      <c r="E13" s="174"/>
      <c r="F13" s="174"/>
      <c r="G13" s="174"/>
      <c r="H13" s="174"/>
      <c r="I13" s="174"/>
      <c r="J13" s="174"/>
      <c r="K13" s="174"/>
    </row>
    <row r="14" spans="1:18" x14ac:dyDescent="0.25">
      <c r="A14" s="174"/>
      <c r="B14" s="174"/>
      <c r="C14" s="174"/>
      <c r="D14" s="174"/>
      <c r="E14" s="174"/>
      <c r="F14" s="174"/>
      <c r="G14" s="174"/>
      <c r="H14" s="174"/>
      <c r="I14" s="174"/>
      <c r="J14" s="174"/>
      <c r="K14" s="174"/>
    </row>
    <row r="15" spans="1:18" x14ac:dyDescent="0.25">
      <c r="A15" s="174"/>
      <c r="B15" s="174"/>
      <c r="C15" s="174"/>
      <c r="D15" s="174"/>
      <c r="E15" s="174"/>
      <c r="F15" s="174"/>
      <c r="G15" s="174"/>
      <c r="H15" s="174"/>
      <c r="I15" s="174"/>
      <c r="J15" s="174"/>
      <c r="K15" s="174"/>
    </row>
    <row r="16" spans="1:18" x14ac:dyDescent="0.25">
      <c r="A16" s="174"/>
      <c r="B16" s="174"/>
      <c r="C16" s="174"/>
      <c r="D16" s="174"/>
      <c r="E16" s="174"/>
      <c r="F16" s="174"/>
      <c r="G16" s="174"/>
      <c r="H16" s="174"/>
      <c r="I16" s="174"/>
      <c r="J16" s="174"/>
      <c r="K16" s="174"/>
    </row>
    <row r="17" spans="1:18" x14ac:dyDescent="0.25">
      <c r="A17" s="174"/>
      <c r="B17" s="174"/>
      <c r="C17" s="174"/>
      <c r="D17" s="174"/>
      <c r="E17" s="174"/>
      <c r="F17" s="174"/>
      <c r="G17" s="174"/>
      <c r="H17" s="174"/>
      <c r="I17" s="174"/>
      <c r="J17" s="174"/>
      <c r="K17" s="174"/>
    </row>
    <row r="18" spans="1:18" x14ac:dyDescent="0.25">
      <c r="A18" s="174"/>
      <c r="B18" s="174"/>
      <c r="C18" s="174"/>
      <c r="D18" s="174"/>
      <c r="E18" s="174"/>
      <c r="F18" s="174"/>
      <c r="G18" s="174"/>
      <c r="H18" s="174"/>
      <c r="I18" s="174"/>
      <c r="J18" s="174"/>
      <c r="K18" s="174"/>
    </row>
    <row r="19" spans="1:18" x14ac:dyDescent="0.25">
      <c r="A19" s="174"/>
      <c r="B19" s="174"/>
      <c r="C19" s="174"/>
      <c r="D19" s="174"/>
      <c r="E19" s="174"/>
      <c r="F19" s="174"/>
      <c r="G19" s="174"/>
      <c r="H19" s="174"/>
      <c r="I19" s="174"/>
      <c r="J19" s="174"/>
      <c r="K19" s="174"/>
    </row>
    <row r="20" spans="1:18" x14ac:dyDescent="0.25">
      <c r="A20" s="174"/>
      <c r="B20" s="174"/>
      <c r="C20" s="174"/>
      <c r="D20" s="174"/>
      <c r="E20" s="174"/>
      <c r="F20" s="174"/>
      <c r="G20" s="174"/>
      <c r="H20" s="174"/>
      <c r="I20" s="174"/>
      <c r="J20" s="174"/>
      <c r="K20" s="174"/>
    </row>
    <row r="21" spans="1:18" x14ac:dyDescent="0.25">
      <c r="A21" s="174"/>
      <c r="B21" s="174"/>
      <c r="C21" s="174"/>
      <c r="D21" s="174"/>
      <c r="E21" s="174"/>
      <c r="F21" s="174"/>
      <c r="G21" s="174"/>
      <c r="H21" s="174"/>
      <c r="I21" s="174"/>
      <c r="J21" s="174"/>
      <c r="K21" s="174"/>
    </row>
    <row r="23" spans="1:18" x14ac:dyDescent="0.25">
      <c r="N23" s="177"/>
    </row>
    <row r="24" spans="1:18" x14ac:dyDescent="0.25">
      <c r="N24" s="158"/>
      <c r="O24" s="158"/>
      <c r="P24" s="158"/>
      <c r="Q24" s="158"/>
    </row>
    <row r="25" spans="1:18" x14ac:dyDescent="0.25">
      <c r="B25" s="491" t="s">
        <v>12</v>
      </c>
      <c r="C25" s="550">
        <v>2018</v>
      </c>
      <c r="D25" s="491">
        <f>+C25+1</f>
        <v>2019</v>
      </c>
      <c r="E25" s="491">
        <f t="shared" ref="E25:G25" si="0">+D25+1</f>
        <v>2020</v>
      </c>
      <c r="F25" s="491">
        <f t="shared" si="0"/>
        <v>2021</v>
      </c>
      <c r="G25" s="491">
        <f t="shared" si="0"/>
        <v>2022</v>
      </c>
    </row>
    <row r="26" spans="1:18" x14ac:dyDescent="0.25">
      <c r="B26" s="492" t="s">
        <v>345</v>
      </c>
      <c r="C26" s="493">
        <v>7.7042093451999998</v>
      </c>
      <c r="D26" s="493">
        <v>7.3655785562</v>
      </c>
      <c r="E26" s="493">
        <v>6.8366477130999996</v>
      </c>
      <c r="F26" s="493">
        <v>7.0019736985999996</v>
      </c>
      <c r="G26" s="493">
        <v>6.6812883369999998</v>
      </c>
      <c r="N26" s="158"/>
      <c r="O26" s="158"/>
      <c r="P26" s="158"/>
      <c r="Q26" s="158"/>
      <c r="R26" s="158"/>
    </row>
    <row r="27" spans="1:18" x14ac:dyDescent="0.25">
      <c r="B27" s="491" t="s">
        <v>343</v>
      </c>
      <c r="C27" s="494">
        <v>0.20945425478999999</v>
      </c>
      <c r="D27" s="494">
        <v>0.14493986027</v>
      </c>
      <c r="E27" s="494">
        <v>0.1344632459</v>
      </c>
      <c r="F27" s="494">
        <v>0.21794227123000001</v>
      </c>
      <c r="G27" s="494">
        <v>0.21794227123000001</v>
      </c>
      <c r="N27" s="158"/>
      <c r="O27" s="158"/>
      <c r="P27" s="158"/>
      <c r="Q27" s="158"/>
      <c r="R27" s="158"/>
    </row>
    <row r="28" spans="1:18" x14ac:dyDescent="0.25">
      <c r="B28" s="491" t="s">
        <v>346</v>
      </c>
      <c r="C28" s="494">
        <v>-6.9170501041000003</v>
      </c>
      <c r="D28" s="494">
        <v>-7.772396874</v>
      </c>
      <c r="E28" s="494">
        <v>-7.8993955081999996</v>
      </c>
      <c r="F28" s="494">
        <v>-8.8150137699000002</v>
      </c>
      <c r="G28" s="494">
        <v>-9.1532210466000006</v>
      </c>
      <c r="N28" s="158"/>
      <c r="O28" s="158"/>
      <c r="P28" s="158"/>
      <c r="Q28" s="158"/>
      <c r="R28" s="158"/>
    </row>
    <row r="29" spans="1:18" x14ac:dyDescent="0.25">
      <c r="B29" s="491" t="s">
        <v>344</v>
      </c>
      <c r="C29" s="494">
        <v>-2.9674461699000001</v>
      </c>
      <c r="D29" s="494">
        <v>-4.9846556383999996</v>
      </c>
      <c r="E29" s="494">
        <v>-6.5295306967000002</v>
      </c>
      <c r="F29" s="494">
        <v>-8.2938414795999993</v>
      </c>
      <c r="G29" s="494">
        <v>-9.2210131999999998</v>
      </c>
      <c r="N29" s="158"/>
      <c r="O29" s="158"/>
      <c r="P29" s="158"/>
      <c r="Q29" s="158"/>
      <c r="R29" s="158"/>
    </row>
    <row r="30" spans="1:18" x14ac:dyDescent="0.25">
      <c r="B30" s="495" t="s">
        <v>357</v>
      </c>
      <c r="C30" s="496">
        <f>+SUM(C26:C29)</f>
        <v>-1.9708326740100008</v>
      </c>
      <c r="D30" s="496">
        <f t="shared" ref="D30:G30" si="1">+SUM(D26:D29)</f>
        <v>-5.2465340959299995</v>
      </c>
      <c r="E30" s="496">
        <f t="shared" si="1"/>
        <v>-7.4578152459</v>
      </c>
      <c r="F30" s="496">
        <f t="shared" si="1"/>
        <v>-9.8889392796699997</v>
      </c>
      <c r="G30" s="496">
        <f t="shared" si="1"/>
        <v>-11.475003638370001</v>
      </c>
      <c r="N30" s="158"/>
      <c r="O30" s="158"/>
      <c r="P30" s="158"/>
      <c r="Q30" s="158"/>
      <c r="R30" s="158"/>
    </row>
    <row r="32" spans="1:18" x14ac:dyDescent="0.25">
      <c r="B32" s="353" t="s">
        <v>553</v>
      </c>
      <c r="C32" s="491"/>
    </row>
    <row r="33" spans="2:3" x14ac:dyDescent="0.25">
      <c r="B33" s="491"/>
      <c r="C33" s="491"/>
    </row>
    <row r="34" spans="2:3" x14ac:dyDescent="0.25">
      <c r="B34" s="491"/>
      <c r="C34" s="491"/>
    </row>
    <row r="35" spans="2:3" x14ac:dyDescent="0.25">
      <c r="B35" s="491"/>
      <c r="C35" s="491"/>
    </row>
    <row r="36" spans="2:3" x14ac:dyDescent="0.25">
      <c r="B36" s="491"/>
      <c r="C36" s="491"/>
    </row>
    <row r="37" spans="2:3" x14ac:dyDescent="0.25">
      <c r="B37" s="491"/>
      <c r="C37" s="491"/>
    </row>
    <row r="38" spans="2:3" x14ac:dyDescent="0.25">
      <c r="B38" s="491"/>
      <c r="C38" s="491"/>
    </row>
    <row r="39" spans="2:3" x14ac:dyDescent="0.25">
      <c r="B39" s="491"/>
      <c r="C39" s="491"/>
    </row>
    <row r="40" spans="2:3" x14ac:dyDescent="0.25">
      <c r="B40" s="491"/>
      <c r="C40" s="491"/>
    </row>
    <row r="41" spans="2:3" x14ac:dyDescent="0.25">
      <c r="B41" s="491"/>
      <c r="C41" s="491"/>
    </row>
    <row r="42" spans="2:3" x14ac:dyDescent="0.25">
      <c r="B42" s="69"/>
      <c r="C42" s="69" t="s">
        <v>0</v>
      </c>
    </row>
    <row r="43" spans="2:3" x14ac:dyDescent="0.25">
      <c r="B43" s="30">
        <v>3.5</v>
      </c>
      <c r="C43" s="29">
        <v>-2</v>
      </c>
    </row>
    <row r="44" spans="2:3" x14ac:dyDescent="0.25">
      <c r="B44" s="30">
        <v>3.5</v>
      </c>
      <c r="C44" s="29">
        <v>4</v>
      </c>
    </row>
  </sheetData>
  <hyperlinks>
    <hyperlink ref="A3" location="Contents!A1" display="Return to Contents"/>
  </hyperlinks>
  <pageMargins left="0.7" right="0.7" top="0.75" bottom="0.75" header="0.3" footer="0.3"/>
  <pageSetup scale="67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123"/>
  <sheetViews>
    <sheetView workbookViewId="0"/>
  </sheetViews>
  <sheetFormatPr defaultRowHeight="12.75" x14ac:dyDescent="0.2"/>
  <cols>
    <col min="1" max="1" width="9.140625" style="1"/>
    <col min="17" max="17" width="32.5703125" customWidth="1"/>
    <col min="18" max="18" width="12" customWidth="1"/>
  </cols>
  <sheetData>
    <row r="1" spans="1:18" x14ac:dyDescent="0.2">
      <c r="M1" s="105"/>
    </row>
    <row r="2" spans="1:18" ht="15.75" x14ac:dyDescent="0.25">
      <c r="A2" s="44" t="s">
        <v>551</v>
      </c>
      <c r="B2" s="311"/>
    </row>
    <row r="3" spans="1:18" x14ac:dyDescent="0.2">
      <c r="A3" s="22" t="s">
        <v>16</v>
      </c>
      <c r="B3" s="22"/>
    </row>
    <row r="4" spans="1:18" x14ac:dyDescent="0.2">
      <c r="A4" s="392"/>
      <c r="B4" s="308"/>
      <c r="C4" s="308"/>
      <c r="D4" s="308"/>
      <c r="E4" s="308"/>
      <c r="F4" s="308"/>
      <c r="G4" s="308"/>
      <c r="H4" s="308"/>
      <c r="I4" s="308"/>
      <c r="J4" s="308"/>
      <c r="K4" s="308"/>
    </row>
    <row r="5" spans="1:18" x14ac:dyDescent="0.2">
      <c r="A5" s="392"/>
      <c r="B5" s="308"/>
      <c r="C5" s="308"/>
      <c r="D5" s="308"/>
      <c r="E5" s="308"/>
      <c r="F5" s="308"/>
      <c r="G5" s="308"/>
      <c r="H5" s="308"/>
      <c r="I5" s="308"/>
      <c r="J5" s="308"/>
      <c r="K5" s="308"/>
      <c r="Q5" s="166" t="s">
        <v>351</v>
      </c>
      <c r="R5" s="167"/>
    </row>
    <row r="6" spans="1:18" x14ac:dyDescent="0.2">
      <c r="A6" s="392"/>
      <c r="B6" s="308"/>
      <c r="C6" s="308"/>
      <c r="D6" s="308"/>
      <c r="E6" s="308"/>
      <c r="F6" s="308"/>
      <c r="G6" s="308"/>
      <c r="H6" s="308"/>
      <c r="I6" s="308"/>
      <c r="J6" s="308"/>
      <c r="K6" s="308"/>
      <c r="Q6" s="315" t="s">
        <v>201</v>
      </c>
      <c r="R6" s="232" t="s">
        <v>342</v>
      </c>
    </row>
    <row r="7" spans="1:18" x14ac:dyDescent="0.2">
      <c r="A7" s="392"/>
      <c r="B7" s="308"/>
      <c r="C7" s="308"/>
      <c r="D7" s="308"/>
      <c r="E7" s="308"/>
      <c r="F7" s="308"/>
      <c r="G7" s="308"/>
      <c r="H7" s="308"/>
      <c r="I7" s="308"/>
      <c r="J7" s="308"/>
      <c r="K7" s="308"/>
      <c r="R7" t="s">
        <v>536</v>
      </c>
    </row>
    <row r="8" spans="1:18" x14ac:dyDescent="0.2">
      <c r="A8" s="392"/>
      <c r="B8" s="308"/>
      <c r="C8" s="308"/>
      <c r="D8" s="308"/>
      <c r="E8" s="308"/>
      <c r="F8" s="308"/>
      <c r="G8" s="308"/>
      <c r="H8" s="308"/>
      <c r="I8" s="308"/>
      <c r="J8" s="308"/>
      <c r="K8" s="308"/>
      <c r="R8" t="s">
        <v>537</v>
      </c>
    </row>
    <row r="9" spans="1:18" x14ac:dyDescent="0.2">
      <c r="A9" s="392"/>
      <c r="B9" s="308"/>
      <c r="C9" s="308"/>
      <c r="D9" s="308"/>
      <c r="E9" s="308"/>
      <c r="F9" s="308"/>
      <c r="G9" s="308"/>
      <c r="H9" s="308"/>
      <c r="I9" s="308"/>
      <c r="J9" s="308"/>
      <c r="K9" s="308"/>
      <c r="R9" t="s">
        <v>538</v>
      </c>
    </row>
    <row r="10" spans="1:18" x14ac:dyDescent="0.2">
      <c r="A10" s="392"/>
      <c r="B10" s="308"/>
      <c r="C10" s="308"/>
      <c r="D10" s="308"/>
      <c r="E10" s="308"/>
      <c r="F10" s="308"/>
      <c r="G10" s="308"/>
      <c r="H10" s="308"/>
      <c r="I10" s="308"/>
      <c r="J10" s="308"/>
      <c r="K10" s="308"/>
      <c r="R10" t="s">
        <v>539</v>
      </c>
    </row>
    <row r="11" spans="1:18" x14ac:dyDescent="0.2">
      <c r="A11" s="392"/>
      <c r="B11" s="308"/>
      <c r="C11" s="308"/>
      <c r="D11" s="308"/>
      <c r="E11" s="308"/>
      <c r="F11" s="308"/>
      <c r="G11" s="308"/>
      <c r="H11" s="308"/>
      <c r="I11" s="308"/>
      <c r="J11" s="308"/>
      <c r="K11" s="308"/>
      <c r="R11" t="s">
        <v>540</v>
      </c>
    </row>
    <row r="12" spans="1:18" x14ac:dyDescent="0.2">
      <c r="A12" s="392"/>
      <c r="B12" s="308"/>
      <c r="C12" s="308"/>
      <c r="D12" s="308"/>
      <c r="E12" s="308"/>
      <c r="F12" s="308"/>
      <c r="G12" s="308"/>
      <c r="H12" s="308"/>
      <c r="I12" s="308"/>
      <c r="J12" s="308"/>
      <c r="K12" s="308"/>
    </row>
    <row r="13" spans="1:18" x14ac:dyDescent="0.2">
      <c r="A13" s="392"/>
      <c r="B13" s="308"/>
      <c r="C13" s="308"/>
      <c r="D13" s="308"/>
      <c r="E13" s="308"/>
      <c r="F13" s="308"/>
      <c r="G13" s="308"/>
      <c r="H13" s="308"/>
      <c r="I13" s="308"/>
      <c r="J13" s="308"/>
      <c r="K13" s="308"/>
    </row>
    <row r="14" spans="1:18" x14ac:dyDescent="0.2">
      <c r="A14" s="392"/>
      <c r="B14" s="308"/>
      <c r="C14" s="308"/>
      <c r="D14" s="308"/>
      <c r="E14" s="308"/>
      <c r="F14" s="308"/>
      <c r="G14" s="308"/>
      <c r="H14" s="308"/>
      <c r="I14" s="308"/>
      <c r="J14" s="308"/>
      <c r="K14" s="308"/>
    </row>
    <row r="15" spans="1:18" x14ac:dyDescent="0.2">
      <c r="A15" s="392"/>
      <c r="B15" s="308"/>
      <c r="C15" s="308"/>
      <c r="D15" s="308"/>
      <c r="E15" s="308"/>
      <c r="F15" s="308"/>
      <c r="G15" s="308"/>
      <c r="H15" s="308"/>
      <c r="I15" s="308"/>
      <c r="J15" s="308"/>
      <c r="K15" s="308"/>
    </row>
    <row r="16" spans="1:18" x14ac:dyDescent="0.2">
      <c r="A16" s="392"/>
      <c r="B16" s="308"/>
      <c r="C16" s="308"/>
      <c r="D16" s="308"/>
      <c r="E16" s="308"/>
      <c r="F16" s="308"/>
      <c r="G16" s="308"/>
      <c r="H16" s="308"/>
      <c r="I16" s="308"/>
      <c r="J16" s="308"/>
      <c r="K16" s="308"/>
    </row>
    <row r="17" spans="1:11" x14ac:dyDescent="0.2">
      <c r="A17" s="392"/>
      <c r="B17" s="308"/>
      <c r="C17" s="308"/>
      <c r="D17" s="308"/>
      <c r="E17" s="308"/>
      <c r="F17" s="308"/>
      <c r="G17" s="308"/>
      <c r="H17" s="308"/>
      <c r="I17" s="308"/>
      <c r="J17" s="308"/>
      <c r="K17" s="308"/>
    </row>
    <row r="18" spans="1:11" x14ac:dyDescent="0.2">
      <c r="A18" s="392"/>
      <c r="B18" s="308"/>
      <c r="C18" s="308"/>
      <c r="D18" s="308"/>
      <c r="E18" s="308"/>
      <c r="F18" s="308"/>
      <c r="G18" s="308"/>
      <c r="H18" s="308"/>
      <c r="I18" s="308"/>
      <c r="J18" s="308"/>
      <c r="K18" s="308"/>
    </row>
    <row r="19" spans="1:11" x14ac:dyDescent="0.2">
      <c r="A19" s="392"/>
      <c r="B19" s="308"/>
      <c r="C19" s="308"/>
      <c r="D19" s="308"/>
      <c r="E19" s="308"/>
      <c r="F19" s="308"/>
      <c r="G19" s="308"/>
      <c r="H19" s="308"/>
      <c r="I19" s="308"/>
      <c r="J19" s="308"/>
      <c r="K19" s="308"/>
    </row>
    <row r="20" spans="1:11" x14ac:dyDescent="0.2">
      <c r="A20" s="392"/>
      <c r="B20" s="308"/>
      <c r="C20" s="308"/>
      <c r="D20" s="308"/>
      <c r="E20" s="308"/>
      <c r="F20" s="308"/>
      <c r="G20" s="308"/>
      <c r="H20" s="308"/>
      <c r="I20" s="308"/>
      <c r="J20" s="308"/>
      <c r="K20" s="308"/>
    </row>
    <row r="21" spans="1:11" x14ac:dyDescent="0.2">
      <c r="A21" s="392"/>
      <c r="B21" s="308"/>
      <c r="C21" s="308"/>
      <c r="D21" s="308"/>
      <c r="E21" s="308"/>
      <c r="F21" s="308"/>
      <c r="G21" s="308"/>
      <c r="H21" s="308"/>
      <c r="I21" s="308"/>
      <c r="J21" s="308"/>
      <c r="K21" s="308"/>
    </row>
    <row r="22" spans="1:11" x14ac:dyDescent="0.2">
      <c r="A22" s="392"/>
      <c r="B22" s="308"/>
      <c r="C22" s="308"/>
      <c r="D22" s="308"/>
      <c r="E22" s="308"/>
      <c r="F22" s="308"/>
      <c r="G22" s="308"/>
      <c r="H22" s="308"/>
      <c r="I22" s="308"/>
      <c r="J22" s="308"/>
      <c r="K22" s="308"/>
    </row>
    <row r="23" spans="1:11" x14ac:dyDescent="0.2">
      <c r="A23" s="392"/>
      <c r="B23" s="308"/>
      <c r="C23" s="308"/>
      <c r="D23" s="308"/>
      <c r="E23" s="308"/>
      <c r="F23" s="308"/>
      <c r="G23" s="308"/>
      <c r="H23" s="308"/>
      <c r="I23" s="308"/>
      <c r="J23" s="308"/>
      <c r="K23" s="308"/>
    </row>
    <row r="24" spans="1:11" x14ac:dyDescent="0.2">
      <c r="A24" s="392"/>
      <c r="B24" s="308"/>
      <c r="C24" s="308"/>
      <c r="D24" s="308"/>
      <c r="E24" s="308"/>
      <c r="F24" s="308"/>
      <c r="G24" s="308"/>
      <c r="H24" s="308"/>
      <c r="I24" s="308"/>
      <c r="J24" s="308"/>
      <c r="K24" s="308"/>
    </row>
    <row r="25" spans="1:11" x14ac:dyDescent="0.2">
      <c r="A25" s="392"/>
      <c r="B25" s="308"/>
      <c r="C25" s="308"/>
      <c r="D25" s="308"/>
      <c r="E25" s="308"/>
      <c r="F25" s="308"/>
      <c r="G25" s="308"/>
      <c r="H25" s="308"/>
      <c r="I25" s="308"/>
      <c r="J25" s="308"/>
      <c r="K25" s="308"/>
    </row>
    <row r="26" spans="1:11" ht="25.35" customHeight="1" x14ac:dyDescent="0.2">
      <c r="A26" s="503"/>
      <c r="B26" s="583" t="s">
        <v>493</v>
      </c>
      <c r="C26" s="583"/>
      <c r="D26" s="583"/>
      <c r="E26" s="583"/>
      <c r="F26" s="583"/>
      <c r="G26" s="583"/>
    </row>
    <row r="27" spans="1:11" x14ac:dyDescent="0.2">
      <c r="A27" s="503"/>
      <c r="B27" s="504" t="s">
        <v>45</v>
      </c>
      <c r="C27" s="584" t="s">
        <v>585</v>
      </c>
      <c r="D27" s="584"/>
      <c r="E27" s="584"/>
      <c r="F27" s="584"/>
      <c r="G27" s="584"/>
    </row>
    <row r="28" spans="1:11" ht="12.75" customHeight="1" x14ac:dyDescent="0.2">
      <c r="A28" s="96"/>
      <c r="B28" s="415" t="s">
        <v>39</v>
      </c>
      <c r="C28" s="415" t="s">
        <v>8</v>
      </c>
      <c r="D28" s="415" t="s">
        <v>9</v>
      </c>
      <c r="E28" s="70" t="s">
        <v>13</v>
      </c>
      <c r="F28" s="70" t="s">
        <v>11</v>
      </c>
      <c r="G28" s="505" t="s">
        <v>46</v>
      </c>
      <c r="H28" t="s">
        <v>47</v>
      </c>
    </row>
    <row r="29" spans="1:11" x14ac:dyDescent="0.2">
      <c r="A29" s="506">
        <v>42370</v>
      </c>
      <c r="B29" s="507">
        <v>2938.0889999999999</v>
      </c>
      <c r="C29" s="507">
        <f>MIN($B$29,$B$41,$B$53,$B$65,$B$77)</f>
        <v>1993.9960000000001</v>
      </c>
      <c r="D29" s="507">
        <f>MAX($B$29,$B$41,$B$53,$B$65,$B$77)</f>
        <v>2938.0889999999999</v>
      </c>
      <c r="E29" s="507">
        <f t="shared" ref="E29:E92" si="0">D29-C29</f>
        <v>944.09299999999985</v>
      </c>
      <c r="F29" s="507">
        <f>AVERAGE($B$29,$B$41,$B$53,$B$65,$B$77)</f>
        <v>2462.2367999999997</v>
      </c>
      <c r="G29" s="31">
        <f t="shared" ref="G29:G92" si="1">B29/F29-1</f>
        <v>0.19326012835158668</v>
      </c>
    </row>
    <row r="30" spans="1:11" x14ac:dyDescent="0.2">
      <c r="A30" s="506">
        <v>42401</v>
      </c>
      <c r="B30" s="507">
        <v>2534.2919999999999</v>
      </c>
      <c r="C30" s="507">
        <f>MIN($B$30,$B$42,$B$54,$B$66,$B$78)</f>
        <v>1426.21</v>
      </c>
      <c r="D30" s="507">
        <f>MAX($B$30,$B$42,$B$54,$B$66,$B$78)</f>
        <v>2534.2919999999999</v>
      </c>
      <c r="E30" s="507">
        <f t="shared" si="0"/>
        <v>1108.0819999999999</v>
      </c>
      <c r="F30" s="507">
        <f>AVERAGE($B$30,$B$42,$B$54,$B$66,$B$78)</f>
        <v>2010.3262</v>
      </c>
      <c r="G30" s="31">
        <f t="shared" si="1"/>
        <v>0.26063720405176038</v>
      </c>
    </row>
    <row r="31" spans="1:11" x14ac:dyDescent="0.2">
      <c r="A31" s="506">
        <v>42430</v>
      </c>
      <c r="B31" s="507">
        <v>2486.3220000000001</v>
      </c>
      <c r="C31" s="507">
        <f>MIN($B$31,$B$43,$B$55,$B$67,$B$79)</f>
        <v>1184.8900000000001</v>
      </c>
      <c r="D31" s="507">
        <f>MAX($B$31,$B$43,$B$55,$B$67,$B$79)</f>
        <v>2486.3220000000001</v>
      </c>
      <c r="E31" s="507">
        <f t="shared" si="0"/>
        <v>1301.432</v>
      </c>
      <c r="F31" s="507">
        <f>AVERAGE($B$31,$B$43,$B$55,$B$67,$B$79)</f>
        <v>1830.7254</v>
      </c>
      <c r="G31" s="31">
        <f t="shared" si="1"/>
        <v>0.35810755670948802</v>
      </c>
    </row>
    <row r="32" spans="1:11" x14ac:dyDescent="0.2">
      <c r="A32" s="506">
        <v>42461</v>
      </c>
      <c r="B32" s="507">
        <v>2645.56</v>
      </c>
      <c r="C32" s="507">
        <f>MIN($B$32,$B$44,$B$56,$B$68,$B$80)</f>
        <v>1426.799</v>
      </c>
      <c r="D32" s="507">
        <f>MAX($B$32,$B$44,$B$56,$B$68,$B$80)</f>
        <v>2645.56</v>
      </c>
      <c r="E32" s="507">
        <f t="shared" si="0"/>
        <v>1218.761</v>
      </c>
      <c r="F32" s="507">
        <f>AVERAGE($B$32,$B$44,$B$56,$B$68,$B$80)</f>
        <v>2051.1614</v>
      </c>
      <c r="G32" s="31">
        <f t="shared" si="1"/>
        <v>0.28978636200934749</v>
      </c>
    </row>
    <row r="33" spans="1:7" x14ac:dyDescent="0.2">
      <c r="A33" s="506">
        <v>42491</v>
      </c>
      <c r="B33" s="507">
        <v>2966.2649999999999</v>
      </c>
      <c r="C33" s="507">
        <f>MIN($B$33,$B$45,$B$57,$B$69,$B$81)</f>
        <v>1847.454</v>
      </c>
      <c r="D33" s="507">
        <f>MAX($B$33,$B$45,$B$57,$B$69,$B$81)</f>
        <v>2966.2649999999999</v>
      </c>
      <c r="E33" s="507">
        <f t="shared" si="0"/>
        <v>1118.8109999999999</v>
      </c>
      <c r="F33" s="507">
        <f>AVERAGE($B$33,$B$45,$B$57,$B$69,$B$81)</f>
        <v>2449.8292000000001</v>
      </c>
      <c r="G33" s="31">
        <f t="shared" si="1"/>
        <v>0.21080481855633026</v>
      </c>
    </row>
    <row r="34" spans="1:7" x14ac:dyDescent="0.2">
      <c r="A34" s="506">
        <v>42522</v>
      </c>
      <c r="B34" s="507">
        <v>3186.0320000000002</v>
      </c>
      <c r="C34" s="507">
        <f>MIN($B$34,$B$46,$B$58,$B$70,$B$82)</f>
        <v>2195.2260000000001</v>
      </c>
      <c r="D34" s="507">
        <f>MAX($B$34,$B$46,$B$58,$B$70,$B$82)</f>
        <v>3186.0320000000002</v>
      </c>
      <c r="E34" s="507">
        <f t="shared" si="0"/>
        <v>990.80600000000004</v>
      </c>
      <c r="F34" s="507">
        <f>AVERAGE($B$34,$B$46,$B$58,$B$70,$B$82)</f>
        <v>2776.3818000000001</v>
      </c>
      <c r="G34" s="31">
        <f t="shared" si="1"/>
        <v>0.14754822265439138</v>
      </c>
    </row>
    <row r="35" spans="1:7" x14ac:dyDescent="0.2">
      <c r="A35" s="506">
        <v>42552</v>
      </c>
      <c r="B35" s="507">
        <v>3318.1390000000001</v>
      </c>
      <c r="C35" s="507">
        <f>MIN($B$35,$B$47,$B$59,$B$71,$B$83)</f>
        <v>2381.2689999999998</v>
      </c>
      <c r="D35" s="507">
        <f>MAX($B$35,$B$47,$B$59,$B$71,$B$83)</f>
        <v>3318.1390000000001</v>
      </c>
      <c r="E35" s="507">
        <f t="shared" si="0"/>
        <v>936.87000000000035</v>
      </c>
      <c r="F35" s="507">
        <f>AVERAGE($B$35,$B$47,$B$59,$B$71,$B$83)</f>
        <v>2952.2608</v>
      </c>
      <c r="G35" s="31">
        <f t="shared" si="1"/>
        <v>0.12393153071029506</v>
      </c>
    </row>
    <row r="36" spans="1:7" x14ac:dyDescent="0.2">
      <c r="A36" s="506">
        <v>42583</v>
      </c>
      <c r="B36" s="507">
        <v>3441.3249999999998</v>
      </c>
      <c r="C36" s="507">
        <f>MIN($B$36,$B$48,$B$60,$B$72,$B$84)</f>
        <v>2616.8409999999999</v>
      </c>
      <c r="D36" s="507">
        <f>MAX($B$36,$B$48,$B$60,$B$72,$B$84)</f>
        <v>3522.2159999999999</v>
      </c>
      <c r="E36" s="507">
        <f t="shared" si="0"/>
        <v>905.375</v>
      </c>
      <c r="F36" s="507">
        <f>AVERAGE($B$36,$B$48,$B$60,$B$72,$B$84)</f>
        <v>3165.6176</v>
      </c>
      <c r="G36" s="31">
        <f t="shared" si="1"/>
        <v>8.7094347719067544E-2</v>
      </c>
    </row>
    <row r="37" spans="1:7" x14ac:dyDescent="0.2">
      <c r="A37" s="506">
        <v>42614</v>
      </c>
      <c r="B37" s="507">
        <v>3705.1610000000001</v>
      </c>
      <c r="C37" s="507">
        <f>MIN($B$37,$B$49,$B$61,$B$73,$B$85)</f>
        <v>2950.3679999999999</v>
      </c>
      <c r="D37" s="507">
        <f>MAX($B$37,$B$49,$B$61,$B$73,$B$85)</f>
        <v>3839.8359999999998</v>
      </c>
      <c r="E37" s="507">
        <f t="shared" si="0"/>
        <v>889.46799999999985</v>
      </c>
      <c r="F37" s="507">
        <f>AVERAGE($B$37,$B$49,$B$61,$B$73,$B$85)</f>
        <v>3495.5063999999998</v>
      </c>
      <c r="G37" s="31">
        <f t="shared" si="1"/>
        <v>5.9978319593407159E-2</v>
      </c>
    </row>
    <row r="38" spans="1:7" x14ac:dyDescent="0.2">
      <c r="A38" s="506">
        <v>42644</v>
      </c>
      <c r="B38" s="507">
        <v>4012.723</v>
      </c>
      <c r="C38" s="507">
        <f>MIN($B$38,$B$50,$B$62,$B$74,$B$86)</f>
        <v>3236.2539999999999</v>
      </c>
      <c r="D38" s="507">
        <f>MAX($B$38,$B$50,$B$62,$B$74,$B$86)</f>
        <v>4012.723</v>
      </c>
      <c r="E38" s="507">
        <f t="shared" si="0"/>
        <v>776.46900000000005</v>
      </c>
      <c r="F38" s="507">
        <f>AVERAGE($B$38,$B$50,$B$62,$B$74,$B$86)</f>
        <v>3751.2038000000002</v>
      </c>
      <c r="G38" s="31">
        <f t="shared" si="1"/>
        <v>6.971607354417797E-2</v>
      </c>
    </row>
    <row r="39" spans="1:7" x14ac:dyDescent="0.2">
      <c r="A39" s="506">
        <v>42675</v>
      </c>
      <c r="B39" s="507">
        <v>3976.5810000000001</v>
      </c>
      <c r="C39" s="507">
        <f>MIN($B$39,$B$51,$B$63,$B$75,$B$87)</f>
        <v>3030.0790000000002</v>
      </c>
      <c r="D39" s="507">
        <f>MAX($B$39,$B$51,$B$63,$B$75,$B$87)</f>
        <v>3976.5810000000001</v>
      </c>
      <c r="E39" s="507">
        <f t="shared" si="0"/>
        <v>946.50199999999995</v>
      </c>
      <c r="F39" s="507">
        <f>AVERAGE($B$39,$B$51,$B$63,$B$75,$B$87)</f>
        <v>3651.5135999999998</v>
      </c>
      <c r="G39" s="31">
        <f t="shared" si="1"/>
        <v>8.9022645294269287E-2</v>
      </c>
    </row>
    <row r="40" spans="1:7" x14ac:dyDescent="0.2">
      <c r="A40" s="506">
        <v>42705</v>
      </c>
      <c r="B40" s="507">
        <v>3296.944</v>
      </c>
      <c r="C40" s="507">
        <f>MIN($B$40,$B$52,$B$64,$B$76,$B$88)</f>
        <v>2708.3180000000002</v>
      </c>
      <c r="D40" s="507">
        <f>MAX($B$40,$B$52,$B$64,$B$76,$B$88)</f>
        <v>3340.9740000000002</v>
      </c>
      <c r="E40" s="507">
        <f t="shared" si="0"/>
        <v>632.65599999999995</v>
      </c>
      <c r="F40" s="507">
        <f>AVERAGE($B$40,$B$52,$B$64,$B$76,$B$88)</f>
        <v>3113.4160000000002</v>
      </c>
      <c r="G40" s="31">
        <f t="shared" si="1"/>
        <v>5.8947471202049462E-2</v>
      </c>
    </row>
    <row r="41" spans="1:7" x14ac:dyDescent="0.2">
      <c r="A41" s="506">
        <v>42736</v>
      </c>
      <c r="B41" s="507">
        <v>2622.1579999999999</v>
      </c>
      <c r="C41" s="507">
        <f>MIN($B$29,$B$41,$B$53,$B$65,$B$77)</f>
        <v>1993.9960000000001</v>
      </c>
      <c r="D41" s="507">
        <f>MAX($B$29,$B$41,$B$53,$B$65,$B$77)</f>
        <v>2938.0889999999999</v>
      </c>
      <c r="E41" s="507">
        <f t="shared" si="0"/>
        <v>944.09299999999985</v>
      </c>
      <c r="F41" s="507">
        <f>AVERAGE($B$29,$B$41,$B$53,$B$65,$B$77)</f>
        <v>2462.2367999999997</v>
      </c>
      <c r="G41" s="31">
        <f t="shared" si="1"/>
        <v>6.4949561309456616E-2</v>
      </c>
    </row>
    <row r="42" spans="1:7" x14ac:dyDescent="0.2">
      <c r="A42" s="506">
        <v>42767</v>
      </c>
      <c r="B42" s="507">
        <v>2337.3310000000001</v>
      </c>
      <c r="C42" s="507">
        <f>MIN($B$30,$B$42,$B$54,$B$66,$B$78)</f>
        <v>1426.21</v>
      </c>
      <c r="D42" s="507">
        <f>MAX($B$30,$B$42,$B$54,$B$66,$B$78)</f>
        <v>2534.2919999999999</v>
      </c>
      <c r="E42" s="507">
        <f t="shared" si="0"/>
        <v>1108.0819999999999</v>
      </c>
      <c r="F42" s="507">
        <f>AVERAGE($B$30,$B$42,$B$54,$B$66,$B$78)</f>
        <v>2010.3262</v>
      </c>
      <c r="G42" s="31">
        <f t="shared" si="1"/>
        <v>0.16266255695220022</v>
      </c>
    </row>
    <row r="43" spans="1:7" x14ac:dyDescent="0.2">
      <c r="A43" s="506">
        <v>42795</v>
      </c>
      <c r="B43" s="507">
        <v>2062.5039999999999</v>
      </c>
      <c r="C43" s="507">
        <f>MIN($B$31,$B$43,$B$55,$B$67,$B$79)</f>
        <v>1184.8900000000001</v>
      </c>
      <c r="D43" s="507">
        <f>MAX($B$31,$B$43,$B$55,$B$67,$B$79)</f>
        <v>2486.3220000000001</v>
      </c>
      <c r="E43" s="507">
        <f t="shared" si="0"/>
        <v>1301.432</v>
      </c>
      <c r="F43" s="507">
        <f>AVERAGE($B$31,$B$43,$B$55,$B$67,$B$79)</f>
        <v>1830.7254</v>
      </c>
      <c r="G43" s="31">
        <f t="shared" si="1"/>
        <v>0.1266047873700773</v>
      </c>
    </row>
    <row r="44" spans="1:7" x14ac:dyDescent="0.2">
      <c r="A44" s="506">
        <v>42826</v>
      </c>
      <c r="B44" s="507">
        <v>2291.25</v>
      </c>
      <c r="C44" s="507">
        <f>MIN($B$32,$B$44,$B$56,$B$68,$B$80)</f>
        <v>1426.799</v>
      </c>
      <c r="D44" s="507">
        <f>MAX($B$32,$B$44,$B$56,$B$68,$B$80)</f>
        <v>2645.56</v>
      </c>
      <c r="E44" s="507">
        <f t="shared" si="0"/>
        <v>1218.761</v>
      </c>
      <c r="F44" s="507">
        <f>AVERAGE($B$32,$B$44,$B$56,$B$68,$B$80)</f>
        <v>2051.1614</v>
      </c>
      <c r="G44" s="31">
        <f t="shared" si="1"/>
        <v>0.11705007709290949</v>
      </c>
    </row>
    <row r="45" spans="1:7" x14ac:dyDescent="0.2">
      <c r="A45" s="506">
        <v>42856</v>
      </c>
      <c r="B45" s="507">
        <v>2626.5070000000001</v>
      </c>
      <c r="C45" s="507">
        <f>MIN($B$33,$B$45,$B$57,$B$69,$B$81)</f>
        <v>1847.454</v>
      </c>
      <c r="D45" s="507">
        <f>MAX($B$33,$B$45,$B$57,$B$69,$B$81)</f>
        <v>2966.2649999999999</v>
      </c>
      <c r="E45" s="507">
        <f t="shared" si="0"/>
        <v>1118.8109999999999</v>
      </c>
      <c r="F45" s="507">
        <f>AVERAGE($B$33,$B$45,$B$57,$B$69,$B$81)</f>
        <v>2449.8292000000001</v>
      </c>
      <c r="G45" s="31">
        <f t="shared" si="1"/>
        <v>7.2118415438921168E-2</v>
      </c>
    </row>
    <row r="46" spans="1:7" x14ac:dyDescent="0.2">
      <c r="A46" s="506">
        <v>42887</v>
      </c>
      <c r="B46" s="507">
        <v>2906.808</v>
      </c>
      <c r="C46" s="507">
        <f>MIN($B$34,$B$46,$B$58,$B$70,$B$82)</f>
        <v>2195.2260000000001</v>
      </c>
      <c r="D46" s="507">
        <f>MAX($B$34,$B$46,$B$58,$B$70,$B$82)</f>
        <v>3186.0320000000002</v>
      </c>
      <c r="E46" s="507">
        <f t="shared" si="0"/>
        <v>990.80600000000004</v>
      </c>
      <c r="F46" s="507">
        <f>AVERAGE($B$34,$B$46,$B$58,$B$70,$B$82)</f>
        <v>2776.3818000000001</v>
      </c>
      <c r="G46" s="31">
        <f t="shared" si="1"/>
        <v>4.6977040405609793E-2</v>
      </c>
    </row>
    <row r="47" spans="1:7" x14ac:dyDescent="0.2">
      <c r="A47" s="506">
        <v>42917</v>
      </c>
      <c r="B47" s="507">
        <v>3054.1509999999998</v>
      </c>
      <c r="C47" s="507">
        <f>MIN($B$35,$B$47,$B$59,$B$71,$B$83)</f>
        <v>2381.2689999999998</v>
      </c>
      <c r="D47" s="507">
        <f>MAX($B$35,$B$47,$B$59,$B$71,$B$83)</f>
        <v>3318.1390000000001</v>
      </c>
      <c r="E47" s="507">
        <f t="shared" si="0"/>
        <v>936.87000000000035</v>
      </c>
      <c r="F47" s="507">
        <f>AVERAGE($B$35,$B$47,$B$59,$B$71,$B$83)</f>
        <v>2952.2608</v>
      </c>
      <c r="G47" s="31">
        <f t="shared" si="1"/>
        <v>3.4512601325736414E-2</v>
      </c>
    </row>
    <row r="48" spans="1:7" x14ac:dyDescent="0.2">
      <c r="A48" s="506">
        <v>42948</v>
      </c>
      <c r="B48" s="507">
        <v>3249.8960000000002</v>
      </c>
      <c r="C48" s="507">
        <f>MIN($B$36,$B$48,$B$60,$B$72,$B$84)</f>
        <v>2616.8409999999999</v>
      </c>
      <c r="D48" s="507">
        <f>MAX($B$36,$B$48,$B$60,$B$72,$B$84)</f>
        <v>3522.2159999999999</v>
      </c>
      <c r="E48" s="507">
        <f t="shared" si="0"/>
        <v>905.375</v>
      </c>
      <c r="F48" s="507">
        <f>AVERAGE($B$36,$B$48,$B$60,$B$72,$B$84)</f>
        <v>3165.6176</v>
      </c>
      <c r="G48" s="31">
        <f t="shared" si="1"/>
        <v>2.6623051375504136E-2</v>
      </c>
    </row>
    <row r="49" spans="1:7" x14ac:dyDescent="0.2">
      <c r="A49" s="506">
        <v>42979</v>
      </c>
      <c r="B49" s="507">
        <v>3567.2280000000001</v>
      </c>
      <c r="C49" s="507">
        <f>MIN($B$37,$B$49,$B$61,$B$73,$B$85)</f>
        <v>2950.3679999999999</v>
      </c>
      <c r="D49" s="507">
        <f>MAX($B$37,$B$49,$B$61,$B$73,$B$85)</f>
        <v>3839.8359999999998</v>
      </c>
      <c r="E49" s="507">
        <f t="shared" si="0"/>
        <v>889.46799999999985</v>
      </c>
      <c r="F49" s="507">
        <f>AVERAGE($B$37,$B$49,$B$61,$B$73,$B$85)</f>
        <v>3495.5063999999998</v>
      </c>
      <c r="G49" s="31">
        <f t="shared" si="1"/>
        <v>2.0518228775092684E-2</v>
      </c>
    </row>
    <row r="50" spans="1:7" x14ac:dyDescent="0.2">
      <c r="A50" s="506">
        <v>43009</v>
      </c>
      <c r="B50" s="507">
        <v>3816.4960000000001</v>
      </c>
      <c r="C50" s="507">
        <f>MIN($B$38,$B$50,$B$62,$B$74,$B$86)</f>
        <v>3236.2539999999999</v>
      </c>
      <c r="D50" s="507">
        <f>MAX($B$38,$B$50,$B$62,$B$74,$B$86)</f>
        <v>4012.723</v>
      </c>
      <c r="E50" s="507">
        <f t="shared" si="0"/>
        <v>776.46900000000005</v>
      </c>
      <c r="F50" s="507">
        <f>AVERAGE($B$38,$B$50,$B$62,$B$74,$B$86)</f>
        <v>3751.2038000000002</v>
      </c>
      <c r="G50" s="31">
        <f t="shared" si="1"/>
        <v>1.7405665882509469E-2</v>
      </c>
    </row>
    <row r="51" spans="1:7" x14ac:dyDescent="0.2">
      <c r="A51" s="506">
        <v>43040</v>
      </c>
      <c r="B51" s="507">
        <v>3709.2629999999999</v>
      </c>
      <c r="C51" s="507">
        <f>MIN($B$39,$B$51,$B$63,$B$75,$B$87)</f>
        <v>3030.0790000000002</v>
      </c>
      <c r="D51" s="507">
        <f>MAX($B$39,$B$51,$B$63,$B$75,$B$87)</f>
        <v>3976.5810000000001</v>
      </c>
      <c r="E51" s="507">
        <f t="shared" si="0"/>
        <v>946.50199999999995</v>
      </c>
      <c r="F51" s="507">
        <f>AVERAGE($B$39,$B$51,$B$63,$B$75,$B$87)</f>
        <v>3651.5135999999998</v>
      </c>
      <c r="G51" s="31">
        <f t="shared" si="1"/>
        <v>1.5815195101560153E-2</v>
      </c>
    </row>
    <row r="52" spans="1:7" x14ac:dyDescent="0.2">
      <c r="A52" s="506">
        <v>43070</v>
      </c>
      <c r="B52" s="507">
        <v>3032.6010000000001</v>
      </c>
      <c r="C52" s="507">
        <f>MIN($B$40,$B$52,$B$64,$B$76,$B$88)</f>
        <v>2708.3180000000002</v>
      </c>
      <c r="D52" s="507">
        <f>MAX($B$40,$B$52,$B$64,$B$76,$B$88)</f>
        <v>3340.9740000000002</v>
      </c>
      <c r="E52" s="507">
        <f t="shared" si="0"/>
        <v>632.65599999999995</v>
      </c>
      <c r="F52" s="507">
        <f>AVERAGE($B$40,$B$52,$B$64,$B$76,$B$88)</f>
        <v>3113.4160000000002</v>
      </c>
      <c r="G52" s="31">
        <f t="shared" si="1"/>
        <v>-2.5957019556654193E-2</v>
      </c>
    </row>
    <row r="53" spans="1:7" x14ac:dyDescent="0.2">
      <c r="A53" s="506">
        <v>43101</v>
      </c>
      <c r="B53" s="507">
        <v>2140.556</v>
      </c>
      <c r="C53" s="507">
        <f>MIN($B$29,$B$41,$B$53,$B$65,$B$77)</f>
        <v>1993.9960000000001</v>
      </c>
      <c r="D53" s="507">
        <f>MAX($B$29,$B$41,$B$53,$B$65,$B$77)</f>
        <v>2938.0889999999999</v>
      </c>
      <c r="E53" s="507">
        <f t="shared" si="0"/>
        <v>944.09299999999985</v>
      </c>
      <c r="F53" s="507">
        <f>AVERAGE($B$29,$B$41,$B$53,$B$65,$B$77)</f>
        <v>2462.2367999999997</v>
      </c>
      <c r="G53" s="31">
        <f t="shared" si="1"/>
        <v>-0.13064576079766155</v>
      </c>
    </row>
    <row r="54" spans="1:7" x14ac:dyDescent="0.2">
      <c r="A54" s="506">
        <v>43132</v>
      </c>
      <c r="B54" s="507">
        <v>1672.662</v>
      </c>
      <c r="C54" s="507">
        <f>MIN($B$30,$B$42,$B$54,$B$66,$B$78)</f>
        <v>1426.21</v>
      </c>
      <c r="D54" s="507">
        <f>MAX($B$30,$B$42,$B$54,$B$66,$B$78)</f>
        <v>2534.2919999999999</v>
      </c>
      <c r="E54" s="507">
        <f t="shared" si="0"/>
        <v>1108.0819999999999</v>
      </c>
      <c r="F54" s="507">
        <f>AVERAGE($B$30,$B$42,$B$54,$B$66,$B$78)</f>
        <v>2010.3262</v>
      </c>
      <c r="G54" s="31">
        <f t="shared" si="1"/>
        <v>-0.16796488052535952</v>
      </c>
    </row>
    <row r="55" spans="1:7" x14ac:dyDescent="0.2">
      <c r="A55" s="506">
        <v>43160</v>
      </c>
      <c r="B55" s="507">
        <v>1390.279</v>
      </c>
      <c r="C55" s="507">
        <f>MIN($B$31,$B$43,$B$55,$B$67,$B$79)</f>
        <v>1184.8900000000001</v>
      </c>
      <c r="D55" s="507">
        <f>MAX($B$31,$B$43,$B$55,$B$67,$B$79)</f>
        <v>2486.3220000000001</v>
      </c>
      <c r="E55" s="507">
        <f t="shared" si="0"/>
        <v>1301.432</v>
      </c>
      <c r="F55" s="507">
        <f>AVERAGE($B$31,$B$43,$B$55,$B$67,$B$79)</f>
        <v>1830.7254</v>
      </c>
      <c r="G55" s="31">
        <f t="shared" si="1"/>
        <v>-0.24058572629188413</v>
      </c>
    </row>
    <row r="56" spans="1:7" x14ac:dyDescent="0.2">
      <c r="A56" s="506">
        <v>43191</v>
      </c>
      <c r="B56" s="507">
        <v>1426.799</v>
      </c>
      <c r="C56" s="507">
        <f>MIN($B$32,$B$44,$B$56,$B$68,$B$80)</f>
        <v>1426.799</v>
      </c>
      <c r="D56" s="507">
        <f>MAX($B$32,$B$44,$B$56,$B$68,$B$80)</f>
        <v>2645.56</v>
      </c>
      <c r="E56" s="507">
        <f t="shared" si="0"/>
        <v>1218.761</v>
      </c>
      <c r="F56" s="507">
        <f>AVERAGE($B$32,$B$44,$B$56,$B$68,$B$80)</f>
        <v>2051.1614</v>
      </c>
      <c r="G56" s="31">
        <f t="shared" si="1"/>
        <v>-0.30439457372784018</v>
      </c>
    </row>
    <row r="57" spans="1:7" x14ac:dyDescent="0.2">
      <c r="A57" s="506">
        <v>43221</v>
      </c>
      <c r="B57" s="507">
        <v>1847.454</v>
      </c>
      <c r="C57" s="507">
        <f>MIN($B$33,$B$45,$B$57,$B$69,$B$81)</f>
        <v>1847.454</v>
      </c>
      <c r="D57" s="507">
        <f>MAX($B$33,$B$45,$B$57,$B$69,$B$81)</f>
        <v>2966.2649999999999</v>
      </c>
      <c r="E57" s="507">
        <f t="shared" si="0"/>
        <v>1118.8109999999999</v>
      </c>
      <c r="F57" s="507">
        <f>AVERAGE($B$33,$B$45,$B$57,$B$69,$B$81)</f>
        <v>2449.8292000000001</v>
      </c>
      <c r="G57" s="31">
        <f t="shared" si="1"/>
        <v>-0.24588457023861099</v>
      </c>
    </row>
    <row r="58" spans="1:7" x14ac:dyDescent="0.2">
      <c r="A58" s="506">
        <v>43252</v>
      </c>
      <c r="B58" s="507">
        <v>2195.2260000000001</v>
      </c>
      <c r="C58" s="507">
        <f>MIN($B$34,$B$46,$B$58,$B$70,$B$82)</f>
        <v>2195.2260000000001</v>
      </c>
      <c r="D58" s="507">
        <f>MAX($B$34,$B$46,$B$58,$B$70,$B$82)</f>
        <v>3186.0320000000002</v>
      </c>
      <c r="E58" s="507">
        <f t="shared" si="0"/>
        <v>990.80600000000004</v>
      </c>
      <c r="F58" s="507">
        <f>AVERAGE($B$34,$B$46,$B$58,$B$70,$B$82)</f>
        <v>2776.3818000000001</v>
      </c>
      <c r="G58" s="31">
        <f t="shared" si="1"/>
        <v>-0.20932128282932838</v>
      </c>
    </row>
    <row r="59" spans="1:7" x14ac:dyDescent="0.2">
      <c r="A59" s="506">
        <v>43282</v>
      </c>
      <c r="B59" s="507">
        <v>2381.2689999999998</v>
      </c>
      <c r="C59" s="507">
        <f>MIN($B$35,$B$47,$B$59,$B$71,$B$83)</f>
        <v>2381.2689999999998</v>
      </c>
      <c r="D59" s="507">
        <f>MAX($B$35,$B$47,$B$59,$B$71,$B$83)</f>
        <v>3318.1390000000001</v>
      </c>
      <c r="E59" s="507">
        <f t="shared" si="0"/>
        <v>936.87000000000035</v>
      </c>
      <c r="F59" s="507">
        <f>AVERAGE($B$35,$B$47,$B$59,$B$71,$B$83)</f>
        <v>2952.2608</v>
      </c>
      <c r="G59" s="31">
        <f t="shared" si="1"/>
        <v>-0.19340831948180193</v>
      </c>
    </row>
    <row r="60" spans="1:7" x14ac:dyDescent="0.2">
      <c r="A60" s="506">
        <v>43313</v>
      </c>
      <c r="B60" s="507">
        <v>2616.8409999999999</v>
      </c>
      <c r="C60" s="507">
        <f>MIN($B$36,$B$48,$B$60,$B$72,$B$84)</f>
        <v>2616.8409999999999</v>
      </c>
      <c r="D60" s="507">
        <f>MAX($B$36,$B$48,$B$60,$B$72,$B$84)</f>
        <v>3522.2159999999999</v>
      </c>
      <c r="E60" s="507">
        <f t="shared" si="0"/>
        <v>905.375</v>
      </c>
      <c r="F60" s="507">
        <f>AVERAGE($B$36,$B$48,$B$60,$B$72,$B$84)</f>
        <v>3165.6176</v>
      </c>
      <c r="G60" s="31">
        <f t="shared" si="1"/>
        <v>-0.17335530355909068</v>
      </c>
    </row>
    <row r="61" spans="1:7" x14ac:dyDescent="0.2">
      <c r="A61" s="506">
        <v>43344</v>
      </c>
      <c r="B61" s="507">
        <v>2950.3679999999999</v>
      </c>
      <c r="C61" s="507">
        <f>MIN($B$37,$B$49,$B$61,$B$73,$B$85)</f>
        <v>2950.3679999999999</v>
      </c>
      <c r="D61" s="507">
        <f>MAX($B$37,$B$49,$B$61,$B$73,$B$85)</f>
        <v>3839.8359999999998</v>
      </c>
      <c r="E61" s="507">
        <f t="shared" si="0"/>
        <v>889.46799999999985</v>
      </c>
      <c r="F61" s="507">
        <f>AVERAGE($B$37,$B$49,$B$61,$B$73,$B$85)</f>
        <v>3495.5063999999998</v>
      </c>
      <c r="G61" s="31">
        <f t="shared" si="1"/>
        <v>-0.15595405575569821</v>
      </c>
    </row>
    <row r="62" spans="1:7" x14ac:dyDescent="0.2">
      <c r="A62" s="506">
        <v>43374</v>
      </c>
      <c r="B62" s="507">
        <v>3236.2539999999999</v>
      </c>
      <c r="C62" s="507">
        <f>MIN($B$38,$B$50,$B$62,$B$74,$B$86)</f>
        <v>3236.2539999999999</v>
      </c>
      <c r="D62" s="507">
        <f>MAX($B$38,$B$50,$B$62,$B$74,$B$86)</f>
        <v>4012.723</v>
      </c>
      <c r="E62" s="507">
        <f t="shared" si="0"/>
        <v>776.46900000000005</v>
      </c>
      <c r="F62" s="507">
        <f>AVERAGE($B$38,$B$50,$B$62,$B$74,$B$86)</f>
        <v>3751.2038000000002</v>
      </c>
      <c r="G62" s="31">
        <f t="shared" si="1"/>
        <v>-0.13727587927907314</v>
      </c>
    </row>
    <row r="63" spans="1:7" x14ac:dyDescent="0.2">
      <c r="A63" s="506">
        <v>43405</v>
      </c>
      <c r="B63" s="507">
        <v>3030.0790000000002</v>
      </c>
      <c r="C63" s="507">
        <f>MIN($B$39,$B$51,$B$63,$B$75,$B$87)</f>
        <v>3030.0790000000002</v>
      </c>
      <c r="D63" s="507">
        <f>MAX($B$39,$B$51,$B$63,$B$75,$B$87)</f>
        <v>3976.5810000000001</v>
      </c>
      <c r="E63" s="507">
        <f t="shared" si="0"/>
        <v>946.50199999999995</v>
      </c>
      <c r="F63" s="507">
        <f>AVERAGE($B$39,$B$51,$B$63,$B$75,$B$87)</f>
        <v>3651.5135999999998</v>
      </c>
      <c r="G63" s="31">
        <f t="shared" si="1"/>
        <v>-0.17018548143980616</v>
      </c>
    </row>
    <row r="64" spans="1:7" x14ac:dyDescent="0.2">
      <c r="A64" s="506">
        <v>43435</v>
      </c>
      <c r="B64" s="507">
        <v>2708.3180000000002</v>
      </c>
      <c r="C64" s="507">
        <f>MIN($B$40,$B$52,$B$64,$B$76,$B$88)</f>
        <v>2708.3180000000002</v>
      </c>
      <c r="D64" s="507">
        <f>MAX($B$40,$B$52,$B$64,$B$76,$B$88)</f>
        <v>3340.9740000000002</v>
      </c>
      <c r="E64" s="507">
        <f t="shared" si="0"/>
        <v>632.65599999999995</v>
      </c>
      <c r="F64" s="507">
        <f>AVERAGE($B$40,$B$52,$B$64,$B$76,$B$88)</f>
        <v>3113.4160000000002</v>
      </c>
      <c r="G64" s="31">
        <f t="shared" si="1"/>
        <v>-0.13011367578248456</v>
      </c>
    </row>
    <row r="65" spans="1:7" x14ac:dyDescent="0.2">
      <c r="A65" s="506">
        <v>43466</v>
      </c>
      <c r="B65" s="507">
        <v>1993.9960000000001</v>
      </c>
      <c r="C65" s="507">
        <f>MIN($B$29,$B$41,$B$53,$B$65,$B$77)</f>
        <v>1993.9960000000001</v>
      </c>
      <c r="D65" s="507">
        <f>MAX($B$29,$B$41,$B$53,$B$65,$B$77)</f>
        <v>2938.0889999999999</v>
      </c>
      <c r="E65" s="507">
        <f t="shared" si="0"/>
        <v>944.09299999999985</v>
      </c>
      <c r="F65" s="507">
        <f>AVERAGE($B$29,$B$41,$B$53,$B$65,$B$77)</f>
        <v>2462.2367999999997</v>
      </c>
      <c r="G65" s="31">
        <f t="shared" si="1"/>
        <v>-0.19016887409042038</v>
      </c>
    </row>
    <row r="66" spans="1:7" x14ac:dyDescent="0.2">
      <c r="A66" s="506">
        <v>43497</v>
      </c>
      <c r="B66" s="507">
        <v>1426.21</v>
      </c>
      <c r="C66" s="507">
        <f>MIN($B$30,$B$42,$B$54,$B$66,$B$78)</f>
        <v>1426.21</v>
      </c>
      <c r="D66" s="507">
        <f>MAX($B$30,$B$42,$B$54,$B$66,$B$78)</f>
        <v>2534.2919999999999</v>
      </c>
      <c r="E66" s="507">
        <f t="shared" si="0"/>
        <v>1108.0819999999999</v>
      </c>
      <c r="F66" s="507">
        <f>AVERAGE($B$30,$B$42,$B$54,$B$66,$B$78)</f>
        <v>2010.3262</v>
      </c>
      <c r="G66" s="31">
        <f t="shared" si="1"/>
        <v>-0.29055792040117667</v>
      </c>
    </row>
    <row r="67" spans="1:7" x14ac:dyDescent="0.2">
      <c r="A67" s="506">
        <v>43525</v>
      </c>
      <c r="B67" s="507">
        <v>1184.8900000000001</v>
      </c>
      <c r="C67" s="507">
        <f>MIN($B$31,$B$43,$B$55,$B$67,$B$79)</f>
        <v>1184.8900000000001</v>
      </c>
      <c r="D67" s="507">
        <f>MAX($B$31,$B$43,$B$55,$B$67,$B$79)</f>
        <v>2486.3220000000001</v>
      </c>
      <c r="E67" s="507">
        <f t="shared" si="0"/>
        <v>1301.432</v>
      </c>
      <c r="F67" s="507">
        <f>AVERAGE($B$31,$B$43,$B$55,$B$67,$B$79)</f>
        <v>1830.7254</v>
      </c>
      <c r="G67" s="31">
        <f t="shared" si="1"/>
        <v>-0.35277568115895475</v>
      </c>
    </row>
    <row r="68" spans="1:7" x14ac:dyDescent="0.2">
      <c r="A68" s="506">
        <v>43556</v>
      </c>
      <c r="B68" s="507">
        <v>1559.4010000000001</v>
      </c>
      <c r="C68" s="507">
        <f>MIN($B$32,$B$44,$B$56,$B$68,$B$80)</f>
        <v>1426.799</v>
      </c>
      <c r="D68" s="507">
        <f>MAX($B$32,$B$44,$B$56,$B$68,$B$80)</f>
        <v>2645.56</v>
      </c>
      <c r="E68" s="507">
        <f t="shared" si="0"/>
        <v>1218.761</v>
      </c>
      <c r="F68" s="507">
        <f>AVERAGE($B$32,$B$44,$B$56,$B$68,$B$80)</f>
        <v>2051.1614</v>
      </c>
      <c r="G68" s="31">
        <f t="shared" si="1"/>
        <v>-0.23974729633660219</v>
      </c>
    </row>
    <row r="69" spans="1:7" x14ac:dyDescent="0.2">
      <c r="A69" s="506">
        <v>43586</v>
      </c>
      <c r="B69" s="507">
        <v>2031.0309999999999</v>
      </c>
      <c r="C69" s="507">
        <f>MIN($B$33,$B$45,$B$57,$B$69,$B$81)</f>
        <v>1847.454</v>
      </c>
      <c r="D69" s="507">
        <f>MAX($B$33,$B$45,$B$57,$B$69,$B$81)</f>
        <v>2966.2649999999999</v>
      </c>
      <c r="E69" s="507">
        <f t="shared" si="0"/>
        <v>1118.8109999999999</v>
      </c>
      <c r="F69" s="507">
        <f>AVERAGE($B$33,$B$45,$B$57,$B$69,$B$81)</f>
        <v>2449.8292000000001</v>
      </c>
      <c r="G69" s="31">
        <f t="shared" si="1"/>
        <v>-0.17094995847057426</v>
      </c>
    </row>
    <row r="70" spans="1:7" x14ac:dyDescent="0.2">
      <c r="A70" s="506">
        <v>43617</v>
      </c>
      <c r="B70" s="507">
        <v>2460.748</v>
      </c>
      <c r="C70" s="507">
        <f>MIN($B$34,$B$46,$B$58,$B$70,$B$82)</f>
        <v>2195.2260000000001</v>
      </c>
      <c r="D70" s="507">
        <f>MAX($B$34,$B$46,$B$58,$B$70,$B$82)</f>
        <v>3186.0320000000002</v>
      </c>
      <c r="E70" s="507">
        <f t="shared" si="0"/>
        <v>990.80600000000004</v>
      </c>
      <c r="F70" s="507">
        <f>AVERAGE($B$34,$B$46,$B$58,$B$70,$B$82)</f>
        <v>2776.3818000000001</v>
      </c>
      <c r="G70" s="31">
        <f t="shared" si="1"/>
        <v>-0.11368530077527528</v>
      </c>
    </row>
    <row r="71" spans="1:7" x14ac:dyDescent="0.2">
      <c r="A71" s="506">
        <v>43647</v>
      </c>
      <c r="B71" s="507">
        <v>2714.1959999999999</v>
      </c>
      <c r="C71" s="507">
        <f>MIN($B$35,$B$47,$B$59,$B$71,$B$83)</f>
        <v>2381.2689999999998</v>
      </c>
      <c r="D71" s="507">
        <f>MAX($B$35,$B$47,$B$59,$B$71,$B$83)</f>
        <v>3318.1390000000001</v>
      </c>
      <c r="E71" s="507">
        <f t="shared" si="0"/>
        <v>936.87000000000035</v>
      </c>
      <c r="F71" s="507">
        <f>AVERAGE($B$35,$B$47,$B$59,$B$71,$B$83)</f>
        <v>2952.2608</v>
      </c>
      <c r="G71" s="31">
        <f t="shared" si="1"/>
        <v>-8.0638133324806516E-2</v>
      </c>
    </row>
    <row r="72" spans="1:7" x14ac:dyDescent="0.2">
      <c r="A72" s="506">
        <v>43678</v>
      </c>
      <c r="B72" s="507">
        <v>2997.81</v>
      </c>
      <c r="C72" s="507">
        <f>MIN($B$36,$B$48,$B$60,$B$72,$B$84)</f>
        <v>2616.8409999999999</v>
      </c>
      <c r="D72" s="507">
        <f>MAX($B$36,$B$48,$B$60,$B$72,$B$84)</f>
        <v>3522.2159999999999</v>
      </c>
      <c r="E72" s="507">
        <f t="shared" si="0"/>
        <v>905.375</v>
      </c>
      <c r="F72" s="507">
        <f>AVERAGE($B$36,$B$48,$B$60,$B$72,$B$84)</f>
        <v>3165.6176</v>
      </c>
      <c r="G72" s="31">
        <f t="shared" si="1"/>
        <v>-5.3009434872992922E-2</v>
      </c>
    </row>
    <row r="73" spans="1:7" x14ac:dyDescent="0.2">
      <c r="A73" s="506">
        <v>43709</v>
      </c>
      <c r="B73" s="507">
        <v>3414.9389999999999</v>
      </c>
      <c r="C73" s="507">
        <f>MIN($B$37,$B$49,$B$61,$B$73,$B$85)</f>
        <v>2950.3679999999999</v>
      </c>
      <c r="D73" s="507">
        <f>MAX($B$37,$B$49,$B$61,$B$73,$B$85)</f>
        <v>3839.8359999999998</v>
      </c>
      <c r="E73" s="507">
        <f t="shared" si="0"/>
        <v>889.46799999999985</v>
      </c>
      <c r="F73" s="507">
        <f>AVERAGE($B$37,$B$49,$B$61,$B$73,$B$85)</f>
        <v>3495.5063999999998</v>
      </c>
      <c r="G73" s="31">
        <f t="shared" si="1"/>
        <v>-2.304884923111572E-2</v>
      </c>
    </row>
    <row r="74" spans="1:7" x14ac:dyDescent="0.2">
      <c r="A74" s="506">
        <v>43739</v>
      </c>
      <c r="B74" s="507">
        <v>3762.0430000000001</v>
      </c>
      <c r="C74" s="507">
        <f>MIN($B$38,$B$50,$B$62,$B$74,$B$86)</f>
        <v>3236.2539999999999</v>
      </c>
      <c r="D74" s="507">
        <f>MAX($B$38,$B$50,$B$62,$B$74,$B$86)</f>
        <v>4012.723</v>
      </c>
      <c r="E74" s="507">
        <f t="shared" si="0"/>
        <v>776.46900000000005</v>
      </c>
      <c r="F74" s="507">
        <f>AVERAGE($B$38,$B$50,$B$62,$B$74,$B$86)</f>
        <v>3751.2038000000002</v>
      </c>
      <c r="G74" s="31">
        <f t="shared" si="1"/>
        <v>2.8895257570382693E-3</v>
      </c>
    </row>
    <row r="75" spans="1:7" x14ac:dyDescent="0.2">
      <c r="A75" s="506">
        <v>43770</v>
      </c>
      <c r="B75" s="507">
        <v>3610.029</v>
      </c>
      <c r="C75" s="507">
        <f>MIN($B$39,$B$51,$B$63,$B$75,$B$87)</f>
        <v>3030.0790000000002</v>
      </c>
      <c r="D75" s="507">
        <f>MAX($B$39,$B$51,$B$63,$B$75,$B$87)</f>
        <v>3976.5810000000001</v>
      </c>
      <c r="E75" s="507">
        <f t="shared" si="0"/>
        <v>946.50199999999995</v>
      </c>
      <c r="F75" s="507">
        <f>AVERAGE($B$39,$B$51,$B$63,$B$75,$B$87)</f>
        <v>3651.5135999999998</v>
      </c>
      <c r="G75" s="31">
        <f t="shared" si="1"/>
        <v>-1.1360932628047715E-2</v>
      </c>
    </row>
    <row r="76" spans="1:7" x14ac:dyDescent="0.2">
      <c r="A76" s="506">
        <v>43800</v>
      </c>
      <c r="B76" s="507">
        <v>3188.2429999999999</v>
      </c>
      <c r="C76" s="507">
        <f>MIN($B$40,$B$52,$B$64,$B$76,$B$88)</f>
        <v>2708.3180000000002</v>
      </c>
      <c r="D76" s="507">
        <f>MAX($B$40,$B$52,$B$64,$B$76,$B$88)</f>
        <v>3340.9740000000002</v>
      </c>
      <c r="E76" s="507">
        <f t="shared" si="0"/>
        <v>632.65599999999995</v>
      </c>
      <c r="F76" s="507">
        <f>AVERAGE($B$40,$B$52,$B$64,$B$76,$B$88)</f>
        <v>3113.4160000000002</v>
      </c>
      <c r="G76" s="31">
        <f t="shared" si="1"/>
        <v>2.4033730153631749E-2</v>
      </c>
    </row>
    <row r="77" spans="1:7" x14ac:dyDescent="0.2">
      <c r="A77" s="506">
        <v>43831</v>
      </c>
      <c r="B77" s="507">
        <v>2616.3850000000002</v>
      </c>
      <c r="C77" s="507">
        <f>MIN($B$29,$B$41,$B$53,$B$65,$B$77)</f>
        <v>1993.9960000000001</v>
      </c>
      <c r="D77" s="507">
        <f>MAX($B$29,$B$41,$B$53,$B$65,$B$77)</f>
        <v>2938.0889999999999</v>
      </c>
      <c r="E77" s="507">
        <f t="shared" si="0"/>
        <v>944.09299999999985</v>
      </c>
      <c r="F77" s="507">
        <f>AVERAGE($B$29,$B$41,$B$53,$B$65,$B$77)</f>
        <v>2462.2367999999997</v>
      </c>
      <c r="G77" s="31">
        <f t="shared" si="1"/>
        <v>6.260494522703941E-2</v>
      </c>
    </row>
    <row r="78" spans="1:7" x14ac:dyDescent="0.2">
      <c r="A78" s="506">
        <v>43862</v>
      </c>
      <c r="B78" s="507">
        <v>2081.136</v>
      </c>
      <c r="C78" s="507">
        <f>MIN($B$30,$B$42,$B$54,$B$66,$B$78)</f>
        <v>1426.21</v>
      </c>
      <c r="D78" s="507">
        <f>MAX($B$30,$B$42,$B$54,$B$66,$B$78)</f>
        <v>2534.2919999999999</v>
      </c>
      <c r="E78" s="507">
        <f t="shared" si="0"/>
        <v>1108.0819999999999</v>
      </c>
      <c r="F78" s="507">
        <f>AVERAGE($B$30,$B$42,$B$54,$B$66,$B$78)</f>
        <v>2010.3262</v>
      </c>
      <c r="G78" s="31">
        <f t="shared" si="1"/>
        <v>3.5223039922575694E-2</v>
      </c>
    </row>
    <row r="79" spans="1:7" x14ac:dyDescent="0.2">
      <c r="A79" s="506">
        <v>43891</v>
      </c>
      <c r="B79" s="507">
        <v>2029.6320000000001</v>
      </c>
      <c r="C79" s="507">
        <f>MIN($B$31,$B$43,$B$55,$B$67,$B$79)</f>
        <v>1184.8900000000001</v>
      </c>
      <c r="D79" s="507">
        <f>MAX($B$31,$B$43,$B$55,$B$67,$B$79)</f>
        <v>2486.3220000000001</v>
      </c>
      <c r="E79" s="507">
        <f t="shared" si="0"/>
        <v>1301.432</v>
      </c>
      <c r="F79" s="507">
        <f>AVERAGE($B$31,$B$43,$B$55,$B$67,$B$79)</f>
        <v>1830.7254</v>
      </c>
      <c r="G79" s="31">
        <f t="shared" si="1"/>
        <v>0.10864906337127356</v>
      </c>
    </row>
    <row r="80" spans="1:7" x14ac:dyDescent="0.2">
      <c r="A80" s="506">
        <v>43922</v>
      </c>
      <c r="B80" s="507">
        <v>2332.797</v>
      </c>
      <c r="C80" s="507">
        <f>MIN($B$32,$B$44,$B$56,$B$68,$B$80)</f>
        <v>1426.799</v>
      </c>
      <c r="D80" s="507">
        <f>MAX($B$32,$B$44,$B$56,$B$68,$B$80)</f>
        <v>2645.56</v>
      </c>
      <c r="E80" s="507">
        <f t="shared" si="0"/>
        <v>1218.761</v>
      </c>
      <c r="F80" s="507">
        <f>AVERAGE($B$32,$B$44,$B$56,$B$68,$B$80)</f>
        <v>2051.1614</v>
      </c>
      <c r="G80" s="31">
        <f t="shared" si="1"/>
        <v>0.13730543096218573</v>
      </c>
    </row>
    <row r="81" spans="1:7" x14ac:dyDescent="0.2">
      <c r="A81" s="506">
        <v>43952</v>
      </c>
      <c r="B81" s="507">
        <v>2777.8890000000001</v>
      </c>
      <c r="C81" s="507">
        <f>MIN($B$33,$B$45,$B$57,$B$69,$B$81)</f>
        <v>1847.454</v>
      </c>
      <c r="D81" s="507">
        <f>MAX($B$33,$B$45,$B$57,$B$69,$B$81)</f>
        <v>2966.2649999999999</v>
      </c>
      <c r="E81" s="507">
        <f t="shared" si="0"/>
        <v>1118.8109999999999</v>
      </c>
      <c r="F81" s="507">
        <f>AVERAGE($B$33,$B$45,$B$57,$B$69,$B$81)</f>
        <v>2449.8292000000001</v>
      </c>
      <c r="G81" s="31">
        <f t="shared" si="1"/>
        <v>0.13391129471393359</v>
      </c>
    </row>
    <row r="82" spans="1:7" x14ac:dyDescent="0.2">
      <c r="A82" s="506">
        <v>43983</v>
      </c>
      <c r="B82" s="507">
        <v>3133.0949999999998</v>
      </c>
      <c r="C82" s="507">
        <f>MIN($B$34,$B$46,$B$58,$B$70,$B$82)</f>
        <v>2195.2260000000001</v>
      </c>
      <c r="D82" s="507">
        <f>MAX($B$34,$B$46,$B$58,$B$70,$B$82)</f>
        <v>3186.0320000000002</v>
      </c>
      <c r="E82" s="507">
        <f t="shared" si="0"/>
        <v>990.80600000000004</v>
      </c>
      <c r="F82" s="507">
        <f>AVERAGE($B$34,$B$46,$B$58,$B$70,$B$82)</f>
        <v>2776.3818000000001</v>
      </c>
      <c r="G82" s="31">
        <f t="shared" si="1"/>
        <v>0.12848132054460226</v>
      </c>
    </row>
    <row r="83" spans="1:7" x14ac:dyDescent="0.2">
      <c r="A83" s="506">
        <v>44013</v>
      </c>
      <c r="B83" s="507">
        <v>3293.549</v>
      </c>
      <c r="C83" s="507">
        <f>MIN($B$35,$B$47,$B$59,$B$71,$B$83)</f>
        <v>2381.2689999999998</v>
      </c>
      <c r="D83" s="507">
        <f>MAX($B$35,$B$47,$B$59,$B$71,$B$83)</f>
        <v>3318.1390000000001</v>
      </c>
      <c r="E83" s="507">
        <f t="shared" si="0"/>
        <v>936.87000000000035</v>
      </c>
      <c r="F83" s="507">
        <f>AVERAGE($B$35,$B$47,$B$59,$B$71,$B$83)</f>
        <v>2952.2608</v>
      </c>
      <c r="G83" s="31">
        <f t="shared" si="1"/>
        <v>0.11560232077057697</v>
      </c>
    </row>
    <row r="84" spans="1:7" x14ac:dyDescent="0.2">
      <c r="A84" s="506">
        <v>44044</v>
      </c>
      <c r="B84" s="507">
        <v>3522.2159999999999</v>
      </c>
      <c r="C84" s="507">
        <f>MIN($B$36,$B$48,$B$60,$B$72,$B$84)</f>
        <v>2616.8409999999999</v>
      </c>
      <c r="D84" s="507">
        <f>MAX($B$36,$B$48,$B$60,$B$72,$B$84)</f>
        <v>3522.2159999999999</v>
      </c>
      <c r="E84" s="507">
        <f t="shared" si="0"/>
        <v>905.375</v>
      </c>
      <c r="F84" s="507">
        <f>AVERAGE($B$36,$B$48,$B$60,$B$72,$B$84)</f>
        <v>3165.6176</v>
      </c>
      <c r="G84" s="31">
        <f t="shared" si="1"/>
        <v>0.11264733933751181</v>
      </c>
    </row>
    <row r="85" spans="1:7" x14ac:dyDescent="0.2">
      <c r="A85" s="506">
        <v>44075</v>
      </c>
      <c r="B85" s="507">
        <v>3839.8359999999998</v>
      </c>
      <c r="C85" s="507">
        <f>MIN($B$37,$B$49,$B$61,$B$73,$B$85)</f>
        <v>2950.3679999999999</v>
      </c>
      <c r="D85" s="507">
        <f>MAX($B$37,$B$49,$B$61,$B$73,$B$85)</f>
        <v>3839.8359999999998</v>
      </c>
      <c r="E85" s="507">
        <f t="shared" si="0"/>
        <v>889.46799999999985</v>
      </c>
      <c r="F85" s="507">
        <f>AVERAGE($B$37,$B$49,$B$61,$B$73,$B$85)</f>
        <v>3495.5063999999998</v>
      </c>
      <c r="G85" s="31">
        <f t="shared" si="1"/>
        <v>9.8506356618314417E-2</v>
      </c>
    </row>
    <row r="86" spans="1:7" x14ac:dyDescent="0.2">
      <c r="A86" s="506">
        <v>44105</v>
      </c>
      <c r="B86" s="507">
        <v>3928.5030000000002</v>
      </c>
      <c r="C86" s="507">
        <f>MIN($B$38,$B$50,$B$62,$B$74,$B$86)</f>
        <v>3236.2539999999999</v>
      </c>
      <c r="D86" s="507">
        <f>MAX($B$38,$B$50,$B$62,$B$74,$B$86)</f>
        <v>4012.723</v>
      </c>
      <c r="E86" s="507">
        <f t="shared" si="0"/>
        <v>776.46900000000005</v>
      </c>
      <c r="F86" s="507">
        <f>AVERAGE($B$38,$B$50,$B$62,$B$74,$B$86)</f>
        <v>3751.2038000000002</v>
      </c>
      <c r="G86" s="31">
        <f t="shared" si="1"/>
        <v>4.7264614095347213E-2</v>
      </c>
    </row>
    <row r="87" spans="1:7" x14ac:dyDescent="0.2">
      <c r="A87" s="506">
        <v>44136</v>
      </c>
      <c r="B87" s="507">
        <v>3931.616</v>
      </c>
      <c r="C87" s="507">
        <f>MIN($B$39,$B$51,$B$63,$B$75,$B$87)</f>
        <v>3030.0790000000002</v>
      </c>
      <c r="D87" s="507">
        <f>MAX($B$39,$B$51,$B$63,$B$75,$B$87)</f>
        <v>3976.5810000000001</v>
      </c>
      <c r="E87" s="507">
        <f t="shared" si="0"/>
        <v>946.50199999999995</v>
      </c>
      <c r="F87" s="507">
        <f>AVERAGE($B$39,$B$51,$B$63,$B$75,$B$87)</f>
        <v>3651.5135999999998</v>
      </c>
      <c r="G87" s="31">
        <f t="shared" si="1"/>
        <v>7.6708573672024771E-2</v>
      </c>
    </row>
    <row r="88" spans="1:7" x14ac:dyDescent="0.2">
      <c r="A88" s="506">
        <v>44166</v>
      </c>
      <c r="B88" s="507">
        <v>3340.9740000000002</v>
      </c>
      <c r="C88" s="507">
        <f>MIN($B$40,$B$52,$B$64,$B$76,$B$88)</f>
        <v>2708.3180000000002</v>
      </c>
      <c r="D88" s="507">
        <f>MAX($B$40,$B$52,$B$64,$B$76,$B$88)</f>
        <v>3340.9740000000002</v>
      </c>
      <c r="E88" s="507">
        <f t="shared" si="0"/>
        <v>632.65599999999995</v>
      </c>
      <c r="F88" s="507">
        <f>AVERAGE($B$40,$B$52,$B$64,$B$76,$B$88)</f>
        <v>3113.4160000000002</v>
      </c>
      <c r="G88" s="31">
        <f t="shared" si="1"/>
        <v>7.3089493983457432E-2</v>
      </c>
    </row>
    <row r="89" spans="1:7" x14ac:dyDescent="0.2">
      <c r="A89" s="506">
        <v>44197</v>
      </c>
      <c r="B89" s="507">
        <v>2664.3734285999999</v>
      </c>
      <c r="C89" s="507">
        <f>MIN($B$29,$B$41,$B$53,$B$65,$B$77)</f>
        <v>1993.9960000000001</v>
      </c>
      <c r="D89" s="507">
        <f>MAX($B$29,$B$41,$B$53,$B$65,$B$77)</f>
        <v>2938.0889999999999</v>
      </c>
      <c r="E89" s="507">
        <f t="shared" si="0"/>
        <v>944.09299999999985</v>
      </c>
      <c r="F89" s="507">
        <f>AVERAGE($B$29,$B$41,$B$53,$B$65,$B$77)</f>
        <v>2462.2367999999997</v>
      </c>
      <c r="G89" s="31">
        <f t="shared" si="1"/>
        <v>8.2094715098076865E-2</v>
      </c>
    </row>
    <row r="90" spans="1:7" x14ac:dyDescent="0.2">
      <c r="A90" s="506">
        <v>44228</v>
      </c>
      <c r="B90" s="507">
        <v>1835.1869999999999</v>
      </c>
      <c r="C90" s="507">
        <f>MIN($B$30,$B$42,$B$54,$B$66,$B$78)</f>
        <v>1426.21</v>
      </c>
      <c r="D90" s="507">
        <f>MAX($B$30,$B$42,$B$54,$B$66,$B$78)</f>
        <v>2534.2919999999999</v>
      </c>
      <c r="E90" s="507">
        <f t="shared" si="0"/>
        <v>1108.0819999999999</v>
      </c>
      <c r="F90" s="507">
        <f>AVERAGE($B$30,$B$42,$B$54,$B$66,$B$78)</f>
        <v>2010.3262</v>
      </c>
      <c r="G90" s="31">
        <f t="shared" si="1"/>
        <v>-8.711979180294227E-2</v>
      </c>
    </row>
    <row r="91" spans="1:7" x14ac:dyDescent="0.2">
      <c r="A91" s="506">
        <v>44256</v>
      </c>
      <c r="B91" s="507">
        <v>1591.441</v>
      </c>
      <c r="C91" s="507">
        <f>MIN($B$31,$B$43,$B$55,$B$67,$B$79)</f>
        <v>1184.8900000000001</v>
      </c>
      <c r="D91" s="507">
        <f>MAX($B$31,$B$43,$B$55,$B$67,$B$79)</f>
        <v>2486.3220000000001</v>
      </c>
      <c r="E91" s="507">
        <f t="shared" si="0"/>
        <v>1301.432</v>
      </c>
      <c r="F91" s="507">
        <f>AVERAGE($B$31,$B$43,$B$55,$B$67,$B$79)</f>
        <v>1830.7254</v>
      </c>
      <c r="G91" s="31">
        <f t="shared" si="1"/>
        <v>-0.1307046922493128</v>
      </c>
    </row>
    <row r="92" spans="1:7" x14ac:dyDescent="0.2">
      <c r="A92" s="506">
        <v>44287</v>
      </c>
      <c r="B92" s="507">
        <v>1822.348</v>
      </c>
      <c r="C92" s="507">
        <f>MIN($B$32,$B$44,$B$56,$B$68,$B$80)</f>
        <v>1426.799</v>
      </c>
      <c r="D92" s="507">
        <f>MAX($B$32,$B$44,$B$56,$B$68,$B$80)</f>
        <v>2645.56</v>
      </c>
      <c r="E92" s="507">
        <f t="shared" si="0"/>
        <v>1218.761</v>
      </c>
      <c r="F92" s="507">
        <f>AVERAGE($B$32,$B$44,$B$56,$B$68,$B$80)</f>
        <v>2051.1614</v>
      </c>
      <c r="G92" s="31">
        <f t="shared" si="1"/>
        <v>-0.11155309377409306</v>
      </c>
    </row>
    <row r="93" spans="1:7" x14ac:dyDescent="0.2">
      <c r="A93" s="506">
        <v>44317</v>
      </c>
      <c r="B93" s="507">
        <v>2251.6669999999999</v>
      </c>
      <c r="C93" s="507">
        <f>MIN($B$33,$B$45,$B$57,$B$69,$B$81)</f>
        <v>1847.454</v>
      </c>
      <c r="D93" s="507">
        <f>MAX($B$33,$B$45,$B$57,$B$69,$B$81)</f>
        <v>2966.2649999999999</v>
      </c>
      <c r="E93" s="507">
        <f t="shared" ref="E93:E112" si="2">D93-C93</f>
        <v>1118.8109999999999</v>
      </c>
      <c r="F93" s="507">
        <f>AVERAGE($B$33,$B$45,$B$57,$B$69,$B$81)</f>
        <v>2449.8292000000001</v>
      </c>
      <c r="G93" s="31">
        <f t="shared" ref="G93:G112" si="3">B93/F93-1</f>
        <v>-8.0888169673216437E-2</v>
      </c>
    </row>
    <row r="94" spans="1:7" x14ac:dyDescent="0.2">
      <c r="A94" s="506">
        <v>44348</v>
      </c>
      <c r="B94" s="507">
        <v>2583.288</v>
      </c>
      <c r="C94" s="507">
        <f>MIN($B$34,$B$46,$B$58,$B$70,$B$82)</f>
        <v>2195.2260000000001</v>
      </c>
      <c r="D94" s="507">
        <f>MAX($B$34,$B$46,$B$58,$B$70,$B$82)</f>
        <v>3186.0320000000002</v>
      </c>
      <c r="E94" s="507">
        <f t="shared" si="2"/>
        <v>990.80600000000004</v>
      </c>
      <c r="F94" s="507">
        <f>AVERAGE($B$34,$B$46,$B$58,$B$70,$B$82)</f>
        <v>2776.3818000000001</v>
      </c>
      <c r="G94" s="31">
        <f t="shared" si="3"/>
        <v>-6.9548719848257168E-2</v>
      </c>
    </row>
    <row r="95" spans="1:7" x14ac:dyDescent="0.2">
      <c r="A95" s="506">
        <v>44378</v>
      </c>
      <c r="B95" s="507">
        <v>2814.5340000000001</v>
      </c>
      <c r="C95" s="507">
        <f>MIN($B$35,$B$47,$B$59,$B$71,$B$83)</f>
        <v>2381.2689999999998</v>
      </c>
      <c r="D95" s="507">
        <f>MAX($B$35,$B$47,$B$59,$B$71,$B$83)</f>
        <v>3318.1390000000001</v>
      </c>
      <c r="E95" s="507">
        <f t="shared" si="2"/>
        <v>936.87000000000035</v>
      </c>
      <c r="F95" s="507">
        <f>AVERAGE($B$35,$B$47,$B$59,$B$71,$B$83)</f>
        <v>2952.2608</v>
      </c>
      <c r="G95" s="31">
        <f t="shared" si="3"/>
        <v>-4.6651298557363163E-2</v>
      </c>
    </row>
    <row r="96" spans="1:7" x14ac:dyDescent="0.2">
      <c r="A96" s="506">
        <v>44409</v>
      </c>
      <c r="B96" s="507">
        <v>3067.3980000000001</v>
      </c>
      <c r="C96" s="507">
        <f>MIN($B$36,$B$48,$B$60,$B$72,$B$84)</f>
        <v>2616.8409999999999</v>
      </c>
      <c r="D96" s="507">
        <f>MAX($B$36,$B$48,$B$60,$B$72,$B$84)</f>
        <v>3522.2159999999999</v>
      </c>
      <c r="E96" s="507">
        <f t="shared" si="2"/>
        <v>905.375</v>
      </c>
      <c r="F96" s="507">
        <f>AVERAGE($B$36,$B$48,$B$60,$B$72,$B$84)</f>
        <v>3165.6176</v>
      </c>
      <c r="G96" s="31">
        <f t="shared" si="3"/>
        <v>-3.1026994542865838E-2</v>
      </c>
    </row>
    <row r="97" spans="1:7" x14ac:dyDescent="0.2">
      <c r="A97" s="506">
        <v>44440</v>
      </c>
      <c r="B97" s="507">
        <v>3412.3939999999998</v>
      </c>
      <c r="C97" s="507">
        <f>MIN($B$37,$B$49,$B$61,$B$73,$B$85)</f>
        <v>2950.3679999999999</v>
      </c>
      <c r="D97" s="507">
        <f>MAX($B$37,$B$49,$B$61,$B$73,$B$85)</f>
        <v>3839.8359999999998</v>
      </c>
      <c r="E97" s="507">
        <f t="shared" si="2"/>
        <v>889.46799999999985</v>
      </c>
      <c r="F97" s="507">
        <f>AVERAGE($B$37,$B$49,$B$61,$B$73,$B$85)</f>
        <v>3495.5063999999998</v>
      </c>
      <c r="G97" s="31">
        <f t="shared" si="3"/>
        <v>-2.3776926856720948E-2</v>
      </c>
    </row>
    <row r="98" spans="1:7" x14ac:dyDescent="0.2">
      <c r="A98" s="506">
        <v>44470</v>
      </c>
      <c r="B98" s="507">
        <v>3683.6320000000001</v>
      </c>
      <c r="C98" s="507">
        <f>MIN($B$38,$B$50,$B$62,$B$74,$B$86)</f>
        <v>3236.2539999999999</v>
      </c>
      <c r="D98" s="507">
        <f>MAX($B$38,$B$50,$B$62,$B$74,$B$86)</f>
        <v>4012.723</v>
      </c>
      <c r="E98" s="507">
        <f t="shared" si="2"/>
        <v>776.46900000000005</v>
      </c>
      <c r="F98" s="507">
        <f>AVERAGE($B$38,$B$50,$B$62,$B$74,$B$86)</f>
        <v>3751.2038000000002</v>
      </c>
      <c r="G98" s="31">
        <f t="shared" si="3"/>
        <v>-1.8013364136600707E-2</v>
      </c>
    </row>
    <row r="99" spans="1:7" x14ac:dyDescent="0.2">
      <c r="A99" s="506">
        <v>44501</v>
      </c>
      <c r="B99" s="507">
        <v>3513.1060000000002</v>
      </c>
      <c r="C99" s="507">
        <f>MIN($B$39,$B$51,$B$63,$B$75,$B$87)</f>
        <v>3030.0790000000002</v>
      </c>
      <c r="D99" s="507">
        <f>MAX($B$39,$B$51,$B$63,$B$75,$B$87)</f>
        <v>3976.5810000000001</v>
      </c>
      <c r="E99" s="507">
        <f t="shared" si="2"/>
        <v>946.50199999999995</v>
      </c>
      <c r="F99" s="507">
        <f>AVERAGE($B$39,$B$51,$B$63,$B$75,$B$87)</f>
        <v>3651.5135999999998</v>
      </c>
      <c r="G99" s="31">
        <f t="shared" si="3"/>
        <v>-3.7904172121938529E-2</v>
      </c>
    </row>
    <row r="100" spans="1:7" x14ac:dyDescent="0.2">
      <c r="A100" s="506">
        <v>44531</v>
      </c>
      <c r="B100" s="507">
        <v>2942.096</v>
      </c>
      <c r="C100" s="507">
        <f>MIN($B$40,$B$52,$B$64,$B$76,$B$88)</f>
        <v>2708.3180000000002</v>
      </c>
      <c r="D100" s="507">
        <f>MAX($B$40,$B$52,$B$64,$B$76,$B$88)</f>
        <v>3340.9740000000002</v>
      </c>
      <c r="E100" s="507">
        <f t="shared" si="2"/>
        <v>632.65599999999995</v>
      </c>
      <c r="F100" s="507">
        <f>AVERAGE($B$40,$B$52,$B$64,$B$76,$B$88)</f>
        <v>3113.4160000000002</v>
      </c>
      <c r="G100" s="31">
        <f t="shared" si="3"/>
        <v>-5.502637617330941E-2</v>
      </c>
    </row>
    <row r="101" spans="1:7" x14ac:dyDescent="0.2">
      <c r="A101" s="506">
        <v>44562</v>
      </c>
      <c r="B101" s="507">
        <v>2099.1260000000002</v>
      </c>
      <c r="C101" s="507">
        <f>MIN($B$29,$B$41,$B$53,$B$65,$B$77)</f>
        <v>1993.9960000000001</v>
      </c>
      <c r="D101" s="507">
        <f>MAX($B$29,$B$41,$B$53,$B$65,$B$77)</f>
        <v>2938.0889999999999</v>
      </c>
      <c r="E101" s="507">
        <f t="shared" si="2"/>
        <v>944.09299999999985</v>
      </c>
      <c r="F101" s="507">
        <f>AVERAGE($B$29,$B$41,$B$53,$B$65,$B$77)</f>
        <v>2462.2367999999997</v>
      </c>
      <c r="G101" s="31">
        <f t="shared" si="3"/>
        <v>-0.14747192471495818</v>
      </c>
    </row>
    <row r="102" spans="1:7" x14ac:dyDescent="0.2">
      <c r="A102" s="506">
        <v>44593</v>
      </c>
      <c r="B102" s="507">
        <v>1462.643</v>
      </c>
      <c r="C102" s="507">
        <f>MIN($B$30,$B$42,$B$54,$B$66,$B$78)</f>
        <v>1426.21</v>
      </c>
      <c r="D102" s="507">
        <f>MAX($B$30,$B$42,$B$54,$B$66,$B$78)</f>
        <v>2534.2919999999999</v>
      </c>
      <c r="E102" s="507">
        <f t="shared" si="2"/>
        <v>1108.0819999999999</v>
      </c>
      <c r="F102" s="507">
        <f>AVERAGE($B$30,$B$42,$B$54,$B$66,$B$78)</f>
        <v>2010.3262</v>
      </c>
      <c r="G102" s="31">
        <f t="shared" si="3"/>
        <v>-0.27243499089849199</v>
      </c>
    </row>
    <row r="103" spans="1:7" x14ac:dyDescent="0.2">
      <c r="A103" s="506">
        <v>44621</v>
      </c>
      <c r="B103" s="507">
        <v>1243.4359999999999</v>
      </c>
      <c r="C103" s="507">
        <f>MIN($B$31,$B$43,$B$55,$B$67,$B$79)</f>
        <v>1184.8900000000001</v>
      </c>
      <c r="D103" s="507">
        <f>MAX($B$31,$B$43,$B$55,$B$67,$B$79)</f>
        <v>2486.3220000000001</v>
      </c>
      <c r="E103" s="507">
        <f t="shared" si="2"/>
        <v>1301.432</v>
      </c>
      <c r="F103" s="507">
        <f>AVERAGE($B$31,$B$43,$B$55,$B$67,$B$79)</f>
        <v>1830.7254</v>
      </c>
      <c r="G103" s="31">
        <f t="shared" si="3"/>
        <v>-0.32079600796493024</v>
      </c>
    </row>
    <row r="104" spans="1:7" x14ac:dyDescent="0.2">
      <c r="A104" s="506">
        <v>44652</v>
      </c>
      <c r="B104" s="507">
        <v>1477.17</v>
      </c>
      <c r="C104" s="507">
        <f>MIN($B$32,$B$44,$B$56,$B$68,$B$80)</f>
        <v>1426.799</v>
      </c>
      <c r="D104" s="507">
        <f>MAX($B$32,$B$44,$B$56,$B$68,$B$80)</f>
        <v>2645.56</v>
      </c>
      <c r="E104" s="507">
        <f t="shared" si="2"/>
        <v>1218.761</v>
      </c>
      <c r="F104" s="507">
        <f>AVERAGE($B$32,$B$44,$B$56,$B$68,$B$80)</f>
        <v>2051.1614</v>
      </c>
      <c r="G104" s="31">
        <f t="shared" si="3"/>
        <v>-0.27983726682844168</v>
      </c>
    </row>
    <row r="105" spans="1:7" x14ac:dyDescent="0.2">
      <c r="A105" s="506">
        <v>44682</v>
      </c>
      <c r="B105" s="507">
        <v>1943.998</v>
      </c>
      <c r="C105" s="507">
        <f>MIN($B$33,$B$45,$B$57,$B$69,$B$81)</f>
        <v>1847.454</v>
      </c>
      <c r="D105" s="507">
        <f>MAX($B$33,$B$45,$B$57,$B$69,$B$81)</f>
        <v>2966.2649999999999</v>
      </c>
      <c r="E105" s="507">
        <f t="shared" si="2"/>
        <v>1118.8109999999999</v>
      </c>
      <c r="F105" s="507">
        <f>AVERAGE($B$33,$B$45,$B$57,$B$69,$B$81)</f>
        <v>2449.8292000000001</v>
      </c>
      <c r="G105" s="31">
        <f t="shared" si="3"/>
        <v>-0.20647610862014387</v>
      </c>
    </row>
    <row r="106" spans="1:7" x14ac:dyDescent="0.2">
      <c r="A106" s="506">
        <v>44713</v>
      </c>
      <c r="B106" s="507">
        <v>2327.3090000000002</v>
      </c>
      <c r="C106" s="507">
        <f>MIN($B$34,$B$46,$B$58,$B$70,$B$82)</f>
        <v>2195.2260000000001</v>
      </c>
      <c r="D106" s="507">
        <f>MAX($B$34,$B$46,$B$58,$B$70,$B$82)</f>
        <v>3186.0320000000002</v>
      </c>
      <c r="E106" s="507">
        <f t="shared" si="2"/>
        <v>990.80600000000004</v>
      </c>
      <c r="F106" s="507">
        <f>AVERAGE($B$34,$B$46,$B$58,$B$70,$B$82)</f>
        <v>2776.3818000000001</v>
      </c>
      <c r="G106" s="31">
        <f t="shared" si="3"/>
        <v>-0.16174749452686943</v>
      </c>
    </row>
    <row r="107" spans="1:7" x14ac:dyDescent="0.2">
      <c r="A107" s="506">
        <v>44743</v>
      </c>
      <c r="B107" s="507">
        <v>2552.1979999999999</v>
      </c>
      <c r="C107" s="507">
        <f>MIN($B$35,$B$47,$B$59,$B$71,$B$83)</f>
        <v>2381.2689999999998</v>
      </c>
      <c r="D107" s="507">
        <f>MAX($B$35,$B$47,$B$59,$B$71,$B$83)</f>
        <v>3318.1390000000001</v>
      </c>
      <c r="E107" s="507">
        <f t="shared" si="2"/>
        <v>936.87000000000035</v>
      </c>
      <c r="F107" s="507">
        <f>AVERAGE($B$35,$B$47,$B$59,$B$71,$B$83)</f>
        <v>2952.2608</v>
      </c>
      <c r="G107" s="31">
        <f t="shared" si="3"/>
        <v>-0.13551065678208385</v>
      </c>
    </row>
    <row r="108" spans="1:7" x14ac:dyDescent="0.2">
      <c r="A108" s="506">
        <v>44774</v>
      </c>
      <c r="B108" s="507">
        <v>2810.681</v>
      </c>
      <c r="C108" s="507">
        <f>MIN($B$36,$B$48,$B$60,$B$72,$B$84)</f>
        <v>2616.8409999999999</v>
      </c>
      <c r="D108" s="507">
        <f>MAX($B$36,$B$48,$B$60,$B$72,$B$84)</f>
        <v>3522.2159999999999</v>
      </c>
      <c r="E108" s="507">
        <f t="shared" si="2"/>
        <v>905.375</v>
      </c>
      <c r="F108" s="507">
        <f>AVERAGE($B$36,$B$48,$B$60,$B$72,$B$84)</f>
        <v>3165.6176</v>
      </c>
      <c r="G108" s="31">
        <f t="shared" si="3"/>
        <v>-0.11212238648155104</v>
      </c>
    </row>
    <row r="109" spans="1:7" x14ac:dyDescent="0.2">
      <c r="A109" s="506">
        <v>44805</v>
      </c>
      <c r="B109" s="507">
        <v>3205.9229999999998</v>
      </c>
      <c r="C109" s="507">
        <f>MIN($B$37,$B$49,$B$61,$B$73,$B$85)</f>
        <v>2950.3679999999999</v>
      </c>
      <c r="D109" s="507">
        <f>MAX($B$37,$B$49,$B$61,$B$73,$B$85)</f>
        <v>3839.8359999999998</v>
      </c>
      <c r="E109" s="507">
        <f t="shared" si="2"/>
        <v>889.46799999999985</v>
      </c>
      <c r="F109" s="507">
        <f>AVERAGE($B$37,$B$49,$B$61,$B$73,$B$85)</f>
        <v>3495.5063999999998</v>
      </c>
      <c r="G109" s="31">
        <f t="shared" si="3"/>
        <v>-8.2844477126404303E-2</v>
      </c>
    </row>
    <row r="110" spans="1:7" x14ac:dyDescent="0.2">
      <c r="A110" s="506">
        <v>44835</v>
      </c>
      <c r="B110" s="507">
        <v>3485.4589999999998</v>
      </c>
      <c r="C110" s="507">
        <f>MIN($B$38,$B$50,$B$62,$B$74,$B$86)</f>
        <v>3236.2539999999999</v>
      </c>
      <c r="D110" s="507">
        <f>MAX($B$38,$B$50,$B$62,$B$74,$B$86)</f>
        <v>4012.723</v>
      </c>
      <c r="E110" s="507">
        <f t="shared" si="2"/>
        <v>776.46900000000005</v>
      </c>
      <c r="F110" s="507">
        <f>AVERAGE($B$38,$B$50,$B$62,$B$74,$B$86)</f>
        <v>3751.2038000000002</v>
      </c>
      <c r="G110" s="31">
        <f t="shared" si="3"/>
        <v>-7.0842538600542126E-2</v>
      </c>
    </row>
    <row r="111" spans="1:7" x14ac:dyDescent="0.2">
      <c r="A111" s="506">
        <v>44866</v>
      </c>
      <c r="B111" s="507">
        <v>3365.7849999999999</v>
      </c>
      <c r="C111" s="507">
        <f>MIN($B$39,$B$51,$B$63,$B$75,$B$87)</f>
        <v>3030.0790000000002</v>
      </c>
      <c r="D111" s="507">
        <f>MAX($B$39,$B$51,$B$63,$B$75,$B$87)</f>
        <v>3976.5810000000001</v>
      </c>
      <c r="E111" s="507">
        <f t="shared" si="2"/>
        <v>946.50199999999995</v>
      </c>
      <c r="F111" s="507">
        <f>AVERAGE($B$39,$B$51,$B$63,$B$75,$B$87)</f>
        <v>3651.5135999999998</v>
      </c>
      <c r="G111" s="31">
        <f t="shared" si="3"/>
        <v>-7.8249359388939399E-2</v>
      </c>
    </row>
    <row r="112" spans="1:7" x14ac:dyDescent="0.2">
      <c r="A112" s="508">
        <v>44896</v>
      </c>
      <c r="B112" s="507">
        <v>2822.8470000000002</v>
      </c>
      <c r="C112" s="509">
        <f>MIN($B$40,$B$52,$B$64,$B$76,$B$88)</f>
        <v>2708.3180000000002</v>
      </c>
      <c r="D112" s="509">
        <f>MAX($B$40,$B$52,$B$64,$B$76,$B$88)</f>
        <v>3340.9740000000002</v>
      </c>
      <c r="E112" s="509">
        <f t="shared" si="2"/>
        <v>632.65599999999995</v>
      </c>
      <c r="F112" s="509">
        <f>AVERAGE($B$40,$B$52,$B$64,$B$76,$B$88)</f>
        <v>3113.4160000000002</v>
      </c>
      <c r="G112" s="510">
        <f t="shared" si="3"/>
        <v>-9.332803582945548E-2</v>
      </c>
    </row>
    <row r="113" spans="1:5" x14ac:dyDescent="0.2">
      <c r="A113" s="353" t="s">
        <v>553</v>
      </c>
    </row>
    <row r="114" spans="1:5" x14ac:dyDescent="0.2">
      <c r="A114" t="s">
        <v>591</v>
      </c>
    </row>
    <row r="115" spans="1:5" x14ac:dyDescent="0.2">
      <c r="A115" s="396" t="s">
        <v>592</v>
      </c>
    </row>
    <row r="116" spans="1:5" x14ac:dyDescent="0.2">
      <c r="A116" s="366" t="s">
        <v>587</v>
      </c>
    </row>
    <row r="117" spans="1:5" x14ac:dyDescent="0.2">
      <c r="A117" s="4"/>
      <c r="B117" s="69" t="s">
        <v>350</v>
      </c>
    </row>
    <row r="118" spans="1:5" x14ac:dyDescent="0.2">
      <c r="A118" s="2">
        <v>62</v>
      </c>
      <c r="B118" s="17">
        <v>0</v>
      </c>
      <c r="E118" s="1"/>
    </row>
    <row r="119" spans="1:5" x14ac:dyDescent="0.2">
      <c r="A119" s="2">
        <v>62</v>
      </c>
      <c r="B119" s="17">
        <v>5000</v>
      </c>
    </row>
    <row r="121" spans="1:5" x14ac:dyDescent="0.2">
      <c r="A121" s="4"/>
      <c r="B121" s="69" t="s">
        <v>350</v>
      </c>
    </row>
    <row r="122" spans="1:5" x14ac:dyDescent="0.2">
      <c r="A122" s="2">
        <v>62</v>
      </c>
      <c r="B122" s="86">
        <v>-0.5</v>
      </c>
    </row>
    <row r="123" spans="1:5" x14ac:dyDescent="0.2">
      <c r="A123" s="2">
        <v>62</v>
      </c>
      <c r="B123" s="86">
        <v>0.5</v>
      </c>
    </row>
  </sheetData>
  <mergeCells count="2">
    <mergeCell ref="B26:G26"/>
    <mergeCell ref="C27:G27"/>
  </mergeCells>
  <hyperlinks>
    <hyperlink ref="A3" location="Contents!A1" display="Return to Contents"/>
  </hyperlinks>
  <pageMargins left="0.75" right="0.75" top="1" bottom="1" header="0.5" footer="0.5"/>
  <pageSetup scale="64" fitToHeight="2" orientation="landscape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B141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6.85546875" style="119" customWidth="1"/>
    <col min="18" max="18" width="15.5703125" style="119" customWidth="1"/>
    <col min="19" max="26" width="9.140625" style="119"/>
    <col min="27" max="28" width="9.140625" style="121"/>
    <col min="29" max="16384" width="9.140625" style="119"/>
  </cols>
  <sheetData>
    <row r="1" spans="1:19" x14ac:dyDescent="0.25">
      <c r="A1" s="173"/>
    </row>
    <row r="2" spans="1:19" ht="15.75" x14ac:dyDescent="0.25">
      <c r="A2" s="389" t="s">
        <v>551</v>
      </c>
      <c r="L2" s="121"/>
    </row>
    <row r="3" spans="1:19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L3" s="121"/>
      <c r="Q3" s="125"/>
    </row>
    <row r="4" spans="1:19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L4" s="121"/>
      <c r="Q4" s="125"/>
    </row>
    <row r="5" spans="1:19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L5" s="121"/>
      <c r="Q5" s="166" t="s">
        <v>351</v>
      </c>
      <c r="R5" s="167"/>
    </row>
    <row r="6" spans="1:19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317" t="s">
        <v>73</v>
      </c>
      <c r="R6" s="318" t="s">
        <v>304</v>
      </c>
      <c r="S6" s="316"/>
    </row>
    <row r="7" spans="1:19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319" t="s">
        <v>74</v>
      </c>
      <c r="R7" s="320" t="s">
        <v>305</v>
      </c>
      <c r="S7" s="316"/>
    </row>
    <row r="8" spans="1:19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319" t="s">
        <v>75</v>
      </c>
      <c r="R8" s="320" t="s">
        <v>306</v>
      </c>
      <c r="S8" s="316"/>
    </row>
    <row r="9" spans="1:19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321" t="s">
        <v>76</v>
      </c>
      <c r="R9" s="322" t="s">
        <v>303</v>
      </c>
      <c r="S9" s="316"/>
    </row>
    <row r="10" spans="1:19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R10" s="42"/>
    </row>
    <row r="11" spans="1:19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9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9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9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9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9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2" spans="1:12" x14ac:dyDescent="0.25">
      <c r="A22" s="132"/>
      <c r="B22" s="132"/>
      <c r="C22" s="132"/>
      <c r="D22" s="132"/>
      <c r="E22" s="132"/>
      <c r="F22" s="132"/>
      <c r="G22" s="132"/>
      <c r="H22" s="132"/>
      <c r="I22" s="132"/>
      <c r="J22" s="132"/>
    </row>
    <row r="24" spans="1:12" x14ac:dyDescent="0.25">
      <c r="A24"/>
      <c r="B24"/>
      <c r="C24" s="572" t="s">
        <v>71</v>
      </c>
      <c r="D24" s="572"/>
      <c r="E24" s="572"/>
      <c r="F24" s="572"/>
      <c r="G24" s="572"/>
      <c r="H24" s="32"/>
      <c r="I24" s="572" t="s">
        <v>72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0" t="s">
        <v>73</v>
      </c>
      <c r="C26" s="77">
        <v>418.32948599999997</v>
      </c>
      <c r="D26" s="77">
        <v>381.65923900000001</v>
      </c>
      <c r="E26" s="77">
        <v>310.29179799999997</v>
      </c>
      <c r="F26" s="77">
        <v>323.34410320000001</v>
      </c>
      <c r="G26" s="77">
        <v>334.93220000000002</v>
      </c>
      <c r="H26" s="130"/>
      <c r="I26" s="20">
        <f t="shared" ref="I26:L28" si="0">D26-C26</f>
        <v>-36.670246999999961</v>
      </c>
      <c r="J26" s="20">
        <f t="shared" si="0"/>
        <v>-71.367441000000042</v>
      </c>
      <c r="K26" s="20">
        <f t="shared" si="0"/>
        <v>13.052305200000035</v>
      </c>
      <c r="L26" s="20">
        <f t="shared" si="0"/>
        <v>11.588096800000017</v>
      </c>
    </row>
    <row r="27" spans="1:12" x14ac:dyDescent="0.25">
      <c r="A27"/>
      <c r="B27" s="10" t="s">
        <v>74</v>
      </c>
      <c r="C27" s="77">
        <v>200.87763000000001</v>
      </c>
      <c r="D27" s="77">
        <v>192.96147300000001</v>
      </c>
      <c r="E27" s="77">
        <v>138.34263200000001</v>
      </c>
      <c r="F27" s="77">
        <v>145.77767639999999</v>
      </c>
      <c r="G27" s="77">
        <v>160.69566</v>
      </c>
      <c r="H27" s="130"/>
      <c r="I27" s="20">
        <f t="shared" si="0"/>
        <v>-7.9161569999999983</v>
      </c>
      <c r="J27" s="20">
        <f t="shared" si="0"/>
        <v>-54.618841000000003</v>
      </c>
      <c r="K27" s="20">
        <f t="shared" si="0"/>
        <v>7.4350443999999811</v>
      </c>
      <c r="L27" s="20">
        <f t="shared" si="0"/>
        <v>14.917983600000014</v>
      </c>
    </row>
    <row r="28" spans="1:12" x14ac:dyDescent="0.25">
      <c r="A28"/>
      <c r="B28" s="10" t="s">
        <v>75</v>
      </c>
      <c r="C28" s="77">
        <v>136.959979</v>
      </c>
      <c r="D28" s="77">
        <v>130.65041600000001</v>
      </c>
      <c r="E28" s="77">
        <v>90.418901000000005</v>
      </c>
      <c r="F28" s="77">
        <v>112.0374886</v>
      </c>
      <c r="G28" s="77">
        <v>114.69995299999999</v>
      </c>
      <c r="H28" s="130"/>
      <c r="I28" s="20">
        <f t="shared" si="0"/>
        <v>-6.3095629999999971</v>
      </c>
      <c r="J28" s="20">
        <f t="shared" si="0"/>
        <v>-40.231515000000002</v>
      </c>
      <c r="K28" s="20">
        <f t="shared" si="0"/>
        <v>21.618587599999998</v>
      </c>
      <c r="L28" s="20">
        <f t="shared" si="0"/>
        <v>2.6624643999999904</v>
      </c>
    </row>
    <row r="29" spans="1:12" x14ac:dyDescent="0.25">
      <c r="A29"/>
      <c r="B29" s="347" t="s">
        <v>76</v>
      </c>
      <c r="C29" s="348">
        <v>755.52254000000005</v>
      </c>
      <c r="D29" s="348">
        <v>705.27112799999998</v>
      </c>
      <c r="E29" s="348">
        <v>539.05333099999996</v>
      </c>
      <c r="F29" s="348">
        <v>581.15926520000005</v>
      </c>
      <c r="G29" s="348">
        <v>610.32784000000004</v>
      </c>
      <c r="H29" s="9"/>
      <c r="I29" s="349">
        <f>+SUM(I26:I28)</f>
        <v>-50.895966999999956</v>
      </c>
      <c r="J29" s="349">
        <f>+SUM(J26:J28)</f>
        <v>-166.21779700000005</v>
      </c>
      <c r="K29" s="349">
        <f>+SUM(K26:K28)</f>
        <v>42.105937200000014</v>
      </c>
      <c r="L29" s="349">
        <f>+SUM(L26:L28)</f>
        <v>29.168544800000021</v>
      </c>
    </row>
    <row r="30" spans="1:12" x14ac:dyDescent="0.25">
      <c r="A30" s="353" t="s">
        <v>553</v>
      </c>
      <c r="B30"/>
      <c r="C30"/>
      <c r="D30" s="10"/>
      <c r="E30"/>
      <c r="F30"/>
      <c r="G30"/>
      <c r="H30"/>
      <c r="I30" s="10"/>
      <c r="J30" s="27"/>
      <c r="K30" s="27"/>
      <c r="L30" s="27"/>
    </row>
    <row r="32" spans="1:12" x14ac:dyDescent="0.25">
      <c r="E32" s="175"/>
    </row>
    <row r="33" spans="1:7" x14ac:dyDescent="0.25">
      <c r="A33" s="135"/>
      <c r="B33" s="135"/>
      <c r="C33" s="135" t="s">
        <v>307</v>
      </c>
      <c r="D33" s="135" t="s">
        <v>230</v>
      </c>
      <c r="E33" s="453" t="s">
        <v>229</v>
      </c>
      <c r="F33" s="453" t="s">
        <v>469</v>
      </c>
    </row>
    <row r="34" spans="1:7" x14ac:dyDescent="0.25">
      <c r="A34" s="135">
        <f t="shared" ref="A34:A45" si="1">YEAR(B34)</f>
        <v>2018</v>
      </c>
      <c r="B34" s="429">
        <v>43101</v>
      </c>
      <c r="C34" s="430">
        <v>61.936683000000002</v>
      </c>
      <c r="D34" s="129" t="e">
        <v>#N/A</v>
      </c>
      <c r="E34" s="431"/>
      <c r="F34" s="431">
        <v>61.936683000000002</v>
      </c>
      <c r="G34" s="126"/>
    </row>
    <row r="35" spans="1:7" x14ac:dyDescent="0.25">
      <c r="A35" s="135">
        <f t="shared" si="1"/>
        <v>2018</v>
      </c>
      <c r="B35" s="429">
        <v>43132</v>
      </c>
      <c r="C35" s="430">
        <v>60.235142000000003</v>
      </c>
      <c r="D35" s="129" t="e">
        <v>#N/A</v>
      </c>
      <c r="E35" s="511">
        <f>AVERAGEIF($A$34:$A$45,A35,$F$34:$F$45)</f>
        <v>62.960211666666659</v>
      </c>
      <c r="F35" s="431">
        <v>60.235142000000003</v>
      </c>
      <c r="G35" s="126"/>
    </row>
    <row r="36" spans="1:7" x14ac:dyDescent="0.25">
      <c r="A36" s="135">
        <f t="shared" si="1"/>
        <v>2018</v>
      </c>
      <c r="B36" s="429">
        <v>43160</v>
      </c>
      <c r="C36" s="430">
        <v>65.467141999999996</v>
      </c>
      <c r="D36" s="129" t="e">
        <v>#N/A</v>
      </c>
      <c r="E36" s="511">
        <f>AVERAGEIF($A$34:$A$45,A36,$F$34:$F$45)</f>
        <v>62.960211666666659</v>
      </c>
      <c r="F36" s="431">
        <v>65.467141999999996</v>
      </c>
      <c r="G36" s="402"/>
    </row>
    <row r="37" spans="1:7" x14ac:dyDescent="0.25">
      <c r="A37" s="135">
        <f t="shared" si="1"/>
        <v>2018</v>
      </c>
      <c r="B37" s="429">
        <v>43191</v>
      </c>
      <c r="C37" s="430">
        <v>58.032114</v>
      </c>
      <c r="D37" s="129" t="e">
        <v>#N/A</v>
      </c>
      <c r="E37" s="511">
        <f t="shared" ref="E37:E43" si="2">AVERAGEIF($A$34:$A$45,A37,$F$34:$F$45)</f>
        <v>62.960211666666659</v>
      </c>
      <c r="F37" s="431">
        <v>58.032114</v>
      </c>
      <c r="G37" s="126"/>
    </row>
    <row r="38" spans="1:7" x14ac:dyDescent="0.25">
      <c r="A38" s="135">
        <f t="shared" si="1"/>
        <v>2018</v>
      </c>
      <c r="B38" s="429">
        <v>43221</v>
      </c>
      <c r="C38" s="430">
        <v>61.195974999999997</v>
      </c>
      <c r="D38" s="129" t="e">
        <v>#N/A</v>
      </c>
      <c r="E38" s="511">
        <f t="shared" si="2"/>
        <v>62.960211666666659</v>
      </c>
      <c r="F38" s="431">
        <v>61.195974999999997</v>
      </c>
      <c r="G38" s="126"/>
    </row>
    <row r="39" spans="1:7" x14ac:dyDescent="0.25">
      <c r="A39" s="135">
        <f t="shared" si="1"/>
        <v>2018</v>
      </c>
      <c r="B39" s="429">
        <v>43252</v>
      </c>
      <c r="C39" s="430">
        <v>61.557372000000001</v>
      </c>
      <c r="D39" s="129" t="e">
        <v>#N/A</v>
      </c>
      <c r="E39" s="511">
        <f t="shared" si="2"/>
        <v>62.960211666666659</v>
      </c>
      <c r="F39" s="431">
        <v>61.557372000000001</v>
      </c>
      <c r="G39" s="126"/>
    </row>
    <row r="40" spans="1:7" x14ac:dyDescent="0.25">
      <c r="A40" s="135">
        <f t="shared" si="1"/>
        <v>2018</v>
      </c>
      <c r="B40" s="429">
        <v>43282</v>
      </c>
      <c r="C40" s="430">
        <v>62.945245999999997</v>
      </c>
      <c r="D40" s="129" t="e">
        <v>#N/A</v>
      </c>
      <c r="E40" s="511">
        <f t="shared" si="2"/>
        <v>62.960211666666659</v>
      </c>
      <c r="F40" s="431">
        <v>62.945245999999997</v>
      </c>
      <c r="G40" s="126"/>
    </row>
    <row r="41" spans="1:7" x14ac:dyDescent="0.25">
      <c r="A41" s="135">
        <f t="shared" si="1"/>
        <v>2018</v>
      </c>
      <c r="B41" s="429">
        <v>43313</v>
      </c>
      <c r="C41" s="430">
        <v>69.301237999999998</v>
      </c>
      <c r="D41" s="129" t="e">
        <v>#N/A</v>
      </c>
      <c r="E41" s="511">
        <f t="shared" si="2"/>
        <v>62.960211666666659</v>
      </c>
      <c r="F41" s="431">
        <v>69.301237999999998</v>
      </c>
      <c r="G41" s="126"/>
    </row>
    <row r="42" spans="1:7" x14ac:dyDescent="0.25">
      <c r="A42" s="135">
        <f t="shared" si="1"/>
        <v>2018</v>
      </c>
      <c r="B42" s="429">
        <v>43344</v>
      </c>
      <c r="C42" s="430">
        <v>62.416694</v>
      </c>
      <c r="D42" s="129" t="e">
        <v>#N/A</v>
      </c>
      <c r="E42" s="511">
        <f t="shared" si="2"/>
        <v>62.960211666666659</v>
      </c>
      <c r="F42" s="431">
        <v>62.416694</v>
      </c>
      <c r="G42" s="126"/>
    </row>
    <row r="43" spans="1:7" x14ac:dyDescent="0.25">
      <c r="A43" s="135">
        <f t="shared" si="1"/>
        <v>2018</v>
      </c>
      <c r="B43" s="429">
        <v>43374</v>
      </c>
      <c r="C43" s="430">
        <v>66.384384999999995</v>
      </c>
      <c r="D43" s="129" t="e">
        <v>#N/A</v>
      </c>
      <c r="E43" s="511">
        <f t="shared" si="2"/>
        <v>62.960211666666659</v>
      </c>
      <c r="F43" s="431">
        <v>66.384384999999995</v>
      </c>
      <c r="G43" s="126"/>
    </row>
    <row r="44" spans="1:7" x14ac:dyDescent="0.25">
      <c r="A44" s="135">
        <f t="shared" si="1"/>
        <v>2018</v>
      </c>
      <c r="B44" s="429">
        <v>43405</v>
      </c>
      <c r="C44" s="430">
        <v>62.717784999999999</v>
      </c>
      <c r="D44" s="129" t="e">
        <v>#N/A</v>
      </c>
      <c r="E44" s="511">
        <f>AVERAGEIF($A$34:$A$45,A44,$F$34:$F$45)</f>
        <v>62.960211666666659</v>
      </c>
      <c r="F44" s="431">
        <v>62.717784999999999</v>
      </c>
      <c r="G44" s="126"/>
    </row>
    <row r="45" spans="1:7" x14ac:dyDescent="0.25">
      <c r="A45" s="135">
        <f t="shared" si="1"/>
        <v>2018</v>
      </c>
      <c r="B45" s="429">
        <v>43435</v>
      </c>
      <c r="C45" s="430">
        <v>63.332763999999997</v>
      </c>
      <c r="D45" s="129" t="e">
        <v>#N/A</v>
      </c>
      <c r="E45" s="431"/>
      <c r="F45" s="431">
        <v>63.332763999999997</v>
      </c>
      <c r="G45" s="126"/>
    </row>
    <row r="46" spans="1:7" x14ac:dyDescent="0.25">
      <c r="A46" s="135">
        <f t="shared" ref="A46:A93" si="3">YEAR(B46)</f>
        <v>2019</v>
      </c>
      <c r="B46" s="429">
        <v>43466</v>
      </c>
      <c r="C46" s="430">
        <v>65.732791000000006</v>
      </c>
      <c r="D46" s="129" t="e">
        <v>#N/A</v>
      </c>
      <c r="E46" s="431"/>
      <c r="F46" s="431">
        <v>65.732791000000006</v>
      </c>
      <c r="G46" s="126"/>
    </row>
    <row r="47" spans="1:7" x14ac:dyDescent="0.25">
      <c r="A47" s="135">
        <f t="shared" si="3"/>
        <v>2019</v>
      </c>
      <c r="B47" s="429">
        <v>43497</v>
      </c>
      <c r="C47" s="430">
        <v>58.223570000000002</v>
      </c>
      <c r="D47" s="129" t="e">
        <v>#N/A</v>
      </c>
      <c r="E47" s="431">
        <f t="shared" ref="E47:E56" si="4">AVERAGEIF($A$46:$A$107,A47,$F$46:$F$107)</f>
        <v>58.772593999999998</v>
      </c>
      <c r="F47" s="431">
        <v>58.223570000000002</v>
      </c>
      <c r="G47" s="126"/>
    </row>
    <row r="48" spans="1:7" x14ac:dyDescent="0.25">
      <c r="A48" s="135">
        <f t="shared" si="3"/>
        <v>2019</v>
      </c>
      <c r="B48" s="429">
        <v>43525</v>
      </c>
      <c r="C48" s="430">
        <v>55.580039999999997</v>
      </c>
      <c r="D48" s="129" t="e">
        <v>#N/A</v>
      </c>
      <c r="E48" s="431">
        <f t="shared" si="4"/>
        <v>58.772593999999998</v>
      </c>
      <c r="F48" s="431">
        <v>55.580039999999997</v>
      </c>
      <c r="G48" s="402"/>
    </row>
    <row r="49" spans="1:7" x14ac:dyDescent="0.25">
      <c r="A49" s="135">
        <f t="shared" si="3"/>
        <v>2019</v>
      </c>
      <c r="B49" s="429">
        <v>43556</v>
      </c>
      <c r="C49" s="430">
        <v>61.007258999999998</v>
      </c>
      <c r="D49" s="129" t="e">
        <v>#N/A</v>
      </c>
      <c r="E49" s="431">
        <f t="shared" si="4"/>
        <v>58.772593999999998</v>
      </c>
      <c r="F49" s="431">
        <v>61.007258999999998</v>
      </c>
      <c r="G49" s="126"/>
    </row>
    <row r="50" spans="1:7" x14ac:dyDescent="0.25">
      <c r="A50" s="135">
        <f t="shared" si="3"/>
        <v>2019</v>
      </c>
      <c r="B50" s="429">
        <v>43586</v>
      </c>
      <c r="C50" s="430">
        <v>61.653404000000002</v>
      </c>
      <c r="D50" s="129" t="e">
        <v>#N/A</v>
      </c>
      <c r="E50" s="431">
        <f t="shared" si="4"/>
        <v>58.772593999999998</v>
      </c>
      <c r="F50" s="431">
        <v>61.653404000000002</v>
      </c>
      <c r="G50" s="126"/>
    </row>
    <row r="51" spans="1:7" x14ac:dyDescent="0.25">
      <c r="A51" s="135">
        <f t="shared" si="3"/>
        <v>2019</v>
      </c>
      <c r="B51" s="429">
        <v>43617</v>
      </c>
      <c r="C51" s="430">
        <v>56.515031</v>
      </c>
      <c r="D51" s="129" t="e">
        <v>#N/A</v>
      </c>
      <c r="E51" s="431">
        <f t="shared" si="4"/>
        <v>58.772593999999998</v>
      </c>
      <c r="F51" s="431">
        <v>56.515031</v>
      </c>
      <c r="G51" s="126"/>
    </row>
    <row r="52" spans="1:7" x14ac:dyDescent="0.25">
      <c r="A52" s="135">
        <f t="shared" si="3"/>
        <v>2019</v>
      </c>
      <c r="B52" s="429">
        <v>43647</v>
      </c>
      <c r="C52" s="430">
        <v>59.034596000000001</v>
      </c>
      <c r="D52" s="129" t="e">
        <v>#N/A</v>
      </c>
      <c r="E52" s="431">
        <f t="shared" si="4"/>
        <v>58.772593999999998</v>
      </c>
      <c r="F52" s="431">
        <v>59.034596000000001</v>
      </c>
      <c r="G52" s="126"/>
    </row>
    <row r="53" spans="1:7" x14ac:dyDescent="0.25">
      <c r="A53" s="135">
        <f t="shared" si="3"/>
        <v>2019</v>
      </c>
      <c r="B53" s="429">
        <v>43678</v>
      </c>
      <c r="C53" s="430">
        <v>63.757680000000001</v>
      </c>
      <c r="D53" s="129" t="e">
        <v>#N/A</v>
      </c>
      <c r="E53" s="431">
        <f t="shared" si="4"/>
        <v>58.772593999999998</v>
      </c>
      <c r="F53" s="431">
        <v>63.757680000000001</v>
      </c>
      <c r="G53" s="126"/>
    </row>
    <row r="54" spans="1:7" x14ac:dyDescent="0.25">
      <c r="A54" s="135">
        <f t="shared" si="3"/>
        <v>2019</v>
      </c>
      <c r="B54" s="429">
        <v>43709</v>
      </c>
      <c r="C54" s="430">
        <v>58.563501000000002</v>
      </c>
      <c r="D54" s="129" t="e">
        <v>#N/A</v>
      </c>
      <c r="E54" s="431">
        <f t="shared" si="4"/>
        <v>58.772593999999998</v>
      </c>
      <c r="F54" s="431">
        <v>58.563501000000002</v>
      </c>
      <c r="G54" s="126"/>
    </row>
    <row r="55" spans="1:7" x14ac:dyDescent="0.25">
      <c r="A55" s="135">
        <f t="shared" si="3"/>
        <v>2019</v>
      </c>
      <c r="B55" s="429">
        <v>43739</v>
      </c>
      <c r="C55" s="430">
        <v>57.142977999999999</v>
      </c>
      <c r="D55" s="129" t="e">
        <v>#N/A</v>
      </c>
      <c r="E55" s="431">
        <f t="shared" si="4"/>
        <v>58.772593999999998</v>
      </c>
      <c r="F55" s="431">
        <v>57.142977999999999</v>
      </c>
      <c r="G55" s="126"/>
    </row>
    <row r="56" spans="1:7" x14ac:dyDescent="0.25">
      <c r="A56" s="135">
        <f t="shared" si="3"/>
        <v>2019</v>
      </c>
      <c r="B56" s="429">
        <v>43770</v>
      </c>
      <c r="C56" s="430">
        <v>54.361009000000003</v>
      </c>
      <c r="D56" s="129" t="e">
        <v>#N/A</v>
      </c>
      <c r="E56" s="431">
        <f t="shared" si="4"/>
        <v>58.772593999999998</v>
      </c>
      <c r="F56" s="431">
        <v>54.361009000000003</v>
      </c>
      <c r="G56" s="126"/>
    </row>
    <row r="57" spans="1:7" x14ac:dyDescent="0.25">
      <c r="A57" s="135">
        <f t="shared" si="3"/>
        <v>2019</v>
      </c>
      <c r="B57" s="429">
        <v>43800</v>
      </c>
      <c r="C57" s="430">
        <v>53.699269000000001</v>
      </c>
      <c r="D57" s="129" t="e">
        <v>#N/A</v>
      </c>
      <c r="E57" s="431"/>
      <c r="F57" s="431">
        <v>53.699269000000001</v>
      </c>
      <c r="G57" s="126"/>
    </row>
    <row r="58" spans="1:7" x14ac:dyDescent="0.25">
      <c r="A58" s="135">
        <f t="shared" si="3"/>
        <v>2020</v>
      </c>
      <c r="B58" s="429">
        <v>43831</v>
      </c>
      <c r="C58" s="430">
        <v>55.612462000000001</v>
      </c>
      <c r="D58" s="129" t="e">
        <v>#N/A</v>
      </c>
      <c r="E58" s="431"/>
      <c r="F58" s="431">
        <v>55.612462000000001</v>
      </c>
      <c r="G58" s="126"/>
    </row>
    <row r="59" spans="1:7" x14ac:dyDescent="0.25">
      <c r="A59" s="135">
        <f t="shared" si="3"/>
        <v>2020</v>
      </c>
      <c r="B59" s="429">
        <v>43862</v>
      </c>
      <c r="C59" s="430">
        <v>47.378791999999997</v>
      </c>
      <c r="D59" s="129" t="e">
        <v>#N/A</v>
      </c>
      <c r="E59" s="431">
        <f t="shared" ref="E59:E68" si="5">AVERAGEIF($A$46:$A$107,A59,$F$46:$F$107)</f>
        <v>44.92111091666667</v>
      </c>
      <c r="F59" s="431">
        <v>47.378791999999997</v>
      </c>
      <c r="G59" s="126"/>
    </row>
    <row r="60" spans="1:7" x14ac:dyDescent="0.25">
      <c r="A60" s="135">
        <f t="shared" si="3"/>
        <v>2020</v>
      </c>
      <c r="B60" s="429">
        <v>43891</v>
      </c>
      <c r="C60" s="430">
        <v>46.060924999999997</v>
      </c>
      <c r="D60" s="129" t="e">
        <v>#N/A</v>
      </c>
      <c r="E60" s="431">
        <f t="shared" si="5"/>
        <v>44.92111091666667</v>
      </c>
      <c r="F60" s="431">
        <v>46.060924999999997</v>
      </c>
      <c r="G60" s="402"/>
    </row>
    <row r="61" spans="1:7" x14ac:dyDescent="0.25">
      <c r="A61" s="135">
        <f t="shared" si="3"/>
        <v>2020</v>
      </c>
      <c r="B61" s="429">
        <v>43922</v>
      </c>
      <c r="C61" s="430">
        <v>38.999501000000002</v>
      </c>
      <c r="D61" s="129" t="e">
        <v>#N/A</v>
      </c>
      <c r="E61" s="431">
        <f t="shared" si="5"/>
        <v>44.92111091666667</v>
      </c>
      <c r="F61" s="431">
        <v>38.999501000000002</v>
      </c>
      <c r="G61" s="126"/>
    </row>
    <row r="62" spans="1:7" x14ac:dyDescent="0.25">
      <c r="A62" s="135">
        <f t="shared" si="3"/>
        <v>2020</v>
      </c>
      <c r="B62" s="429">
        <v>43952</v>
      </c>
      <c r="C62" s="430">
        <v>36.934071000000003</v>
      </c>
      <c r="D62" s="129" t="e">
        <v>#N/A</v>
      </c>
      <c r="E62" s="431">
        <f t="shared" si="5"/>
        <v>44.92111091666667</v>
      </c>
      <c r="F62" s="431">
        <v>36.934071000000003</v>
      </c>
      <c r="G62" s="126"/>
    </row>
    <row r="63" spans="1:7" x14ac:dyDescent="0.25">
      <c r="A63" s="135">
        <f t="shared" si="3"/>
        <v>2020</v>
      </c>
      <c r="B63" s="429">
        <v>43983</v>
      </c>
      <c r="C63" s="430">
        <v>39.258833000000003</v>
      </c>
      <c r="D63" s="129" t="e">
        <v>#N/A</v>
      </c>
      <c r="E63" s="431">
        <f t="shared" si="5"/>
        <v>44.92111091666667</v>
      </c>
      <c r="F63" s="431">
        <v>39.258833000000003</v>
      </c>
      <c r="G63" s="126"/>
    </row>
    <row r="64" spans="1:7" x14ac:dyDescent="0.25">
      <c r="A64" s="135">
        <f t="shared" si="3"/>
        <v>2020</v>
      </c>
      <c r="B64" s="429">
        <v>44013</v>
      </c>
      <c r="C64" s="430">
        <v>43.195796999999999</v>
      </c>
      <c r="D64" s="129" t="e">
        <v>#N/A</v>
      </c>
      <c r="E64" s="431">
        <f t="shared" si="5"/>
        <v>44.92111091666667</v>
      </c>
      <c r="F64" s="431">
        <v>43.195796999999999</v>
      </c>
      <c r="G64" s="126"/>
    </row>
    <row r="65" spans="1:7" x14ac:dyDescent="0.25">
      <c r="A65" s="135">
        <f t="shared" si="3"/>
        <v>2020</v>
      </c>
      <c r="B65" s="429">
        <v>44044</v>
      </c>
      <c r="C65" s="430">
        <v>47.499327000000001</v>
      </c>
      <c r="D65" s="129" t="e">
        <v>#N/A</v>
      </c>
      <c r="E65" s="431">
        <f t="shared" si="5"/>
        <v>44.92111091666667</v>
      </c>
      <c r="F65" s="431">
        <v>47.499327000000001</v>
      </c>
      <c r="G65" s="126"/>
    </row>
    <row r="66" spans="1:7" x14ac:dyDescent="0.25">
      <c r="A66" s="135">
        <f t="shared" si="3"/>
        <v>2020</v>
      </c>
      <c r="B66" s="429">
        <v>44075</v>
      </c>
      <c r="C66" s="430">
        <v>45.118958999999997</v>
      </c>
      <c r="D66" s="129" t="e">
        <v>#N/A</v>
      </c>
      <c r="E66" s="431">
        <f t="shared" si="5"/>
        <v>44.92111091666667</v>
      </c>
      <c r="F66" s="431">
        <v>45.118958999999997</v>
      </c>
      <c r="G66" s="126"/>
    </row>
    <row r="67" spans="1:7" x14ac:dyDescent="0.25">
      <c r="A67" s="135">
        <f t="shared" si="3"/>
        <v>2020</v>
      </c>
      <c r="B67" s="429">
        <v>44105</v>
      </c>
      <c r="C67" s="430">
        <v>46.599246999999998</v>
      </c>
      <c r="D67" s="129" t="e">
        <v>#N/A</v>
      </c>
      <c r="E67" s="431">
        <f t="shared" si="5"/>
        <v>44.92111091666667</v>
      </c>
      <c r="F67" s="431">
        <v>46.599246999999998</v>
      </c>
      <c r="G67" s="126"/>
    </row>
    <row r="68" spans="1:7" x14ac:dyDescent="0.25">
      <c r="A68" s="135">
        <f t="shared" si="3"/>
        <v>2020</v>
      </c>
      <c r="B68" s="429">
        <v>44136</v>
      </c>
      <c r="C68" s="430">
        <v>45.959758000000001</v>
      </c>
      <c r="D68" s="129" t="e">
        <v>#N/A</v>
      </c>
      <c r="E68" s="431">
        <f t="shared" si="5"/>
        <v>44.92111091666667</v>
      </c>
      <c r="F68" s="431">
        <v>45.959758000000001</v>
      </c>
      <c r="G68" s="126"/>
    </row>
    <row r="69" spans="1:7" x14ac:dyDescent="0.25">
      <c r="A69" s="135">
        <f t="shared" si="3"/>
        <v>2020</v>
      </c>
      <c r="B69" s="429">
        <v>44166</v>
      </c>
      <c r="C69" s="430">
        <v>46.435659000000001</v>
      </c>
      <c r="D69" s="129" t="e">
        <v>#N/A</v>
      </c>
      <c r="E69" s="431"/>
      <c r="F69" s="431">
        <v>46.435659000000001</v>
      </c>
      <c r="G69" s="126"/>
    </row>
    <row r="70" spans="1:7" x14ac:dyDescent="0.25">
      <c r="A70" s="135">
        <f t="shared" si="3"/>
        <v>2021</v>
      </c>
      <c r="B70" s="429">
        <v>44197</v>
      </c>
      <c r="C70" s="430">
        <v>48.564743999999997</v>
      </c>
      <c r="D70" s="129" t="e">
        <v>#N/A</v>
      </c>
      <c r="E70" s="431"/>
      <c r="F70" s="431">
        <v>48.564743999999997</v>
      </c>
      <c r="G70" s="126"/>
    </row>
    <row r="71" spans="1:7" x14ac:dyDescent="0.25">
      <c r="A71" s="135">
        <f t="shared" si="3"/>
        <v>2021</v>
      </c>
      <c r="B71" s="429">
        <v>44228</v>
      </c>
      <c r="C71" s="430">
        <v>39.227421200000002</v>
      </c>
      <c r="D71" s="129">
        <v>39.227421200000002</v>
      </c>
      <c r="E71" s="431">
        <f t="shared" ref="E71:E80" si="6">AVERAGEIF($A$46:$A$107,A71,$F$46:$F$107)</f>
        <v>48.429938766666659</v>
      </c>
      <c r="F71" s="431">
        <v>39.227421200000002</v>
      </c>
      <c r="G71" s="126"/>
    </row>
    <row r="72" spans="1:7" x14ac:dyDescent="0.25">
      <c r="A72" s="135">
        <f t="shared" si="3"/>
        <v>2021</v>
      </c>
      <c r="B72" s="429">
        <v>44256</v>
      </c>
      <c r="C72" s="430" t="e">
        <v>#N/A</v>
      </c>
      <c r="D72" s="129">
        <v>47.233730000000001</v>
      </c>
      <c r="E72" s="431">
        <f t="shared" si="6"/>
        <v>48.429938766666659</v>
      </c>
      <c r="F72" s="431">
        <v>47.233730000000001</v>
      </c>
      <c r="G72" s="402"/>
    </row>
    <row r="73" spans="1:7" x14ac:dyDescent="0.25">
      <c r="A73" s="135">
        <f t="shared" si="3"/>
        <v>2021</v>
      </c>
      <c r="B73" s="429">
        <v>44287</v>
      </c>
      <c r="C73" s="430" t="e">
        <v>#N/A</v>
      </c>
      <c r="D73" s="129">
        <v>43.160130000000002</v>
      </c>
      <c r="E73" s="431">
        <f t="shared" si="6"/>
        <v>48.429938766666659</v>
      </c>
      <c r="F73" s="431">
        <v>43.160130000000002</v>
      </c>
      <c r="G73" s="126"/>
    </row>
    <row r="74" spans="1:7" x14ac:dyDescent="0.25">
      <c r="A74" s="135">
        <f t="shared" si="3"/>
        <v>2021</v>
      </c>
      <c r="B74" s="429">
        <v>44317</v>
      </c>
      <c r="C74" s="430" t="e">
        <v>#N/A</v>
      </c>
      <c r="D74" s="129">
        <v>44.4604</v>
      </c>
      <c r="E74" s="431">
        <f t="shared" si="6"/>
        <v>48.429938766666659</v>
      </c>
      <c r="F74" s="431">
        <v>44.4604</v>
      </c>
      <c r="G74" s="126"/>
    </row>
    <row r="75" spans="1:7" x14ac:dyDescent="0.25">
      <c r="A75" s="135">
        <f t="shared" si="3"/>
        <v>2021</v>
      </c>
      <c r="B75" s="429">
        <v>44348</v>
      </c>
      <c r="C75" s="430" t="e">
        <v>#N/A</v>
      </c>
      <c r="D75" s="129">
        <v>45.346220000000002</v>
      </c>
      <c r="E75" s="431">
        <f t="shared" si="6"/>
        <v>48.429938766666659</v>
      </c>
      <c r="F75" s="431">
        <v>45.346220000000002</v>
      </c>
      <c r="G75" s="126"/>
    </row>
    <row r="76" spans="1:7" x14ac:dyDescent="0.25">
      <c r="A76" s="135">
        <f t="shared" si="3"/>
        <v>2021</v>
      </c>
      <c r="B76" s="429">
        <v>44378</v>
      </c>
      <c r="C76" s="430" t="e">
        <v>#N/A</v>
      </c>
      <c r="D76" s="129">
        <v>49.41478</v>
      </c>
      <c r="E76" s="431">
        <f t="shared" si="6"/>
        <v>48.429938766666659</v>
      </c>
      <c r="F76" s="431">
        <v>49.41478</v>
      </c>
      <c r="G76" s="126"/>
    </row>
    <row r="77" spans="1:7" x14ac:dyDescent="0.25">
      <c r="A77" s="135">
        <f t="shared" si="3"/>
        <v>2021</v>
      </c>
      <c r="B77" s="429">
        <v>44409</v>
      </c>
      <c r="C77" s="430" t="e">
        <v>#N/A</v>
      </c>
      <c r="D77" s="129">
        <v>55.777430000000003</v>
      </c>
      <c r="E77" s="431">
        <f t="shared" si="6"/>
        <v>48.429938766666659</v>
      </c>
      <c r="F77" s="431">
        <v>55.777430000000003</v>
      </c>
      <c r="G77" s="126"/>
    </row>
    <row r="78" spans="1:7" x14ac:dyDescent="0.25">
      <c r="A78" s="135">
        <f t="shared" si="3"/>
        <v>2021</v>
      </c>
      <c r="B78" s="429">
        <v>44440</v>
      </c>
      <c r="C78" s="430" t="e">
        <v>#N/A</v>
      </c>
      <c r="D78" s="129">
        <v>51.648470000000003</v>
      </c>
      <c r="E78" s="431">
        <f t="shared" si="6"/>
        <v>48.429938766666659</v>
      </c>
      <c r="F78" s="431">
        <v>51.648470000000003</v>
      </c>
      <c r="G78" s="126"/>
    </row>
    <row r="79" spans="1:7" x14ac:dyDescent="0.25">
      <c r="A79" s="135">
        <f t="shared" si="3"/>
        <v>2021</v>
      </c>
      <c r="B79" s="429">
        <v>44470</v>
      </c>
      <c r="C79" s="430" t="e">
        <v>#N/A</v>
      </c>
      <c r="D79" s="129">
        <v>53.37717</v>
      </c>
      <c r="E79" s="431">
        <f t="shared" si="6"/>
        <v>48.429938766666659</v>
      </c>
      <c r="F79" s="431">
        <v>53.37717</v>
      </c>
      <c r="G79" s="126"/>
    </row>
    <row r="80" spans="1:7" x14ac:dyDescent="0.25">
      <c r="A80" s="135">
        <f t="shared" si="3"/>
        <v>2021</v>
      </c>
      <c r="B80" s="429">
        <v>44501</v>
      </c>
      <c r="C80" s="430" t="e">
        <v>#N/A</v>
      </c>
      <c r="D80" s="129">
        <v>51.19218</v>
      </c>
      <c r="E80" s="431">
        <f t="shared" si="6"/>
        <v>48.429938766666659</v>
      </c>
      <c r="F80" s="431">
        <v>51.19218</v>
      </c>
      <c r="G80" s="126"/>
    </row>
    <row r="81" spans="1:7" x14ac:dyDescent="0.25">
      <c r="A81" s="135">
        <f t="shared" si="3"/>
        <v>2021</v>
      </c>
      <c r="B81" s="429">
        <v>44531</v>
      </c>
      <c r="C81" s="430" t="e">
        <v>#N/A</v>
      </c>
      <c r="D81" s="129">
        <v>51.756590000000003</v>
      </c>
      <c r="E81" s="431"/>
      <c r="F81" s="431">
        <v>51.756590000000003</v>
      </c>
      <c r="G81" s="126"/>
    </row>
    <row r="82" spans="1:7" x14ac:dyDescent="0.25">
      <c r="A82" s="135">
        <f t="shared" si="3"/>
        <v>2022</v>
      </c>
      <c r="B82" s="429">
        <v>44562</v>
      </c>
      <c r="C82" s="430" t="e">
        <v>#N/A</v>
      </c>
      <c r="D82" s="129">
        <v>50.148269999999997</v>
      </c>
      <c r="E82" s="431"/>
      <c r="F82" s="431">
        <v>50.148269999999997</v>
      </c>
      <c r="G82" s="126"/>
    </row>
    <row r="83" spans="1:7" x14ac:dyDescent="0.25">
      <c r="A83" s="135">
        <f t="shared" si="3"/>
        <v>2022</v>
      </c>
      <c r="B83" s="429">
        <v>44593</v>
      </c>
      <c r="C83" s="430" t="e">
        <v>#N/A</v>
      </c>
      <c r="D83" s="129">
        <v>46.403649999999999</v>
      </c>
      <c r="E83" s="431">
        <f t="shared" ref="E83:E92" si="7">AVERAGEIF($A$46:$A$107,A83,$F$46:$F$107)</f>
        <v>50.860653333333339</v>
      </c>
      <c r="F83" s="431">
        <v>46.403649999999999</v>
      </c>
      <c r="G83" s="126"/>
    </row>
    <row r="84" spans="1:7" x14ac:dyDescent="0.25">
      <c r="A84" s="135">
        <f t="shared" si="3"/>
        <v>2022</v>
      </c>
      <c r="B84" s="429">
        <v>44621</v>
      </c>
      <c r="C84" s="430" t="e">
        <v>#N/A</v>
      </c>
      <c r="D84" s="129">
        <v>51.83972</v>
      </c>
      <c r="E84" s="431">
        <f t="shared" si="7"/>
        <v>50.860653333333339</v>
      </c>
      <c r="F84" s="431">
        <v>51.83972</v>
      </c>
      <c r="G84" s="402"/>
    </row>
    <row r="85" spans="1:7" x14ac:dyDescent="0.25">
      <c r="A85" s="135">
        <f t="shared" si="3"/>
        <v>2022</v>
      </c>
      <c r="B85" s="429">
        <v>44652</v>
      </c>
      <c r="C85" s="430" t="e">
        <v>#N/A</v>
      </c>
      <c r="D85" s="129">
        <v>47.89085</v>
      </c>
      <c r="E85" s="431">
        <f t="shared" si="7"/>
        <v>50.860653333333339</v>
      </c>
      <c r="F85" s="431">
        <v>47.89085</v>
      </c>
      <c r="G85" s="126"/>
    </row>
    <row r="86" spans="1:7" x14ac:dyDescent="0.25">
      <c r="A86" s="135">
        <f t="shared" si="3"/>
        <v>2022</v>
      </c>
      <c r="B86" s="429">
        <v>44682</v>
      </c>
      <c r="C86" s="430" t="e">
        <v>#N/A</v>
      </c>
      <c r="D86" s="129">
        <v>48.666559999999997</v>
      </c>
      <c r="E86" s="431">
        <f t="shared" si="7"/>
        <v>50.860653333333339</v>
      </c>
      <c r="F86" s="431">
        <v>48.666559999999997</v>
      </c>
      <c r="G86" s="126"/>
    </row>
    <row r="87" spans="1:7" x14ac:dyDescent="0.25">
      <c r="A87" s="135">
        <f t="shared" si="3"/>
        <v>2022</v>
      </c>
      <c r="B87" s="429">
        <v>44713</v>
      </c>
      <c r="C87" s="430" t="e">
        <v>#N/A</v>
      </c>
      <c r="D87" s="129">
        <v>48.725839999999998</v>
      </c>
      <c r="E87" s="431">
        <f t="shared" si="7"/>
        <v>50.860653333333339</v>
      </c>
      <c r="F87" s="431">
        <v>48.725839999999998</v>
      </c>
      <c r="G87" s="126"/>
    </row>
    <row r="88" spans="1:7" x14ac:dyDescent="0.25">
      <c r="A88" s="135">
        <f t="shared" si="3"/>
        <v>2022</v>
      </c>
      <c r="B88" s="429">
        <v>44743</v>
      </c>
      <c r="C88" s="430" t="e">
        <v>#N/A</v>
      </c>
      <c r="D88" s="129">
        <v>51.620489999999997</v>
      </c>
      <c r="E88" s="431">
        <f t="shared" si="7"/>
        <v>50.860653333333339</v>
      </c>
      <c r="F88" s="431">
        <v>51.620489999999997</v>
      </c>
      <c r="G88" s="126"/>
    </row>
    <row r="89" spans="1:7" x14ac:dyDescent="0.25">
      <c r="A89" s="135">
        <f t="shared" si="3"/>
        <v>2022</v>
      </c>
      <c r="B89" s="429">
        <v>44774</v>
      </c>
      <c r="C89" s="430" t="e">
        <v>#N/A</v>
      </c>
      <c r="D89" s="129">
        <v>56.731059999999999</v>
      </c>
      <c r="E89" s="431">
        <f t="shared" si="7"/>
        <v>50.860653333333339</v>
      </c>
      <c r="F89" s="431">
        <v>56.731059999999999</v>
      </c>
      <c r="G89" s="126"/>
    </row>
    <row r="90" spans="1:7" x14ac:dyDescent="0.25">
      <c r="A90" s="135">
        <f t="shared" si="3"/>
        <v>2022</v>
      </c>
      <c r="B90" s="429">
        <v>44805</v>
      </c>
      <c r="C90" s="430" t="e">
        <v>#N/A</v>
      </c>
      <c r="D90" s="129">
        <v>52.363590000000002</v>
      </c>
      <c r="E90" s="431">
        <f t="shared" si="7"/>
        <v>50.860653333333339</v>
      </c>
      <c r="F90" s="431">
        <v>52.363590000000002</v>
      </c>
      <c r="G90" s="126"/>
    </row>
    <row r="91" spans="1:7" x14ac:dyDescent="0.25">
      <c r="A91" s="135">
        <f t="shared" si="3"/>
        <v>2022</v>
      </c>
      <c r="B91" s="429">
        <v>44835</v>
      </c>
      <c r="C91" s="430" t="e">
        <v>#N/A</v>
      </c>
      <c r="D91" s="129">
        <v>53.508400000000002</v>
      </c>
      <c r="E91" s="431">
        <f t="shared" si="7"/>
        <v>50.860653333333339</v>
      </c>
      <c r="F91" s="431">
        <v>53.508400000000002</v>
      </c>
      <c r="G91" s="126"/>
    </row>
    <row r="92" spans="1:7" x14ac:dyDescent="0.25">
      <c r="A92" s="135">
        <f t="shared" si="3"/>
        <v>2022</v>
      </c>
      <c r="B92" s="429">
        <v>44866</v>
      </c>
      <c r="C92" s="430" t="e">
        <v>#N/A</v>
      </c>
      <c r="D92" s="129">
        <v>51.171610000000001</v>
      </c>
      <c r="E92" s="431">
        <f t="shared" si="7"/>
        <v>50.860653333333339</v>
      </c>
      <c r="F92" s="431">
        <v>51.171610000000001</v>
      </c>
      <c r="G92" s="126"/>
    </row>
    <row r="93" spans="1:7" x14ac:dyDescent="0.25">
      <c r="A93" s="135">
        <f t="shared" si="3"/>
        <v>2022</v>
      </c>
      <c r="B93" s="429">
        <v>44896</v>
      </c>
      <c r="C93" s="430" t="e">
        <v>#N/A</v>
      </c>
      <c r="D93" s="129">
        <v>51.257800000000003</v>
      </c>
      <c r="E93" s="431"/>
      <c r="F93" s="431">
        <v>51.257800000000003</v>
      </c>
      <c r="G93" s="126"/>
    </row>
    <row r="94" spans="1:7" x14ac:dyDescent="0.25">
      <c r="A94" s="135"/>
      <c r="B94" s="429"/>
      <c r="C94" s="135"/>
      <c r="D94" s="135"/>
      <c r="E94" s="135"/>
      <c r="F94" s="431"/>
      <c r="G94" s="126"/>
    </row>
    <row r="95" spans="1:7" x14ac:dyDescent="0.25">
      <c r="A95" s="135"/>
      <c r="B95" s="429"/>
      <c r="C95" s="135"/>
      <c r="D95" s="135"/>
      <c r="E95" s="135"/>
      <c r="F95" s="431"/>
      <c r="G95" s="126"/>
    </row>
    <row r="96" spans="1:7" x14ac:dyDescent="0.25">
      <c r="A96" s="135"/>
      <c r="B96" s="429"/>
      <c r="C96" s="135"/>
      <c r="D96" s="135"/>
      <c r="E96" s="135"/>
      <c r="F96" s="431"/>
      <c r="G96" s="126"/>
    </row>
    <row r="97" spans="1:7" x14ac:dyDescent="0.25">
      <c r="A97" s="135"/>
      <c r="B97" s="429"/>
      <c r="C97" s="135"/>
      <c r="D97" s="135"/>
      <c r="E97" s="135"/>
      <c r="F97" s="431"/>
      <c r="G97" s="126"/>
    </row>
    <row r="98" spans="1:7" x14ac:dyDescent="0.25">
      <c r="A98" s="69"/>
      <c r="B98" s="69" t="s">
        <v>0</v>
      </c>
      <c r="C98" s="135"/>
      <c r="D98" s="135"/>
      <c r="E98" s="135"/>
      <c r="F98" s="431"/>
      <c r="G98" s="126"/>
    </row>
    <row r="99" spans="1:7" x14ac:dyDescent="0.25">
      <c r="A99" s="30">
        <v>2.5</v>
      </c>
      <c r="B99" s="29">
        <v>-200</v>
      </c>
      <c r="C99" s="135"/>
      <c r="D99" s="135"/>
      <c r="E99" s="135"/>
      <c r="F99" s="431"/>
      <c r="G99" s="126"/>
    </row>
    <row r="100" spans="1:7" x14ac:dyDescent="0.25">
      <c r="A100" s="30">
        <v>2.5</v>
      </c>
      <c r="B100" s="29">
        <v>70</v>
      </c>
      <c r="C100" s="135"/>
      <c r="D100" s="135"/>
      <c r="E100" s="135"/>
      <c r="F100" s="431"/>
      <c r="G100" s="126"/>
    </row>
    <row r="101" spans="1:7" x14ac:dyDescent="0.25">
      <c r="A101" s="135"/>
      <c r="B101" s="429"/>
      <c r="C101" s="135"/>
      <c r="D101" s="135"/>
      <c r="E101" s="135"/>
      <c r="F101" s="431"/>
      <c r="G101" s="126"/>
    </row>
    <row r="102" spans="1:7" x14ac:dyDescent="0.25">
      <c r="A102" s="135"/>
      <c r="B102" s="429"/>
      <c r="C102" s="135"/>
      <c r="D102" s="135"/>
      <c r="E102" s="135"/>
      <c r="F102" s="431"/>
      <c r="G102" s="126"/>
    </row>
    <row r="103" spans="1:7" x14ac:dyDescent="0.25">
      <c r="A103" s="135"/>
      <c r="B103" s="429"/>
      <c r="C103" s="135"/>
      <c r="D103" s="135"/>
      <c r="E103" s="135"/>
      <c r="F103" s="431"/>
      <c r="G103" s="126"/>
    </row>
    <row r="104" spans="1:7" x14ac:dyDescent="0.25">
      <c r="A104" s="135"/>
      <c r="B104" s="429"/>
      <c r="C104" s="135"/>
      <c r="D104" s="135"/>
      <c r="E104" s="135"/>
      <c r="F104" s="431"/>
      <c r="G104" s="126"/>
    </row>
    <row r="105" spans="1:7" x14ac:dyDescent="0.25">
      <c r="A105" s="135"/>
      <c r="B105" s="429"/>
      <c r="C105" s="135"/>
      <c r="D105" s="135"/>
      <c r="E105" s="135"/>
      <c r="F105" s="431"/>
      <c r="G105" s="126"/>
    </row>
    <row r="106" spans="1:7" x14ac:dyDescent="0.25">
      <c r="A106" s="135"/>
      <c r="B106" s="429"/>
      <c r="C106" s="431"/>
      <c r="D106" s="126"/>
      <c r="E106" s="135"/>
      <c r="F106" s="431"/>
      <c r="G106" s="126"/>
    </row>
    <row r="107" spans="1:7" x14ac:dyDescent="0.25">
      <c r="B107" s="122"/>
      <c r="C107" s="431"/>
      <c r="D107" s="126"/>
      <c r="F107" s="128"/>
      <c r="G107" s="126"/>
    </row>
    <row r="108" spans="1:7" x14ac:dyDescent="0.25">
      <c r="F108" s="128"/>
      <c r="G108" s="126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</sheetData>
  <mergeCells count="2">
    <mergeCell ref="C24:G24"/>
    <mergeCell ref="I24:L24"/>
  </mergeCells>
  <conditionalFormatting sqref="C46">
    <cfRule type="expression" dxfId="33" priority="12" stopIfTrue="1">
      <formula>ISNA(C46)</formula>
    </cfRule>
  </conditionalFormatting>
  <conditionalFormatting sqref="C46">
    <cfRule type="expression" dxfId="32" priority="11" stopIfTrue="1">
      <formula>ISNA(C46)</formula>
    </cfRule>
  </conditionalFormatting>
  <conditionalFormatting sqref="D46">
    <cfRule type="expression" dxfId="31" priority="10" stopIfTrue="1">
      <formula>ISNA(D46)</formula>
    </cfRule>
  </conditionalFormatting>
  <conditionalFormatting sqref="C47:C93">
    <cfRule type="expression" dxfId="30" priority="9" stopIfTrue="1">
      <formula>ISNA(C47)</formula>
    </cfRule>
  </conditionalFormatting>
  <conditionalFormatting sqref="C47:C93">
    <cfRule type="expression" dxfId="29" priority="8" stopIfTrue="1">
      <formula>ISNA(C47)</formula>
    </cfRule>
  </conditionalFormatting>
  <conditionalFormatting sqref="D47:D93">
    <cfRule type="expression" dxfId="28" priority="7" stopIfTrue="1">
      <formula>ISNA(D47)</formula>
    </cfRule>
  </conditionalFormatting>
  <conditionalFormatting sqref="C34">
    <cfRule type="expression" dxfId="27" priority="6" stopIfTrue="1">
      <formula>ISNA(C34)</formula>
    </cfRule>
  </conditionalFormatting>
  <conditionalFormatting sqref="C34">
    <cfRule type="expression" dxfId="26" priority="5" stopIfTrue="1">
      <formula>ISNA(C34)</formula>
    </cfRule>
  </conditionalFormatting>
  <conditionalFormatting sqref="D34">
    <cfRule type="expression" dxfId="25" priority="4" stopIfTrue="1">
      <formula>ISNA(D34)</formula>
    </cfRule>
  </conditionalFormatting>
  <conditionalFormatting sqref="C35:C45">
    <cfRule type="expression" dxfId="24" priority="3" stopIfTrue="1">
      <formula>ISNA(C35)</formula>
    </cfRule>
  </conditionalFormatting>
  <conditionalFormatting sqref="C35:C45">
    <cfRule type="expression" dxfId="23" priority="2" stopIfTrue="1">
      <formula>ISNA(C35)</formula>
    </cfRule>
  </conditionalFormatting>
  <conditionalFormatting sqref="D35:D45">
    <cfRule type="expression" dxfId="22" priority="1" stopIfTrue="1">
      <formula>ISNA(D35)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2:AB142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13" width="9.140625" style="119"/>
    <col min="14" max="15" width="9.140625" style="121"/>
    <col min="16" max="16" width="9.140625" style="119"/>
    <col min="17" max="17" width="15.140625" style="119" customWidth="1"/>
    <col min="18" max="18" width="16.42578125" style="119" customWidth="1"/>
    <col min="19" max="19" width="19.85546875" style="119" customWidth="1"/>
    <col min="20" max="20" width="30.85546875" style="119" customWidth="1"/>
    <col min="21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260</v>
      </c>
      <c r="R6" s="336" t="s">
        <v>270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499</v>
      </c>
      <c r="R7" s="337" t="s">
        <v>271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268</v>
      </c>
      <c r="R8" s="352" t="s">
        <v>272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22" t="s">
        <v>223</v>
      </c>
      <c r="R9" s="322" t="s">
        <v>269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71"/>
      <c r="H19" s="171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498</v>
      </c>
      <c r="D24" s="572"/>
      <c r="E24" s="572"/>
      <c r="F24" s="572"/>
      <c r="G24" s="572"/>
      <c r="H24" s="32"/>
      <c r="I24" s="572" t="s">
        <v>70</v>
      </c>
      <c r="J24" s="572"/>
      <c r="K24" s="572"/>
      <c r="L24" s="572"/>
    </row>
    <row r="25" spans="1:12" x14ac:dyDescent="0.25">
      <c r="A25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0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A26"/>
      <c r="B26" s="130" t="s">
        <v>260</v>
      </c>
      <c r="C26" s="77">
        <v>637.21686998999996</v>
      </c>
      <c r="D26" s="77">
        <v>538.60148791999995</v>
      </c>
      <c r="E26" s="77">
        <v>436.52352265000002</v>
      </c>
      <c r="F26" s="77">
        <v>504.64882999999998</v>
      </c>
      <c r="G26" s="77">
        <v>517.19077000000004</v>
      </c>
      <c r="H26" s="130"/>
      <c r="I26" s="20">
        <f t="shared" ref="I26:L28" si="0">D26-C26</f>
        <v>-98.61538207000001</v>
      </c>
      <c r="J26" s="20">
        <f t="shared" si="0"/>
        <v>-102.07796526999994</v>
      </c>
      <c r="K26" s="20">
        <f t="shared" si="0"/>
        <v>68.125307349999957</v>
      </c>
      <c r="L26" s="20">
        <f t="shared" si="0"/>
        <v>12.541940000000068</v>
      </c>
    </row>
    <row r="27" spans="1:12" x14ac:dyDescent="0.25">
      <c r="A27"/>
      <c r="B27" s="219" t="s">
        <v>499</v>
      </c>
      <c r="C27" s="77">
        <v>32.551855064000002</v>
      </c>
      <c r="D27" s="77">
        <v>29.971215034</v>
      </c>
      <c r="E27" s="77">
        <v>26.262606948999998</v>
      </c>
      <c r="F27" s="77">
        <v>29.110015969999999</v>
      </c>
      <c r="G27" s="77">
        <v>28.694721000000001</v>
      </c>
      <c r="H27" s="130"/>
      <c r="I27" s="20">
        <f t="shared" si="0"/>
        <v>-2.5806400300000014</v>
      </c>
      <c r="J27" s="20">
        <f t="shared" si="0"/>
        <v>-3.7086080850000016</v>
      </c>
      <c r="K27" s="20">
        <f t="shared" si="0"/>
        <v>2.8474090210000007</v>
      </c>
      <c r="L27" s="20">
        <f t="shared" si="0"/>
        <v>-0.41529496999999793</v>
      </c>
    </row>
    <row r="28" spans="1:12" x14ac:dyDescent="0.25">
      <c r="A28"/>
      <c r="B28" s="130" t="s">
        <v>268</v>
      </c>
      <c r="C28" s="77">
        <v>18.336601993999999</v>
      </c>
      <c r="D28" s="77">
        <v>17.966555019000001</v>
      </c>
      <c r="E28" s="77">
        <v>14.545455599</v>
      </c>
      <c r="F28" s="77">
        <v>12.849722</v>
      </c>
      <c r="G28" s="77">
        <v>12.914107400000001</v>
      </c>
      <c r="H28" s="130"/>
      <c r="I28" s="20">
        <f t="shared" si="0"/>
        <v>-0.3700469749999975</v>
      </c>
      <c r="J28" s="20">
        <f t="shared" si="0"/>
        <v>-3.4210994200000009</v>
      </c>
      <c r="K28" s="20">
        <f t="shared" si="0"/>
        <v>-1.6957335990000004</v>
      </c>
      <c r="L28" s="20">
        <f t="shared" si="0"/>
        <v>6.4385400000000814E-2</v>
      </c>
    </row>
    <row r="29" spans="1:12" x14ac:dyDescent="0.25">
      <c r="A29"/>
      <c r="B29" s="351" t="s">
        <v>223</v>
      </c>
      <c r="C29" s="78">
        <v>688.10532705000003</v>
      </c>
      <c r="D29" s="78">
        <v>586.53925796999999</v>
      </c>
      <c r="E29" s="78">
        <v>477.33158600000002</v>
      </c>
      <c r="F29" s="78">
        <v>546.60856236999996</v>
      </c>
      <c r="G29" s="78">
        <v>558.79960000000005</v>
      </c>
      <c r="H29" s="15"/>
      <c r="I29" s="65">
        <f>+SUM(I26:I28)</f>
        <v>-101.566069075</v>
      </c>
      <c r="J29" s="65">
        <f>+SUM(J26:J28)</f>
        <v>-109.20767277499995</v>
      </c>
      <c r="K29" s="65">
        <f>+SUM(K26:K28)</f>
        <v>69.276982771999968</v>
      </c>
      <c r="L29" s="65">
        <f>+SUM(L26:L28)</f>
        <v>12.191030430000071</v>
      </c>
    </row>
    <row r="30" spans="1:12" x14ac:dyDescent="0.25">
      <c r="B30" s="353" t="s">
        <v>553</v>
      </c>
      <c r="C30"/>
      <c r="D30" s="10"/>
      <c r="E30"/>
      <c r="F30"/>
      <c r="G30"/>
      <c r="H30"/>
      <c r="I30" s="10"/>
      <c r="J30" s="27"/>
      <c r="K30" s="27"/>
      <c r="L30" s="27"/>
    </row>
    <row r="31" spans="1:12" x14ac:dyDescent="0.25">
      <c r="C31" s="134"/>
      <c r="D31" s="134"/>
      <c r="E31" s="134"/>
      <c r="F31" s="134"/>
      <c r="G31" s="134"/>
    </row>
    <row r="33" spans="1:8" x14ac:dyDescent="0.25">
      <c r="E33" s="175"/>
    </row>
    <row r="34" spans="1:8" x14ac:dyDescent="0.25">
      <c r="C34" s="141" t="s">
        <v>273</v>
      </c>
      <c r="D34" s="120" t="s">
        <v>230</v>
      </c>
      <c r="E34" s="133" t="s">
        <v>229</v>
      </c>
      <c r="F34" s="399" t="s">
        <v>469</v>
      </c>
    </row>
    <row r="35" spans="1:8" x14ac:dyDescent="0.25">
      <c r="A35" s="119">
        <f t="shared" ref="A35:A46" si="1">YEAR(B35)</f>
        <v>2018</v>
      </c>
      <c r="B35" s="122">
        <v>43101</v>
      </c>
      <c r="C35" s="123">
        <v>69.253774041</v>
      </c>
      <c r="D35" s="129" t="e">
        <v>#N/A</v>
      </c>
      <c r="E35" s="128"/>
      <c r="F35" s="128">
        <v>69.253774041</v>
      </c>
      <c r="G35" s="126"/>
      <c r="H35" s="128"/>
    </row>
    <row r="36" spans="1:8" x14ac:dyDescent="0.25">
      <c r="A36" s="119">
        <f t="shared" si="1"/>
        <v>2018</v>
      </c>
      <c r="B36" s="122">
        <v>43132</v>
      </c>
      <c r="C36" s="123">
        <v>50.024953132</v>
      </c>
      <c r="D36" s="129" t="e">
        <v>#N/A</v>
      </c>
      <c r="E36" s="128"/>
      <c r="F36" s="128">
        <v>50.024953132</v>
      </c>
      <c r="G36" s="126"/>
    </row>
    <row r="37" spans="1:8" x14ac:dyDescent="0.25">
      <c r="A37" s="119">
        <f t="shared" si="1"/>
        <v>2018</v>
      </c>
      <c r="B37" s="122">
        <v>43160</v>
      </c>
      <c r="C37" s="123">
        <v>48.869908676999998</v>
      </c>
      <c r="D37" s="129" t="e">
        <v>#N/A</v>
      </c>
      <c r="E37" s="176">
        <f>AVERAGEIF($A$35:$A$46,A37,$F$35:$F$46)</f>
        <v>57.342110587249984</v>
      </c>
      <c r="F37" s="128">
        <v>48.869908676999998</v>
      </c>
      <c r="G37" s="126"/>
    </row>
    <row r="38" spans="1:8" x14ac:dyDescent="0.25">
      <c r="A38" s="119">
        <f t="shared" si="1"/>
        <v>2018</v>
      </c>
      <c r="B38" s="122">
        <v>43191</v>
      </c>
      <c r="C38" s="123">
        <v>44.793441719999997</v>
      </c>
      <c r="D38" s="129" t="e">
        <v>#N/A</v>
      </c>
      <c r="E38" s="176">
        <f t="shared" ref="E38:E44" si="2">AVERAGEIF($A$35:$A$46,A38,$F$35:$F$46)</f>
        <v>57.342110587249984</v>
      </c>
      <c r="F38" s="128">
        <v>44.793441719999997</v>
      </c>
      <c r="G38" s="126"/>
    </row>
    <row r="39" spans="1:8" x14ac:dyDescent="0.25">
      <c r="A39" s="119">
        <f t="shared" si="1"/>
        <v>2018</v>
      </c>
      <c r="B39" s="122">
        <v>43221</v>
      </c>
      <c r="C39" s="123">
        <v>51.573590324000001</v>
      </c>
      <c r="D39" s="129" t="e">
        <v>#N/A</v>
      </c>
      <c r="E39" s="176">
        <f t="shared" si="2"/>
        <v>57.342110587249984</v>
      </c>
      <c r="F39" s="128">
        <v>51.573590324000001</v>
      </c>
      <c r="G39" s="126"/>
    </row>
    <row r="40" spans="1:8" x14ac:dyDescent="0.25">
      <c r="A40" s="119">
        <f t="shared" si="1"/>
        <v>2018</v>
      </c>
      <c r="B40" s="122">
        <v>43252</v>
      </c>
      <c r="C40" s="123">
        <v>60.239975909999998</v>
      </c>
      <c r="D40" s="129" t="e">
        <v>#N/A</v>
      </c>
      <c r="E40" s="176">
        <f t="shared" si="2"/>
        <v>57.342110587249984</v>
      </c>
      <c r="F40" s="128">
        <v>60.239975909999998</v>
      </c>
      <c r="G40" s="126"/>
    </row>
    <row r="41" spans="1:8" x14ac:dyDescent="0.25">
      <c r="A41" s="119">
        <f t="shared" si="1"/>
        <v>2018</v>
      </c>
      <c r="B41" s="122">
        <v>43282</v>
      </c>
      <c r="C41" s="123">
        <v>68.083151048999994</v>
      </c>
      <c r="D41" s="129" t="e">
        <v>#N/A</v>
      </c>
      <c r="E41" s="176">
        <f t="shared" si="2"/>
        <v>57.342110587249984</v>
      </c>
      <c r="F41" s="128">
        <v>68.083151048999994</v>
      </c>
      <c r="G41" s="126"/>
    </row>
    <row r="42" spans="1:8" x14ac:dyDescent="0.25">
      <c r="A42" s="119">
        <f t="shared" si="1"/>
        <v>2018</v>
      </c>
      <c r="B42" s="122">
        <v>43313</v>
      </c>
      <c r="C42" s="123">
        <v>67.976370340000003</v>
      </c>
      <c r="D42" s="129" t="e">
        <v>#N/A</v>
      </c>
      <c r="E42" s="176">
        <f t="shared" si="2"/>
        <v>57.342110587249984</v>
      </c>
      <c r="F42" s="128">
        <v>67.976370340000003</v>
      </c>
      <c r="G42" s="126"/>
    </row>
    <row r="43" spans="1:8" x14ac:dyDescent="0.25">
      <c r="A43" s="119">
        <f t="shared" si="1"/>
        <v>2018</v>
      </c>
      <c r="B43" s="122">
        <v>43344</v>
      </c>
      <c r="C43" s="123">
        <v>58.159414290000001</v>
      </c>
      <c r="D43" s="129" t="e">
        <v>#N/A</v>
      </c>
      <c r="E43" s="176">
        <f t="shared" si="2"/>
        <v>57.342110587249984</v>
      </c>
      <c r="F43" s="128">
        <v>58.159414290000001</v>
      </c>
      <c r="G43" s="126"/>
    </row>
    <row r="44" spans="1:8" x14ac:dyDescent="0.25">
      <c r="A44" s="119">
        <f t="shared" si="1"/>
        <v>2018</v>
      </c>
      <c r="B44" s="122">
        <v>43374</v>
      </c>
      <c r="C44" s="123">
        <v>52.811207013000001</v>
      </c>
      <c r="D44" s="129" t="e">
        <v>#N/A</v>
      </c>
      <c r="E44" s="176">
        <f t="shared" si="2"/>
        <v>57.342110587249984</v>
      </c>
      <c r="F44" s="128">
        <v>52.811207013000001</v>
      </c>
      <c r="G44" s="126"/>
    </row>
    <row r="45" spans="1:8" x14ac:dyDescent="0.25">
      <c r="A45" s="119">
        <f t="shared" si="1"/>
        <v>2018</v>
      </c>
      <c r="B45" s="122">
        <v>43405</v>
      </c>
      <c r="C45" s="123">
        <v>56.170449150000003</v>
      </c>
      <c r="D45" s="129" t="e">
        <v>#N/A</v>
      </c>
      <c r="E45" s="128"/>
      <c r="F45" s="128">
        <v>56.170449150000003</v>
      </c>
      <c r="G45" s="126"/>
    </row>
    <row r="46" spans="1:8" x14ac:dyDescent="0.25">
      <c r="A46" s="119">
        <f t="shared" si="1"/>
        <v>2018</v>
      </c>
      <c r="B46" s="122">
        <v>43435</v>
      </c>
      <c r="C46" s="123">
        <v>60.149091401</v>
      </c>
      <c r="D46" s="129" t="e">
        <v>#N/A</v>
      </c>
      <c r="E46" s="128"/>
      <c r="F46" s="128">
        <v>60.149091401</v>
      </c>
      <c r="G46" s="126"/>
    </row>
    <row r="47" spans="1:8" x14ac:dyDescent="0.25">
      <c r="A47" s="119">
        <f t="shared" ref="A47:A94" si="3">YEAR(B47)</f>
        <v>2019</v>
      </c>
      <c r="B47" s="122">
        <v>43466</v>
      </c>
      <c r="C47" s="123">
        <v>60.198764064999999</v>
      </c>
      <c r="D47" s="129" t="e">
        <v>#N/A</v>
      </c>
      <c r="E47" s="128"/>
      <c r="F47" s="128">
        <v>60.198764064999999</v>
      </c>
      <c r="G47" s="126"/>
      <c r="H47" s="128"/>
    </row>
    <row r="48" spans="1:8" x14ac:dyDescent="0.25">
      <c r="A48" s="119">
        <f t="shared" si="3"/>
        <v>2019</v>
      </c>
      <c r="B48" s="122">
        <v>43497</v>
      </c>
      <c r="C48" s="123">
        <v>49.199763760000003</v>
      </c>
      <c r="D48" s="129" t="e">
        <v>#N/A</v>
      </c>
      <c r="E48" s="128"/>
      <c r="F48" s="128">
        <v>49.199763760000003</v>
      </c>
      <c r="G48" s="126"/>
    </row>
    <row r="49" spans="1:7" x14ac:dyDescent="0.25">
      <c r="A49" s="119">
        <f t="shared" si="3"/>
        <v>2019</v>
      </c>
      <c r="B49" s="122">
        <v>43525</v>
      </c>
      <c r="C49" s="123">
        <v>48.345743937000002</v>
      </c>
      <c r="D49" s="129" t="e">
        <v>#N/A</v>
      </c>
      <c r="E49" s="128">
        <f t="shared" ref="E49:E56" si="4">AVERAGEIF($A$47:$A$108,A49,$F$47:$F$108)</f>
        <v>48.878271497749999</v>
      </c>
      <c r="F49" s="128">
        <v>48.345743937000002</v>
      </c>
      <c r="G49" s="126"/>
    </row>
    <row r="50" spans="1:7" x14ac:dyDescent="0.25">
      <c r="A50" s="119">
        <f t="shared" si="3"/>
        <v>2019</v>
      </c>
      <c r="B50" s="122">
        <v>43556</v>
      </c>
      <c r="C50" s="123">
        <v>37.282224120000002</v>
      </c>
      <c r="D50" s="129" t="e">
        <v>#N/A</v>
      </c>
      <c r="E50" s="128">
        <f t="shared" si="4"/>
        <v>48.878271497749999</v>
      </c>
      <c r="F50" s="128">
        <v>37.282224120000002</v>
      </c>
      <c r="G50" s="126"/>
    </row>
    <row r="51" spans="1:7" x14ac:dyDescent="0.25">
      <c r="A51" s="119">
        <f t="shared" si="3"/>
        <v>2019</v>
      </c>
      <c r="B51" s="122">
        <v>43586</v>
      </c>
      <c r="C51" s="123">
        <v>44.060165955999999</v>
      </c>
      <c r="D51" s="129" t="e">
        <v>#N/A</v>
      </c>
      <c r="E51" s="128">
        <f t="shared" si="4"/>
        <v>48.878271497749999</v>
      </c>
      <c r="F51" s="128">
        <v>44.060165955999999</v>
      </c>
      <c r="G51" s="126"/>
    </row>
    <row r="52" spans="1:7" x14ac:dyDescent="0.25">
      <c r="A52" s="119">
        <f t="shared" si="3"/>
        <v>2019</v>
      </c>
      <c r="B52" s="122">
        <v>43617</v>
      </c>
      <c r="C52" s="123">
        <v>48.267030300000002</v>
      </c>
      <c r="D52" s="129" t="e">
        <v>#N/A</v>
      </c>
      <c r="E52" s="128">
        <f t="shared" si="4"/>
        <v>48.878271497749999</v>
      </c>
      <c r="F52" s="128">
        <v>48.267030300000002</v>
      </c>
      <c r="G52" s="126"/>
    </row>
    <row r="53" spans="1:7" x14ac:dyDescent="0.25">
      <c r="A53" s="119">
        <f t="shared" si="3"/>
        <v>2019</v>
      </c>
      <c r="B53" s="122">
        <v>43647</v>
      </c>
      <c r="C53" s="123">
        <v>59.801968033000001</v>
      </c>
      <c r="D53" s="129" t="e">
        <v>#N/A</v>
      </c>
      <c r="E53" s="128">
        <f t="shared" si="4"/>
        <v>48.878271497749999</v>
      </c>
      <c r="F53" s="128">
        <v>59.801968033000001</v>
      </c>
      <c r="G53" s="126"/>
    </row>
    <row r="54" spans="1:7" x14ac:dyDescent="0.25">
      <c r="A54" s="119">
        <f t="shared" si="3"/>
        <v>2019</v>
      </c>
      <c r="B54" s="122">
        <v>43678</v>
      </c>
      <c r="C54" s="123">
        <v>56.310342274</v>
      </c>
      <c r="D54" s="129" t="e">
        <v>#N/A</v>
      </c>
      <c r="E54" s="128">
        <f t="shared" si="4"/>
        <v>48.878271497749999</v>
      </c>
      <c r="F54" s="128">
        <v>56.310342274</v>
      </c>
      <c r="G54" s="126"/>
    </row>
    <row r="55" spans="1:7" x14ac:dyDescent="0.25">
      <c r="A55" s="119">
        <f t="shared" si="3"/>
        <v>2019</v>
      </c>
      <c r="B55" s="122">
        <v>43709</v>
      </c>
      <c r="C55" s="123">
        <v>51.11288631</v>
      </c>
      <c r="D55" s="129" t="e">
        <v>#N/A</v>
      </c>
      <c r="E55" s="128">
        <f t="shared" si="4"/>
        <v>48.878271497749999</v>
      </c>
      <c r="F55" s="128">
        <v>51.11288631</v>
      </c>
      <c r="G55" s="126"/>
    </row>
    <row r="56" spans="1:7" x14ac:dyDescent="0.25">
      <c r="A56" s="119">
        <f t="shared" si="3"/>
        <v>2019</v>
      </c>
      <c r="B56" s="122">
        <v>43739</v>
      </c>
      <c r="C56" s="123">
        <v>41.517246155000002</v>
      </c>
      <c r="D56" s="129" t="e">
        <v>#N/A</v>
      </c>
      <c r="E56" s="128">
        <f t="shared" si="4"/>
        <v>48.878271497749999</v>
      </c>
      <c r="F56" s="128">
        <v>41.517246155000002</v>
      </c>
      <c r="G56" s="126"/>
    </row>
    <row r="57" spans="1:7" x14ac:dyDescent="0.25">
      <c r="A57" s="119">
        <f t="shared" si="3"/>
        <v>2019</v>
      </c>
      <c r="B57" s="122">
        <v>43770</v>
      </c>
      <c r="C57" s="123">
        <v>45.868741290000003</v>
      </c>
      <c r="D57" s="129" t="e">
        <v>#N/A</v>
      </c>
      <c r="E57" s="128"/>
      <c r="F57" s="128">
        <v>45.868741290000003</v>
      </c>
      <c r="G57" s="126"/>
    </row>
    <row r="58" spans="1:7" x14ac:dyDescent="0.25">
      <c r="A58" s="119">
        <f t="shared" si="3"/>
        <v>2019</v>
      </c>
      <c r="B58" s="122">
        <v>43800</v>
      </c>
      <c r="C58" s="123">
        <v>44.574381772999999</v>
      </c>
      <c r="D58" s="129" t="e">
        <v>#N/A</v>
      </c>
      <c r="E58" s="128"/>
      <c r="F58" s="128">
        <v>44.574381772999999</v>
      </c>
      <c r="G58" s="126"/>
    </row>
    <row r="59" spans="1:7" x14ac:dyDescent="0.25">
      <c r="A59" s="119">
        <f t="shared" si="3"/>
        <v>2020</v>
      </c>
      <c r="B59" s="122">
        <v>43831</v>
      </c>
      <c r="C59" s="123">
        <v>40.721553555</v>
      </c>
      <c r="D59" s="129" t="e">
        <v>#N/A</v>
      </c>
      <c r="E59" s="128"/>
      <c r="F59" s="128">
        <v>40.721553555</v>
      </c>
      <c r="G59" s="126"/>
    </row>
    <row r="60" spans="1:7" x14ac:dyDescent="0.25">
      <c r="A60" s="119">
        <f t="shared" si="3"/>
        <v>2020</v>
      </c>
      <c r="B60" s="122">
        <v>43862</v>
      </c>
      <c r="C60" s="123">
        <v>35.981863918000002</v>
      </c>
      <c r="D60" s="129" t="e">
        <v>#N/A</v>
      </c>
      <c r="E60" s="128"/>
      <c r="F60" s="128">
        <v>35.981863918000002</v>
      </c>
      <c r="G60" s="126"/>
    </row>
    <row r="61" spans="1:7" x14ac:dyDescent="0.25">
      <c r="A61" s="119">
        <f t="shared" si="3"/>
        <v>2020</v>
      </c>
      <c r="B61" s="122">
        <v>43891</v>
      </c>
      <c r="C61" s="123">
        <v>32.799698141999997</v>
      </c>
      <c r="D61" s="129" t="e">
        <v>#N/A</v>
      </c>
      <c r="E61" s="128">
        <f t="shared" ref="E61:E68" si="5">AVERAGEIF($A$47:$A$108,A61,$F$47:$F$108)</f>
        <v>39.777632166749996</v>
      </c>
      <c r="F61" s="128">
        <v>32.799698141999997</v>
      </c>
      <c r="G61" s="126"/>
    </row>
    <row r="62" spans="1:7" x14ac:dyDescent="0.25">
      <c r="A62" s="119">
        <f t="shared" si="3"/>
        <v>2020</v>
      </c>
      <c r="B62" s="122">
        <v>43922</v>
      </c>
      <c r="C62" s="123">
        <v>26.704085081999999</v>
      </c>
      <c r="D62" s="129" t="e">
        <v>#N/A</v>
      </c>
      <c r="E62" s="128">
        <f t="shared" si="5"/>
        <v>39.777632166749996</v>
      </c>
      <c r="F62" s="128">
        <v>26.704085081999999</v>
      </c>
      <c r="G62" s="126"/>
    </row>
    <row r="63" spans="1:7" x14ac:dyDescent="0.25">
      <c r="A63" s="119">
        <f t="shared" si="3"/>
        <v>2020</v>
      </c>
      <c r="B63" s="122">
        <v>43952</v>
      </c>
      <c r="C63" s="123">
        <v>29.821081965000001</v>
      </c>
      <c r="D63" s="129" t="e">
        <v>#N/A</v>
      </c>
      <c r="E63" s="128">
        <f t="shared" si="5"/>
        <v>39.777632166749996</v>
      </c>
      <c r="F63" s="128">
        <v>29.821081965000001</v>
      </c>
      <c r="G63" s="126"/>
    </row>
    <row r="64" spans="1:7" x14ac:dyDescent="0.25">
      <c r="A64" s="119">
        <f t="shared" si="3"/>
        <v>2020</v>
      </c>
      <c r="B64" s="122">
        <v>43983</v>
      </c>
      <c r="C64" s="123">
        <v>39.909196989999998</v>
      </c>
      <c r="D64" s="129" t="e">
        <v>#N/A</v>
      </c>
      <c r="E64" s="128">
        <f t="shared" si="5"/>
        <v>39.777632166749996</v>
      </c>
      <c r="F64" s="128">
        <v>39.909196989999998</v>
      </c>
      <c r="G64" s="126"/>
    </row>
    <row r="65" spans="1:7" x14ac:dyDescent="0.25">
      <c r="A65" s="119">
        <f t="shared" si="3"/>
        <v>2020</v>
      </c>
      <c r="B65" s="122">
        <v>44013</v>
      </c>
      <c r="C65" s="123">
        <v>52.950167020000002</v>
      </c>
      <c r="D65" s="129" t="e">
        <v>#N/A</v>
      </c>
      <c r="E65" s="128">
        <f t="shared" si="5"/>
        <v>39.777632166749996</v>
      </c>
      <c r="F65" s="128">
        <v>52.950167020000002</v>
      </c>
      <c r="G65" s="126"/>
    </row>
    <row r="66" spans="1:7" x14ac:dyDescent="0.25">
      <c r="A66" s="119">
        <f t="shared" si="3"/>
        <v>2020</v>
      </c>
      <c r="B66" s="122">
        <v>44044</v>
      </c>
      <c r="C66" s="123">
        <v>53.712464007000001</v>
      </c>
      <c r="D66" s="129" t="e">
        <v>#N/A</v>
      </c>
      <c r="E66" s="128">
        <f t="shared" si="5"/>
        <v>39.777632166749996</v>
      </c>
      <c r="F66" s="128">
        <v>53.712464007000001</v>
      </c>
      <c r="G66" s="126"/>
    </row>
    <row r="67" spans="1:7" x14ac:dyDescent="0.25">
      <c r="A67" s="119">
        <f t="shared" si="3"/>
        <v>2020</v>
      </c>
      <c r="B67" s="122">
        <v>44075</v>
      </c>
      <c r="C67" s="123">
        <v>41.888086352000002</v>
      </c>
      <c r="D67" s="129" t="e">
        <v>#N/A</v>
      </c>
      <c r="E67" s="128">
        <f t="shared" si="5"/>
        <v>39.777632166749996</v>
      </c>
      <c r="F67" s="128">
        <v>41.888086352000002</v>
      </c>
      <c r="G67" s="126"/>
    </row>
    <row r="68" spans="1:7" x14ac:dyDescent="0.25">
      <c r="A68" s="119">
        <f t="shared" si="3"/>
        <v>2020</v>
      </c>
      <c r="B68" s="122">
        <v>44105</v>
      </c>
      <c r="C68" s="123">
        <v>37.62908221</v>
      </c>
      <c r="D68" s="129" t="e">
        <v>#N/A</v>
      </c>
      <c r="E68" s="128">
        <f t="shared" si="5"/>
        <v>39.777632166749996</v>
      </c>
      <c r="F68" s="128">
        <v>37.62908221</v>
      </c>
      <c r="G68" s="126"/>
    </row>
    <row r="69" spans="1:7" x14ac:dyDescent="0.25">
      <c r="A69" s="119">
        <f t="shared" si="3"/>
        <v>2020</v>
      </c>
      <c r="B69" s="122">
        <v>44136</v>
      </c>
      <c r="C69" s="123">
        <v>37.682393908000002</v>
      </c>
      <c r="D69" s="129" t="e">
        <v>#N/A</v>
      </c>
      <c r="E69" s="128"/>
      <c r="F69" s="128">
        <v>37.682393908000002</v>
      </c>
      <c r="G69" s="126"/>
    </row>
    <row r="70" spans="1:7" x14ac:dyDescent="0.25">
      <c r="A70" s="119">
        <f t="shared" si="3"/>
        <v>2020</v>
      </c>
      <c r="B70" s="122">
        <v>44166</v>
      </c>
      <c r="C70" s="123">
        <v>47.531912851999998</v>
      </c>
      <c r="D70" s="129" t="e">
        <v>#N/A</v>
      </c>
      <c r="E70" s="128"/>
      <c r="F70" s="128">
        <v>47.531912851999998</v>
      </c>
      <c r="G70" s="126"/>
    </row>
    <row r="71" spans="1:7" x14ac:dyDescent="0.25">
      <c r="A71" s="119">
        <f t="shared" si="3"/>
        <v>2021</v>
      </c>
      <c r="B71" s="122">
        <v>44197</v>
      </c>
      <c r="C71" s="123">
        <v>51.246671329999998</v>
      </c>
      <c r="D71" s="129" t="e">
        <v>#N/A</v>
      </c>
      <c r="E71" s="128"/>
      <c r="F71" s="128">
        <v>51.246671329999998</v>
      </c>
      <c r="G71" s="126"/>
    </row>
    <row r="72" spans="1:7" x14ac:dyDescent="0.25">
      <c r="A72" s="119">
        <f t="shared" si="3"/>
        <v>2021</v>
      </c>
      <c r="B72" s="122">
        <v>44228</v>
      </c>
      <c r="C72" s="123">
        <v>47.817971040000003</v>
      </c>
      <c r="D72" s="129">
        <v>47.817971040000003</v>
      </c>
      <c r="E72" s="128"/>
      <c r="F72" s="128">
        <v>47.817971040000003</v>
      </c>
      <c r="G72" s="126"/>
    </row>
    <row r="73" spans="1:7" x14ac:dyDescent="0.25">
      <c r="A73" s="119">
        <f t="shared" si="3"/>
        <v>2021</v>
      </c>
      <c r="B73" s="122">
        <v>44256</v>
      </c>
      <c r="C73" s="123" t="e">
        <v>#N/A</v>
      </c>
      <c r="D73" s="129">
        <v>36.944969999999998</v>
      </c>
      <c r="E73" s="128">
        <f t="shared" ref="E73:E80" si="6">AVERAGEIF($A$47:$A$108,A73,$F$47:$F$108)</f>
        <v>45.550713530833328</v>
      </c>
      <c r="F73" s="128">
        <v>36.944969999999998</v>
      </c>
      <c r="G73" s="126"/>
    </row>
    <row r="74" spans="1:7" x14ac:dyDescent="0.25">
      <c r="A74" s="119">
        <f t="shared" si="3"/>
        <v>2021</v>
      </c>
      <c r="B74" s="122">
        <v>44287</v>
      </c>
      <c r="C74" s="123" t="e">
        <v>#N/A</v>
      </c>
      <c r="D74" s="129">
        <v>32.107190000000003</v>
      </c>
      <c r="E74" s="128">
        <f t="shared" si="6"/>
        <v>45.550713530833328</v>
      </c>
      <c r="F74" s="128">
        <v>32.107190000000003</v>
      </c>
      <c r="G74" s="126"/>
    </row>
    <row r="75" spans="1:7" x14ac:dyDescent="0.25">
      <c r="A75" s="119">
        <f t="shared" si="3"/>
        <v>2021</v>
      </c>
      <c r="B75" s="122">
        <v>44317</v>
      </c>
      <c r="C75" s="123" t="e">
        <v>#N/A</v>
      </c>
      <c r="D75" s="129">
        <v>36.267560000000003</v>
      </c>
      <c r="E75" s="128">
        <f t="shared" si="6"/>
        <v>45.550713530833328</v>
      </c>
      <c r="F75" s="128">
        <v>36.267560000000003</v>
      </c>
      <c r="G75" s="126"/>
    </row>
    <row r="76" spans="1:7" x14ac:dyDescent="0.25">
      <c r="A76" s="119">
        <f t="shared" si="3"/>
        <v>2021</v>
      </c>
      <c r="B76" s="122">
        <v>44348</v>
      </c>
      <c r="C76" s="123" t="e">
        <v>#N/A</v>
      </c>
      <c r="D76" s="129">
        <v>47.678150000000002</v>
      </c>
      <c r="E76" s="128">
        <f t="shared" si="6"/>
        <v>45.550713530833328</v>
      </c>
      <c r="F76" s="128">
        <v>47.678150000000002</v>
      </c>
      <c r="G76" s="126"/>
    </row>
    <row r="77" spans="1:7" x14ac:dyDescent="0.25">
      <c r="A77" s="119">
        <f t="shared" si="3"/>
        <v>2021</v>
      </c>
      <c r="B77" s="122">
        <v>44378</v>
      </c>
      <c r="C77" s="123" t="e">
        <v>#N/A</v>
      </c>
      <c r="D77" s="129">
        <v>61.758789999999998</v>
      </c>
      <c r="E77" s="128">
        <f t="shared" si="6"/>
        <v>45.550713530833328</v>
      </c>
      <c r="F77" s="128">
        <v>61.758789999999998</v>
      </c>
      <c r="G77" s="126"/>
    </row>
    <row r="78" spans="1:7" x14ac:dyDescent="0.25">
      <c r="A78" s="119">
        <f t="shared" si="3"/>
        <v>2021</v>
      </c>
      <c r="B78" s="122">
        <v>44409</v>
      </c>
      <c r="C78" s="123" t="e">
        <v>#N/A</v>
      </c>
      <c r="D78" s="129">
        <v>58.595979999999997</v>
      </c>
      <c r="E78" s="128">
        <f t="shared" si="6"/>
        <v>45.550713530833328</v>
      </c>
      <c r="F78" s="128">
        <v>58.595979999999997</v>
      </c>
      <c r="G78" s="126"/>
    </row>
    <row r="79" spans="1:7" x14ac:dyDescent="0.25">
      <c r="A79" s="119">
        <f t="shared" si="3"/>
        <v>2021</v>
      </c>
      <c r="B79" s="122">
        <v>44440</v>
      </c>
      <c r="C79" s="123" t="e">
        <v>#N/A</v>
      </c>
      <c r="D79" s="129">
        <v>45.590899999999998</v>
      </c>
      <c r="E79" s="128">
        <f t="shared" si="6"/>
        <v>45.550713530833328</v>
      </c>
      <c r="F79" s="128">
        <v>45.590899999999998</v>
      </c>
      <c r="G79" s="126"/>
    </row>
    <row r="80" spans="1:7" x14ac:dyDescent="0.25">
      <c r="A80" s="119">
        <f t="shared" si="3"/>
        <v>2021</v>
      </c>
      <c r="B80" s="122">
        <v>44470</v>
      </c>
      <c r="C80" s="123" t="e">
        <v>#N/A</v>
      </c>
      <c r="D80" s="129">
        <v>39.788910000000001</v>
      </c>
      <c r="E80" s="128">
        <f t="shared" si="6"/>
        <v>45.550713530833328</v>
      </c>
      <c r="F80" s="128">
        <v>39.788910000000001</v>
      </c>
      <c r="G80" s="126"/>
    </row>
    <row r="81" spans="1:7" x14ac:dyDescent="0.25">
      <c r="A81" s="119">
        <f t="shared" si="3"/>
        <v>2021</v>
      </c>
      <c r="B81" s="122">
        <v>44501</v>
      </c>
      <c r="C81" s="123" t="e">
        <v>#N/A</v>
      </c>
      <c r="D81" s="129">
        <v>35.277320000000003</v>
      </c>
      <c r="E81" s="128"/>
      <c r="F81" s="128">
        <v>35.277320000000003</v>
      </c>
      <c r="G81" s="126"/>
    </row>
    <row r="82" spans="1:7" x14ac:dyDescent="0.25">
      <c r="A82" s="119">
        <f t="shared" si="3"/>
        <v>2021</v>
      </c>
      <c r="B82" s="122">
        <v>44531</v>
      </c>
      <c r="C82" s="123" t="e">
        <v>#N/A</v>
      </c>
      <c r="D82" s="129">
        <v>53.534149999999997</v>
      </c>
      <c r="E82" s="128"/>
      <c r="F82" s="128">
        <v>53.534149999999997</v>
      </c>
      <c r="G82" s="126"/>
    </row>
    <row r="83" spans="1:7" x14ac:dyDescent="0.25">
      <c r="A83" s="119">
        <f t="shared" si="3"/>
        <v>2022</v>
      </c>
      <c r="B83" s="122">
        <v>44562</v>
      </c>
      <c r="C83" s="123" t="e">
        <v>#N/A</v>
      </c>
      <c r="D83" s="129">
        <v>54.145310000000002</v>
      </c>
      <c r="E83" s="128"/>
      <c r="F83" s="128">
        <v>54.145310000000002</v>
      </c>
      <c r="G83" s="126"/>
    </row>
    <row r="84" spans="1:7" x14ac:dyDescent="0.25">
      <c r="A84" s="119">
        <f t="shared" si="3"/>
        <v>2022</v>
      </c>
      <c r="B84" s="122">
        <v>44593</v>
      </c>
      <c r="C84" s="123" t="e">
        <v>#N/A</v>
      </c>
      <c r="D84" s="129">
        <v>44.636519999999997</v>
      </c>
      <c r="E84" s="128"/>
      <c r="F84" s="128">
        <v>44.636519999999997</v>
      </c>
      <c r="G84" s="126"/>
    </row>
    <row r="85" spans="1:7" x14ac:dyDescent="0.25">
      <c r="A85" s="119">
        <f t="shared" si="3"/>
        <v>2022</v>
      </c>
      <c r="B85" s="122">
        <v>44621</v>
      </c>
      <c r="C85" s="123" t="e">
        <v>#N/A</v>
      </c>
      <c r="D85" s="129">
        <v>42.4617</v>
      </c>
      <c r="E85" s="128">
        <f t="shared" ref="E85:E92" si="7">AVERAGEIF($A$47:$A$108,A85,$F$47:$F$108)</f>
        <v>46.566633333333328</v>
      </c>
      <c r="F85" s="128">
        <v>42.4617</v>
      </c>
      <c r="G85" s="126"/>
    </row>
    <row r="86" spans="1:7" x14ac:dyDescent="0.25">
      <c r="A86" s="119">
        <f t="shared" si="3"/>
        <v>2022</v>
      </c>
      <c r="B86" s="122">
        <v>44652</v>
      </c>
      <c r="C86" s="123" t="e">
        <v>#N/A</v>
      </c>
      <c r="D86" s="129">
        <v>36.609879999999997</v>
      </c>
      <c r="E86" s="128">
        <f t="shared" si="7"/>
        <v>46.566633333333328</v>
      </c>
      <c r="F86" s="128">
        <v>36.609879999999997</v>
      </c>
      <c r="G86" s="126"/>
    </row>
    <row r="87" spans="1:7" x14ac:dyDescent="0.25">
      <c r="A87" s="119">
        <f t="shared" si="3"/>
        <v>2022</v>
      </c>
      <c r="B87" s="122">
        <v>44682</v>
      </c>
      <c r="C87" s="123" t="e">
        <v>#N/A</v>
      </c>
      <c r="D87" s="129">
        <v>39.429299999999998</v>
      </c>
      <c r="E87" s="128">
        <f t="shared" si="7"/>
        <v>46.566633333333328</v>
      </c>
      <c r="F87" s="128">
        <v>39.429299999999998</v>
      </c>
      <c r="G87" s="126"/>
    </row>
    <row r="88" spans="1:7" x14ac:dyDescent="0.25">
      <c r="A88" s="119">
        <f t="shared" si="3"/>
        <v>2022</v>
      </c>
      <c r="B88" s="122">
        <v>44713</v>
      </c>
      <c r="C88" s="123" t="e">
        <v>#N/A</v>
      </c>
      <c r="D88" s="129">
        <v>48.766330000000004</v>
      </c>
      <c r="E88" s="128">
        <f t="shared" si="7"/>
        <v>46.566633333333328</v>
      </c>
      <c r="F88" s="128">
        <v>48.766330000000004</v>
      </c>
      <c r="G88" s="126"/>
    </row>
    <row r="89" spans="1:7" x14ac:dyDescent="0.25">
      <c r="A89" s="119">
        <f t="shared" si="3"/>
        <v>2022</v>
      </c>
      <c r="B89" s="122">
        <v>44743</v>
      </c>
      <c r="C89" s="123" t="e">
        <v>#N/A</v>
      </c>
      <c r="D89" s="129">
        <v>61.634999999999998</v>
      </c>
      <c r="E89" s="128">
        <f t="shared" si="7"/>
        <v>46.566633333333328</v>
      </c>
      <c r="F89" s="128">
        <v>61.634999999999998</v>
      </c>
      <c r="G89" s="126"/>
    </row>
    <row r="90" spans="1:7" x14ac:dyDescent="0.25">
      <c r="A90" s="119">
        <f t="shared" si="3"/>
        <v>2022</v>
      </c>
      <c r="B90" s="122">
        <v>44774</v>
      </c>
      <c r="C90" s="123" t="e">
        <v>#N/A</v>
      </c>
      <c r="D90" s="129">
        <v>58.288620000000002</v>
      </c>
      <c r="E90" s="128">
        <f t="shared" si="7"/>
        <v>46.566633333333328</v>
      </c>
      <c r="F90" s="128">
        <v>58.288620000000002</v>
      </c>
      <c r="G90" s="126"/>
    </row>
    <row r="91" spans="1:7" x14ac:dyDescent="0.25">
      <c r="A91" s="119">
        <f t="shared" si="3"/>
        <v>2022</v>
      </c>
      <c r="B91" s="122">
        <v>44805</v>
      </c>
      <c r="C91" s="123" t="e">
        <v>#N/A</v>
      </c>
      <c r="D91" s="129">
        <v>45.453009999999999</v>
      </c>
      <c r="E91" s="128">
        <f t="shared" si="7"/>
        <v>46.566633333333328</v>
      </c>
      <c r="F91" s="128">
        <v>45.453009999999999</v>
      </c>
      <c r="G91" s="126"/>
    </row>
    <row r="92" spans="1:7" x14ac:dyDescent="0.25">
      <c r="A92" s="119">
        <f t="shared" si="3"/>
        <v>2022</v>
      </c>
      <c r="B92" s="122">
        <v>44835</v>
      </c>
      <c r="C92" s="123" t="e">
        <v>#N/A</v>
      </c>
      <c r="D92" s="129">
        <v>40.108249999999998</v>
      </c>
      <c r="E92" s="128">
        <f t="shared" si="7"/>
        <v>46.566633333333328</v>
      </c>
      <c r="F92" s="128">
        <v>40.108249999999998</v>
      </c>
      <c r="G92" s="126"/>
    </row>
    <row r="93" spans="1:7" x14ac:dyDescent="0.25">
      <c r="A93" s="119">
        <f t="shared" si="3"/>
        <v>2022</v>
      </c>
      <c r="B93" s="122">
        <v>44866</v>
      </c>
      <c r="C93" s="123" t="e">
        <v>#N/A</v>
      </c>
      <c r="D93" s="129">
        <v>34.849029999999999</v>
      </c>
      <c r="E93" s="128"/>
      <c r="F93" s="128">
        <v>34.849029999999999</v>
      </c>
      <c r="G93" s="126"/>
    </row>
    <row r="94" spans="1:7" x14ac:dyDescent="0.25">
      <c r="A94" s="119">
        <f t="shared" si="3"/>
        <v>2022</v>
      </c>
      <c r="B94" s="122">
        <v>44896</v>
      </c>
      <c r="C94" s="123" t="e">
        <v>#N/A</v>
      </c>
      <c r="D94" s="129">
        <v>52.416649999999997</v>
      </c>
      <c r="E94" s="128"/>
      <c r="F94" s="128">
        <v>52.416649999999997</v>
      </c>
      <c r="G94" s="126"/>
    </row>
    <row r="95" spans="1:7" x14ac:dyDescent="0.25">
      <c r="B95" s="122"/>
    </row>
    <row r="96" spans="1:7" x14ac:dyDescent="0.25">
      <c r="B96" s="122"/>
    </row>
    <row r="97" spans="1:7" x14ac:dyDescent="0.25">
      <c r="B97" s="122"/>
    </row>
    <row r="98" spans="1:7" x14ac:dyDescent="0.25">
      <c r="B98" s="122"/>
    </row>
    <row r="99" spans="1:7" x14ac:dyDescent="0.25">
      <c r="A99" s="5"/>
      <c r="B99" s="5" t="s">
        <v>0</v>
      </c>
    </row>
    <row r="100" spans="1:7" x14ac:dyDescent="0.25">
      <c r="A100">
        <v>2.5</v>
      </c>
      <c r="B100" s="6">
        <v>-80</v>
      </c>
    </row>
    <row r="101" spans="1:7" x14ac:dyDescent="0.25">
      <c r="A101">
        <v>2.5</v>
      </c>
      <c r="B101" s="6">
        <v>20</v>
      </c>
    </row>
    <row r="102" spans="1:7" x14ac:dyDescent="0.25">
      <c r="B102" s="122"/>
    </row>
    <row r="103" spans="1:7" x14ac:dyDescent="0.25">
      <c r="B103" s="122"/>
    </row>
    <row r="104" spans="1:7" x14ac:dyDescent="0.25">
      <c r="B104" s="122"/>
    </row>
    <row r="105" spans="1:7" x14ac:dyDescent="0.25">
      <c r="B105" s="122"/>
    </row>
    <row r="106" spans="1:7" x14ac:dyDescent="0.25">
      <c r="B106" s="122"/>
    </row>
    <row r="107" spans="1:7" x14ac:dyDescent="0.25">
      <c r="B107" s="122"/>
    </row>
    <row r="108" spans="1:7" x14ac:dyDescent="0.25">
      <c r="B108" s="122"/>
    </row>
    <row r="109" spans="1:7" x14ac:dyDescent="0.25">
      <c r="F109" s="128"/>
      <c r="G109" s="126"/>
    </row>
    <row r="110" spans="1:7" x14ac:dyDescent="0.25"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47">
    <cfRule type="expression" dxfId="21" priority="15" stopIfTrue="1">
      <formula>ISNA(C47)</formula>
    </cfRule>
  </conditionalFormatting>
  <conditionalFormatting sqref="C47">
    <cfRule type="expression" dxfId="20" priority="14" stopIfTrue="1">
      <formula>ISNA(C47)</formula>
    </cfRule>
  </conditionalFormatting>
  <conditionalFormatting sqref="D47">
    <cfRule type="expression" dxfId="19" priority="13" stopIfTrue="1">
      <formula>ISNA(D47)</formula>
    </cfRule>
  </conditionalFormatting>
  <conditionalFormatting sqref="C48:C94">
    <cfRule type="expression" dxfId="18" priority="12" stopIfTrue="1">
      <formula>ISNA(C48)</formula>
    </cfRule>
  </conditionalFormatting>
  <conditionalFormatting sqref="C48:C94">
    <cfRule type="expression" dxfId="17" priority="11" stopIfTrue="1">
      <formula>ISNA(C48)</formula>
    </cfRule>
  </conditionalFormatting>
  <conditionalFormatting sqref="D48:D94">
    <cfRule type="expression" dxfId="16" priority="10" stopIfTrue="1">
      <formula>ISNA(D48)</formula>
    </cfRule>
  </conditionalFormatting>
  <conditionalFormatting sqref="C35">
    <cfRule type="expression" dxfId="15" priority="9" stopIfTrue="1">
      <formula>ISNA(C35)</formula>
    </cfRule>
  </conditionalFormatting>
  <conditionalFormatting sqref="C35">
    <cfRule type="expression" dxfId="14" priority="8" stopIfTrue="1">
      <formula>ISNA(C35)</formula>
    </cfRule>
  </conditionalFormatting>
  <conditionalFormatting sqref="D35">
    <cfRule type="expression" dxfId="13" priority="7" stopIfTrue="1">
      <formula>ISNA(D35)</formula>
    </cfRule>
  </conditionalFormatting>
  <conditionalFormatting sqref="C36:C45">
    <cfRule type="expression" dxfId="12" priority="6" stopIfTrue="1">
      <formula>ISNA(C36)</formula>
    </cfRule>
  </conditionalFormatting>
  <conditionalFormatting sqref="C36:C45">
    <cfRule type="expression" dxfId="11" priority="5" stopIfTrue="1">
      <formula>ISNA(C36)</formula>
    </cfRule>
  </conditionalFormatting>
  <conditionalFormatting sqref="D36:D45">
    <cfRule type="expression" dxfId="10" priority="4" stopIfTrue="1">
      <formula>ISNA(D36)</formula>
    </cfRule>
  </conditionalFormatting>
  <conditionalFormatting sqref="C46">
    <cfRule type="expression" dxfId="9" priority="3" stopIfTrue="1">
      <formula>ISNA(C46)</formula>
    </cfRule>
  </conditionalFormatting>
  <conditionalFormatting sqref="C46">
    <cfRule type="expression" dxfId="8" priority="2" stopIfTrue="1">
      <formula>ISNA(C46)</formula>
    </cfRule>
  </conditionalFormatting>
  <conditionalFormatting sqref="D46">
    <cfRule type="expression" dxfId="7" priority="1" stopIfTrue="1">
      <formula>ISNA(D46)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2:Q118"/>
  <sheetViews>
    <sheetView workbookViewId="0"/>
  </sheetViews>
  <sheetFormatPr defaultRowHeight="12.75" x14ac:dyDescent="0.2"/>
  <cols>
    <col min="16" max="16" width="30.85546875" customWidth="1"/>
    <col min="17" max="17" width="13.42578125" customWidth="1"/>
  </cols>
  <sheetData>
    <row r="2" spans="1:17" ht="15.75" x14ac:dyDescent="0.25">
      <c r="A2" s="44" t="s">
        <v>551</v>
      </c>
      <c r="L2" s="30"/>
    </row>
    <row r="3" spans="1:17" x14ac:dyDescent="0.2">
      <c r="A3" s="22" t="s">
        <v>16</v>
      </c>
    </row>
    <row r="4" spans="1:17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7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P5" s="166" t="s">
        <v>351</v>
      </c>
      <c r="Q5" s="167"/>
    </row>
    <row r="6" spans="1:17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P6" s="209" t="s">
        <v>56</v>
      </c>
      <c r="Q6" s="210" t="s">
        <v>370</v>
      </c>
    </row>
    <row r="7" spans="1:17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P7" s="185"/>
    </row>
    <row r="8" spans="1:17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7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7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7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7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7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7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7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7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95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ht="12.75" customHeight="1" x14ac:dyDescent="0.2">
      <c r="B25" s="585" t="s">
        <v>56</v>
      </c>
      <c r="C25" s="585"/>
      <c r="D25" s="585"/>
      <c r="E25" s="585"/>
      <c r="F25" s="534"/>
    </row>
    <row r="26" spans="1:11" x14ac:dyDescent="0.2">
      <c r="B26" s="36"/>
      <c r="C26" s="579" t="s">
        <v>40</v>
      </c>
      <c r="D26" s="579"/>
      <c r="E26" s="579"/>
    </row>
    <row r="27" spans="1:11" x14ac:dyDescent="0.2">
      <c r="A27" s="3"/>
      <c r="B27" s="37"/>
      <c r="C27" s="580" t="s">
        <v>585</v>
      </c>
      <c r="D27" s="580"/>
      <c r="E27" s="580"/>
    </row>
    <row r="28" spans="1:11" x14ac:dyDescent="0.2">
      <c r="A28" s="5"/>
      <c r="B28" s="69" t="s">
        <v>494</v>
      </c>
      <c r="C28" s="38" t="s">
        <v>8</v>
      </c>
      <c r="D28" s="38" t="s">
        <v>9</v>
      </c>
      <c r="E28" s="33" t="s">
        <v>13</v>
      </c>
    </row>
    <row r="29" spans="1:11" x14ac:dyDescent="0.2">
      <c r="A29" s="1">
        <v>42370</v>
      </c>
      <c r="B29" s="14">
        <v>187.203047</v>
      </c>
      <c r="C29" s="43">
        <f>+MIN($B$29,$B$41,$B$53,$B$65,$B$77)</f>
        <v>99.146769000000006</v>
      </c>
      <c r="D29" s="43">
        <f>+MAX($B$29,$B$41,$B$53,$B$65,$B$77)</f>
        <v>187.203047</v>
      </c>
      <c r="E29" s="17">
        <f t="shared" ref="E29:E92" si="0">D29-C29</f>
        <v>88.056277999999992</v>
      </c>
      <c r="G29" s="43"/>
      <c r="H29" s="17"/>
    </row>
    <row r="30" spans="1:11" x14ac:dyDescent="0.2">
      <c r="A30" s="1">
        <v>42401</v>
      </c>
      <c r="B30" s="12">
        <v>187.06361799999999</v>
      </c>
      <c r="C30" s="43">
        <f>+MIN($B$30,$B$42,$B$54,$B$66,$B$78)</f>
        <v>98.638931999999997</v>
      </c>
      <c r="D30" s="43">
        <f>+MAX($B$30,$B$42,$B$54,$B$66,$B$78)</f>
        <v>187.06361799999999</v>
      </c>
      <c r="E30" s="17">
        <f t="shared" si="0"/>
        <v>88.424685999999994</v>
      </c>
      <c r="G30" s="43"/>
      <c r="H30" s="17"/>
    </row>
    <row r="31" spans="1:11" x14ac:dyDescent="0.2">
      <c r="A31" s="1">
        <v>42430</v>
      </c>
      <c r="B31" s="12">
        <v>191.55273500000001</v>
      </c>
      <c r="C31" s="43">
        <f>+MIN($B$31,$B$43,$B$55,$B$67,$B$79)</f>
        <v>96.933167999999995</v>
      </c>
      <c r="D31" s="43">
        <f>+MAX($B$31,$B$43,$B$55,$B$67,$B$79)</f>
        <v>191.55273500000001</v>
      </c>
      <c r="E31" s="17">
        <f t="shared" si="0"/>
        <v>94.619567000000018</v>
      </c>
      <c r="G31" s="43"/>
      <c r="H31" s="17"/>
    </row>
    <row r="32" spans="1:11" x14ac:dyDescent="0.2">
      <c r="A32" s="1">
        <v>42461</v>
      </c>
      <c r="B32" s="12">
        <v>193.18521200000001</v>
      </c>
      <c r="C32" s="43">
        <f>+MIN($B$32,$B$44,$B$56,$B$68,$B$80)</f>
        <v>108.088796</v>
      </c>
      <c r="D32" s="43">
        <f>+MAX($B$32,$B$44,$B$56,$B$68,$B$80)</f>
        <v>193.18521200000001</v>
      </c>
      <c r="E32" s="17">
        <f t="shared" si="0"/>
        <v>85.096416000000005</v>
      </c>
      <c r="G32" s="43"/>
      <c r="H32" s="17"/>
    </row>
    <row r="33" spans="1:8" x14ac:dyDescent="0.2">
      <c r="A33" s="1">
        <v>42491</v>
      </c>
      <c r="B33" s="12">
        <v>192.41693000000001</v>
      </c>
      <c r="C33" s="43">
        <f>+MIN($B$33,$B$45,$B$57,$B$69,$B$81)</f>
        <v>115.712227</v>
      </c>
      <c r="D33" s="43">
        <f>+MAX($B$33,$B$45,$B$57,$B$69,$B$81)</f>
        <v>192.41693000000001</v>
      </c>
      <c r="E33" s="17">
        <f t="shared" si="0"/>
        <v>76.704703000000009</v>
      </c>
      <c r="G33" s="43"/>
      <c r="H33" s="17"/>
    </row>
    <row r="34" spans="1:8" x14ac:dyDescent="0.2">
      <c r="A34" s="1">
        <v>42522</v>
      </c>
      <c r="B34" s="12">
        <v>182.086476</v>
      </c>
      <c r="C34" s="43">
        <f>+MIN($B$34,$B$46,$B$58,$B$70,$B$82)</f>
        <v>116.875727</v>
      </c>
      <c r="D34" s="43">
        <f>+MAX($B$34,$B$46,$B$58,$B$70,$B$82)</f>
        <v>182.086476</v>
      </c>
      <c r="E34" s="17">
        <f t="shared" si="0"/>
        <v>65.210749000000007</v>
      </c>
      <c r="G34" s="43"/>
      <c r="H34" s="17"/>
    </row>
    <row r="35" spans="1:8" x14ac:dyDescent="0.2">
      <c r="A35" s="1">
        <v>42552</v>
      </c>
      <c r="B35" s="12">
        <v>168.11860899999999</v>
      </c>
      <c r="C35" s="43">
        <f>+MIN($B$35,$B$47,$B$59,$B$71,$B$83)</f>
        <v>110.348409</v>
      </c>
      <c r="D35" s="43">
        <f>+MAX($B$35,$B$47,$B$59,$B$71,$B$83)</f>
        <v>168.11860899999999</v>
      </c>
      <c r="E35" s="17">
        <f t="shared" si="0"/>
        <v>57.770199999999988</v>
      </c>
      <c r="G35" s="43"/>
      <c r="H35" s="17"/>
    </row>
    <row r="36" spans="1:8" x14ac:dyDescent="0.2">
      <c r="A36" s="1">
        <v>42583</v>
      </c>
      <c r="B36" s="12">
        <v>158.908174</v>
      </c>
      <c r="C36" s="43">
        <f>+MIN($B$36,$B$48,$B$60,$B$72,$B$84)</f>
        <v>103.744169</v>
      </c>
      <c r="D36" s="43">
        <f>+MAX($B$36,$B$48,$B$60,$B$72,$B$84)</f>
        <v>158.908174</v>
      </c>
      <c r="E36" s="17">
        <f t="shared" si="0"/>
        <v>55.164005000000003</v>
      </c>
      <c r="G36" s="43"/>
      <c r="H36" s="17"/>
    </row>
    <row r="37" spans="1:8" x14ac:dyDescent="0.2">
      <c r="A37" s="1">
        <v>42614</v>
      </c>
      <c r="B37" s="12">
        <v>156.56690900000001</v>
      </c>
      <c r="C37" s="43">
        <f>+MIN($B$37,$B$49,$B$61,$B$73,$B$85)</f>
        <v>100.383973</v>
      </c>
      <c r="D37" s="43">
        <f>+MAX($B$37,$B$49,$B$61,$B$73,$B$85)</f>
        <v>156.56690900000001</v>
      </c>
      <c r="E37" s="17">
        <f t="shared" si="0"/>
        <v>56.182936000000012</v>
      </c>
      <c r="G37" s="43"/>
      <c r="H37" s="17"/>
    </row>
    <row r="38" spans="1:8" x14ac:dyDescent="0.2">
      <c r="A38" s="1">
        <v>42644</v>
      </c>
      <c r="B38" s="12">
        <v>160.93226000000001</v>
      </c>
      <c r="C38" s="43">
        <f>+MIN($B$38,$B$50,$B$62,$B$74,$B$86)</f>
        <v>104.855065</v>
      </c>
      <c r="D38" s="43">
        <f>+MAX($B$38,$B$50,$B$62,$B$74,$B$86)</f>
        <v>160.93226000000001</v>
      </c>
      <c r="E38" s="17">
        <f t="shared" si="0"/>
        <v>56.077195000000017</v>
      </c>
      <c r="G38" s="43"/>
      <c r="H38" s="17"/>
    </row>
    <row r="39" spans="1:8" x14ac:dyDescent="0.2">
      <c r="A39" s="1">
        <v>42675</v>
      </c>
      <c r="B39" s="12">
        <v>170.27655799999999</v>
      </c>
      <c r="C39" s="43">
        <f>+MIN($B$39,$B$51,$B$63,$B$75,$B$87)</f>
        <v>104.075187</v>
      </c>
      <c r="D39" s="43">
        <f>+MAX($B$39,$B$51,$B$63,$B$75,$B$87)</f>
        <v>170.27655799999999</v>
      </c>
      <c r="E39" s="17">
        <f t="shared" si="0"/>
        <v>66.201370999999995</v>
      </c>
      <c r="G39" s="43"/>
      <c r="H39" s="17"/>
    </row>
    <row r="40" spans="1:8" x14ac:dyDescent="0.2">
      <c r="A40" s="1">
        <v>42705</v>
      </c>
      <c r="B40" s="12">
        <v>162.00901400000001</v>
      </c>
      <c r="C40" s="43">
        <f>+MIN($B$40,$B$52,$B$64,$B$76,$B$88)</f>
        <v>102.79285400000001</v>
      </c>
      <c r="D40" s="43">
        <f>+MAX($B$40,$B$52,$B$64,$B$76,$B$88)</f>
        <v>162.00901400000001</v>
      </c>
      <c r="E40" s="17">
        <f t="shared" si="0"/>
        <v>59.216160000000002</v>
      </c>
      <c r="G40" s="43"/>
      <c r="H40" s="17"/>
    </row>
    <row r="41" spans="1:8" x14ac:dyDescent="0.2">
      <c r="A41" s="1">
        <v>42736</v>
      </c>
      <c r="B41" s="12">
        <v>156.21421000000001</v>
      </c>
      <c r="C41" s="43">
        <f>+MIN($B$29,$B$41,$B$53,$B$65,$B$77)</f>
        <v>99.146769000000006</v>
      </c>
      <c r="D41" s="43">
        <f>+MAX($B$29,$B$41,$B$53,$B$65,$B$77)</f>
        <v>187.203047</v>
      </c>
      <c r="E41" s="17">
        <f t="shared" si="0"/>
        <v>88.056277999999992</v>
      </c>
      <c r="G41" s="43"/>
      <c r="H41" s="17"/>
    </row>
    <row r="42" spans="1:8" x14ac:dyDescent="0.2">
      <c r="A42" s="1">
        <v>42767</v>
      </c>
      <c r="B42" s="12">
        <v>160.50150199999999</v>
      </c>
      <c r="C42" s="43">
        <f>+MIN($B$30,$B$42,$B$54,$B$66,$B$78)</f>
        <v>98.638931999999997</v>
      </c>
      <c r="D42" s="43">
        <f>+MAX($B$30,$B$42,$B$54,$B$66,$B$78)</f>
        <v>187.06361799999999</v>
      </c>
      <c r="E42" s="17">
        <f t="shared" si="0"/>
        <v>88.424685999999994</v>
      </c>
      <c r="G42" s="43"/>
      <c r="H42" s="17"/>
    </row>
    <row r="43" spans="1:8" x14ac:dyDescent="0.2">
      <c r="A43" s="1">
        <v>42795</v>
      </c>
      <c r="B43" s="12">
        <v>161.81549000000001</v>
      </c>
      <c r="C43" s="43">
        <f>+MIN($B$31,$B$43,$B$55,$B$67,$B$79)</f>
        <v>96.933167999999995</v>
      </c>
      <c r="D43" s="43">
        <f>+MAX($B$31,$B$43,$B$55,$B$67,$B$79)</f>
        <v>191.55273500000001</v>
      </c>
      <c r="E43" s="17">
        <f t="shared" si="0"/>
        <v>94.619567000000018</v>
      </c>
      <c r="G43" s="43"/>
      <c r="H43" s="17"/>
    </row>
    <row r="44" spans="1:8" x14ac:dyDescent="0.2">
      <c r="A44" s="1">
        <v>42826</v>
      </c>
      <c r="B44" s="12">
        <v>163.93691200000001</v>
      </c>
      <c r="C44" s="43">
        <f>+MIN($B$32,$B$44,$B$56,$B$68,$B$80)</f>
        <v>108.088796</v>
      </c>
      <c r="D44" s="43">
        <f>+MAX($B$32,$B$44,$B$56,$B$68,$B$80)</f>
        <v>193.18521200000001</v>
      </c>
      <c r="E44" s="17">
        <f t="shared" si="0"/>
        <v>85.096416000000005</v>
      </c>
      <c r="G44" s="43"/>
      <c r="H44" s="17"/>
    </row>
    <row r="45" spans="1:8" x14ac:dyDescent="0.2">
      <c r="A45" s="1">
        <v>42856</v>
      </c>
      <c r="B45" s="12">
        <v>162.54224199999999</v>
      </c>
      <c r="C45" s="43">
        <f>+MIN($B$33,$B$45,$B$57,$B$69,$B$81)</f>
        <v>115.712227</v>
      </c>
      <c r="D45" s="43">
        <f>+MAX($B$33,$B$45,$B$57,$B$69,$B$81)</f>
        <v>192.41693000000001</v>
      </c>
      <c r="E45" s="17">
        <f t="shared" si="0"/>
        <v>76.704703000000009</v>
      </c>
      <c r="G45" s="43"/>
      <c r="H45" s="17"/>
    </row>
    <row r="46" spans="1:8" x14ac:dyDescent="0.2">
      <c r="A46" s="1">
        <v>42887</v>
      </c>
      <c r="B46" s="12">
        <v>158.013959</v>
      </c>
      <c r="C46" s="43">
        <f>+MIN($B$34,$B$46,$B$58,$B$70,$B$82)</f>
        <v>116.875727</v>
      </c>
      <c r="D46" s="43">
        <f>+MAX($B$34,$B$46,$B$58,$B$70,$B$82)</f>
        <v>182.086476</v>
      </c>
      <c r="E46" s="17">
        <f t="shared" si="0"/>
        <v>65.210749000000007</v>
      </c>
      <c r="G46" s="43"/>
      <c r="H46" s="17"/>
    </row>
    <row r="47" spans="1:8" x14ac:dyDescent="0.2">
      <c r="A47" s="1">
        <v>42917</v>
      </c>
      <c r="B47" s="12">
        <v>145.81148300000001</v>
      </c>
      <c r="C47" s="43">
        <f>+MIN($B$35,$B$47,$B$59,$B$71,$B$83)</f>
        <v>110.348409</v>
      </c>
      <c r="D47" s="43">
        <f>+MAX($B$35,$B$47,$B$59,$B$71,$B$83)</f>
        <v>168.11860899999999</v>
      </c>
      <c r="E47" s="17">
        <f t="shared" si="0"/>
        <v>57.770199999999988</v>
      </c>
      <c r="G47" s="43"/>
      <c r="H47" s="17"/>
    </row>
    <row r="48" spans="1:8" x14ac:dyDescent="0.2">
      <c r="A48" s="1">
        <v>42948</v>
      </c>
      <c r="B48" s="12">
        <v>141.204061</v>
      </c>
      <c r="C48" s="43">
        <f>+MIN($B$36,$B$48,$B$60,$B$72,$B$84)</f>
        <v>103.744169</v>
      </c>
      <c r="D48" s="43">
        <f>+MAX($B$36,$B$48,$B$60,$B$72,$B$84)</f>
        <v>158.908174</v>
      </c>
      <c r="E48" s="17">
        <f t="shared" si="0"/>
        <v>55.164005000000003</v>
      </c>
      <c r="G48" s="43"/>
      <c r="H48" s="17"/>
    </row>
    <row r="49" spans="1:8" x14ac:dyDescent="0.2">
      <c r="A49" s="1">
        <v>42979</v>
      </c>
      <c r="B49" s="12">
        <v>139.5712</v>
      </c>
      <c r="C49" s="43">
        <f>+MIN($B$37,$B$49,$B$61,$B$73,$B$85)</f>
        <v>100.383973</v>
      </c>
      <c r="D49" s="43">
        <f>+MAX($B$37,$B$49,$B$61,$B$73,$B$85)</f>
        <v>156.56690900000001</v>
      </c>
      <c r="E49" s="17">
        <f t="shared" si="0"/>
        <v>56.182936000000012</v>
      </c>
      <c r="G49" s="43"/>
      <c r="H49" s="17"/>
    </row>
    <row r="50" spans="1:8" x14ac:dyDescent="0.2">
      <c r="A50" s="1">
        <v>43009</v>
      </c>
      <c r="B50" s="12">
        <v>141.46251899999999</v>
      </c>
      <c r="C50" s="43">
        <f>+MIN($B$38,$B$50,$B$62,$B$74,$B$86)</f>
        <v>104.855065</v>
      </c>
      <c r="D50" s="43">
        <f>+MAX($B$38,$B$50,$B$62,$B$74,$B$86)</f>
        <v>160.93226000000001</v>
      </c>
      <c r="E50" s="17">
        <f t="shared" si="0"/>
        <v>56.077195000000017</v>
      </c>
      <c r="G50" s="43"/>
      <c r="H50" s="17"/>
    </row>
    <row r="51" spans="1:8" x14ac:dyDescent="0.2">
      <c r="A51" s="1">
        <v>43040</v>
      </c>
      <c r="B51" s="12">
        <v>143.424037</v>
      </c>
      <c r="C51" s="43">
        <f>+MIN($B$39,$B$51,$B$63,$B$75,$B$87)</f>
        <v>104.075187</v>
      </c>
      <c r="D51" s="43">
        <f>+MAX($B$39,$B$51,$B$63,$B$75,$B$87)</f>
        <v>170.27655799999999</v>
      </c>
      <c r="E51" s="17">
        <f t="shared" si="0"/>
        <v>66.201370999999995</v>
      </c>
      <c r="G51" s="43"/>
      <c r="H51" s="17"/>
    </row>
    <row r="52" spans="1:8" x14ac:dyDescent="0.2">
      <c r="A52" s="1">
        <v>43070</v>
      </c>
      <c r="B52" s="12">
        <v>137.68714800000001</v>
      </c>
      <c r="C52" s="43">
        <f>+MIN($B$40,$B$52,$B$64,$B$76,$B$88)</f>
        <v>102.79285400000001</v>
      </c>
      <c r="D52" s="43">
        <f>+MAX($B$40,$B$52,$B$64,$B$76,$B$88)</f>
        <v>162.00901400000001</v>
      </c>
      <c r="E52" s="17">
        <f t="shared" si="0"/>
        <v>59.216160000000002</v>
      </c>
      <c r="G52" s="43"/>
      <c r="H52" s="17"/>
    </row>
    <row r="53" spans="1:8" x14ac:dyDescent="0.2">
      <c r="A53" s="1">
        <v>43101</v>
      </c>
      <c r="B53" s="12">
        <v>123.234514</v>
      </c>
      <c r="C53" s="43">
        <f>+MIN($B$29,$B$41,$B$53,$B$65,$B$77)</f>
        <v>99.146769000000006</v>
      </c>
      <c r="D53" s="43">
        <f>+MAX($B$29,$B$41,$B$53,$B$65,$B$77)</f>
        <v>187.203047</v>
      </c>
      <c r="E53" s="17">
        <f t="shared" si="0"/>
        <v>88.056277999999992</v>
      </c>
      <c r="G53" s="43"/>
      <c r="H53" s="17"/>
    </row>
    <row r="54" spans="1:8" x14ac:dyDescent="0.2">
      <c r="A54" s="1">
        <v>43132</v>
      </c>
      <c r="B54" s="12">
        <v>120.52585999999999</v>
      </c>
      <c r="C54" s="43">
        <f>+MIN($B$30,$B$42,$B$54,$B$66,$B$78)</f>
        <v>98.638931999999997</v>
      </c>
      <c r="D54" s="43">
        <f>+MAX($B$30,$B$42,$B$54,$B$66,$B$78)</f>
        <v>187.06361799999999</v>
      </c>
      <c r="E54" s="17">
        <f t="shared" si="0"/>
        <v>88.424685999999994</v>
      </c>
      <c r="G54" s="43"/>
      <c r="H54" s="17"/>
    </row>
    <row r="55" spans="1:8" x14ac:dyDescent="0.2">
      <c r="A55" s="1">
        <v>43160</v>
      </c>
      <c r="B55" s="12">
        <v>126.007914</v>
      </c>
      <c r="C55" s="43">
        <f>+MIN($B$31,$B$43,$B$55,$B$67,$B$79)</f>
        <v>96.933167999999995</v>
      </c>
      <c r="D55" s="43">
        <f>+MAX($B$31,$B$43,$B$55,$B$67,$B$79)</f>
        <v>191.55273500000001</v>
      </c>
      <c r="E55" s="17">
        <f t="shared" si="0"/>
        <v>94.619567000000018</v>
      </c>
      <c r="G55" s="43"/>
      <c r="H55" s="17"/>
    </row>
    <row r="56" spans="1:8" x14ac:dyDescent="0.2">
      <c r="A56" s="1">
        <v>43191</v>
      </c>
      <c r="B56" s="12">
        <v>128.57078799999999</v>
      </c>
      <c r="C56" s="43">
        <f>+MIN($B$32,$B$44,$B$56,$B$68,$B$80)</f>
        <v>108.088796</v>
      </c>
      <c r="D56" s="43">
        <f>+MAX($B$32,$B$44,$B$56,$B$68,$B$80)</f>
        <v>193.18521200000001</v>
      </c>
      <c r="E56" s="17">
        <f t="shared" si="0"/>
        <v>85.096416000000005</v>
      </c>
      <c r="G56" s="43"/>
      <c r="H56" s="17"/>
    </row>
    <row r="57" spans="1:8" x14ac:dyDescent="0.2">
      <c r="A57" s="1">
        <v>43221</v>
      </c>
      <c r="B57" s="12">
        <v>127.982</v>
      </c>
      <c r="C57" s="43">
        <f>+MIN($B$33,$B$45,$B$57,$B$69,$B$81)</f>
        <v>115.712227</v>
      </c>
      <c r="D57" s="43">
        <f>+MAX($B$33,$B$45,$B$57,$B$69,$B$81)</f>
        <v>192.41693000000001</v>
      </c>
      <c r="E57" s="17">
        <f t="shared" si="0"/>
        <v>76.704703000000009</v>
      </c>
      <c r="G57" s="43"/>
      <c r="H57" s="17"/>
    </row>
    <row r="58" spans="1:8" x14ac:dyDescent="0.2">
      <c r="A58" s="1">
        <v>43252</v>
      </c>
      <c r="B58" s="12">
        <v>121.04136200000001</v>
      </c>
      <c r="C58" s="43">
        <f>+MIN($B$34,$B$46,$B$58,$B$70,$B$82)</f>
        <v>116.875727</v>
      </c>
      <c r="D58" s="43">
        <f>+MAX($B$34,$B$46,$B$58,$B$70,$B$82)</f>
        <v>182.086476</v>
      </c>
      <c r="E58" s="17">
        <f t="shared" si="0"/>
        <v>65.210749000000007</v>
      </c>
      <c r="G58" s="43"/>
      <c r="H58" s="17"/>
    </row>
    <row r="59" spans="1:8" x14ac:dyDescent="0.2">
      <c r="A59" s="1">
        <v>43282</v>
      </c>
      <c r="B59" s="12">
        <v>110.348409</v>
      </c>
      <c r="C59" s="43">
        <f>+MIN($B$35,$B$47,$B$59,$B$71,$B$83)</f>
        <v>110.348409</v>
      </c>
      <c r="D59" s="43">
        <f>+MAX($B$35,$B$47,$B$59,$B$71,$B$83)</f>
        <v>168.11860899999999</v>
      </c>
      <c r="E59" s="17">
        <f t="shared" si="0"/>
        <v>57.770199999999988</v>
      </c>
      <c r="G59" s="43"/>
      <c r="H59" s="17"/>
    </row>
    <row r="60" spans="1:8" x14ac:dyDescent="0.2">
      <c r="A60" s="1">
        <v>43313</v>
      </c>
      <c r="B60" s="12">
        <v>103.744169</v>
      </c>
      <c r="C60" s="43">
        <f>+MIN($B$36,$B$48,$B$60,$B$72,$B$84)</f>
        <v>103.744169</v>
      </c>
      <c r="D60" s="43">
        <f>+MAX($B$36,$B$48,$B$60,$B$72,$B$84)</f>
        <v>158.908174</v>
      </c>
      <c r="E60" s="17">
        <f t="shared" si="0"/>
        <v>55.164005000000003</v>
      </c>
      <c r="G60" s="43"/>
      <c r="H60" s="17"/>
    </row>
    <row r="61" spans="1:8" x14ac:dyDescent="0.2">
      <c r="A61" s="1">
        <v>43344</v>
      </c>
      <c r="B61" s="12">
        <v>100.383973</v>
      </c>
      <c r="C61" s="43">
        <f>+MIN($B$37,$B$49,$B$61,$B$73,$B$85)</f>
        <v>100.383973</v>
      </c>
      <c r="D61" s="43">
        <f>+MAX($B$37,$B$49,$B$61,$B$73,$B$85)</f>
        <v>156.56690900000001</v>
      </c>
      <c r="E61" s="17">
        <f t="shared" si="0"/>
        <v>56.182936000000012</v>
      </c>
      <c r="G61" s="43"/>
      <c r="H61" s="17"/>
    </row>
    <row r="62" spans="1:8" x14ac:dyDescent="0.2">
      <c r="A62" s="1">
        <v>43374</v>
      </c>
      <c r="B62" s="12">
        <v>104.855065</v>
      </c>
      <c r="C62" s="43">
        <f>+MIN($B$38,$B$50,$B$62,$B$74,$B$86)</f>
        <v>104.855065</v>
      </c>
      <c r="D62" s="43">
        <f>+MAX($B$38,$B$50,$B$62,$B$74,$B$86)</f>
        <v>160.93226000000001</v>
      </c>
      <c r="E62" s="17">
        <f t="shared" si="0"/>
        <v>56.077195000000017</v>
      </c>
      <c r="G62" s="43"/>
      <c r="H62" s="17"/>
    </row>
    <row r="63" spans="1:8" x14ac:dyDescent="0.2">
      <c r="A63" s="1">
        <v>43405</v>
      </c>
      <c r="B63" s="12">
        <v>104.075187</v>
      </c>
      <c r="C63" s="43">
        <f>+MIN($B$39,$B$51,$B$63,$B$75,$B$87)</f>
        <v>104.075187</v>
      </c>
      <c r="D63" s="43">
        <f>+MAX($B$39,$B$51,$B$63,$B$75,$B$87)</f>
        <v>170.27655799999999</v>
      </c>
      <c r="E63" s="17">
        <f t="shared" si="0"/>
        <v>66.201370999999995</v>
      </c>
      <c r="G63" s="43"/>
      <c r="H63" s="17"/>
    </row>
    <row r="64" spans="1:8" x14ac:dyDescent="0.2">
      <c r="A64" s="1">
        <v>43435</v>
      </c>
      <c r="B64" s="12">
        <v>102.79285400000001</v>
      </c>
      <c r="C64" s="43">
        <f>+MIN($B$40,$B$52,$B$64,$B$76,$B$88)</f>
        <v>102.79285400000001</v>
      </c>
      <c r="D64" s="43">
        <f>+MAX($B$40,$B$52,$B$64,$B$76,$B$88)</f>
        <v>162.00901400000001</v>
      </c>
      <c r="E64" s="17">
        <f t="shared" si="0"/>
        <v>59.216160000000002</v>
      </c>
      <c r="G64" s="43"/>
      <c r="H64" s="17"/>
    </row>
    <row r="65" spans="1:8" x14ac:dyDescent="0.2">
      <c r="A65" s="1">
        <v>43466</v>
      </c>
      <c r="B65" s="12">
        <v>99.146769000000006</v>
      </c>
      <c r="C65" s="43">
        <f>+MIN($B$29,$B$41,$B$53,$B$65,$B$77)</f>
        <v>99.146769000000006</v>
      </c>
      <c r="D65" s="43">
        <f>+MAX($B$29,$B$41,$B$53,$B$65,$B$77)</f>
        <v>187.203047</v>
      </c>
      <c r="E65" s="17">
        <f t="shared" si="0"/>
        <v>88.056277999999992</v>
      </c>
      <c r="G65" s="43"/>
      <c r="H65" s="17"/>
    </row>
    <row r="66" spans="1:8" x14ac:dyDescent="0.2">
      <c r="A66" s="1">
        <v>43497</v>
      </c>
      <c r="B66" s="12">
        <v>98.638931999999997</v>
      </c>
      <c r="C66" s="43">
        <f>+MIN($B$30,$B$42,$B$54,$B$66,$B$78)</f>
        <v>98.638931999999997</v>
      </c>
      <c r="D66" s="43">
        <f>+MAX($B$30,$B$42,$B$54,$B$66,$B$78)</f>
        <v>187.06361799999999</v>
      </c>
      <c r="E66" s="17">
        <f t="shared" si="0"/>
        <v>88.424685999999994</v>
      </c>
      <c r="G66" s="43"/>
      <c r="H66" s="17"/>
    </row>
    <row r="67" spans="1:8" x14ac:dyDescent="0.2">
      <c r="A67" s="1">
        <v>43525</v>
      </c>
      <c r="B67" s="12">
        <v>96.933167999999995</v>
      </c>
      <c r="C67" s="43">
        <f>+MIN($B$31,$B$43,$B$55,$B$67,$B$79)</f>
        <v>96.933167999999995</v>
      </c>
      <c r="D67" s="43">
        <f>+MAX($B$31,$B$43,$B$55,$B$67,$B$79)</f>
        <v>191.55273500000001</v>
      </c>
      <c r="E67" s="17">
        <f t="shared" si="0"/>
        <v>94.619567000000018</v>
      </c>
      <c r="G67" s="43"/>
      <c r="H67" s="17"/>
    </row>
    <row r="68" spans="1:8" x14ac:dyDescent="0.2">
      <c r="A68" s="1">
        <v>43556</v>
      </c>
      <c r="B68" s="12">
        <v>108.088796</v>
      </c>
      <c r="C68" s="43">
        <f>+MIN($B$32,$B$44,$B$56,$B$68,$B$80)</f>
        <v>108.088796</v>
      </c>
      <c r="D68" s="43">
        <f>+MAX($B$32,$B$44,$B$56,$B$68,$B$80)</f>
        <v>193.18521200000001</v>
      </c>
      <c r="E68" s="17">
        <f t="shared" si="0"/>
        <v>85.096416000000005</v>
      </c>
      <c r="G68" s="43"/>
      <c r="H68" s="17"/>
    </row>
    <row r="69" spans="1:8" x14ac:dyDescent="0.2">
      <c r="A69" s="1">
        <v>43586</v>
      </c>
      <c r="B69" s="12">
        <v>115.712227</v>
      </c>
      <c r="C69" s="43">
        <f>+MIN($B$33,$B$45,$B$57,$B$69,$B$81)</f>
        <v>115.712227</v>
      </c>
      <c r="D69" s="43">
        <f>+MAX($B$33,$B$45,$B$57,$B$69,$B$81)</f>
        <v>192.41693000000001</v>
      </c>
      <c r="E69" s="17">
        <f t="shared" si="0"/>
        <v>76.704703000000009</v>
      </c>
      <c r="G69" s="43"/>
      <c r="H69" s="17"/>
    </row>
    <row r="70" spans="1:8" x14ac:dyDescent="0.2">
      <c r="A70" s="1">
        <v>43617</v>
      </c>
      <c r="B70" s="12">
        <v>116.875727</v>
      </c>
      <c r="C70" s="43">
        <f>+MIN($B$34,$B$46,$B$58,$B$70,$B$82)</f>
        <v>116.875727</v>
      </c>
      <c r="D70" s="43">
        <f>+MAX($B$34,$B$46,$B$58,$B$70,$B$82)</f>
        <v>182.086476</v>
      </c>
      <c r="E70" s="17">
        <f t="shared" si="0"/>
        <v>65.210749000000007</v>
      </c>
      <c r="G70" s="43"/>
      <c r="H70" s="17"/>
    </row>
    <row r="71" spans="1:8" x14ac:dyDescent="0.2">
      <c r="A71" s="1">
        <v>43647</v>
      </c>
      <c r="B71" s="12">
        <v>110.67178800000001</v>
      </c>
      <c r="C71" s="43">
        <f>+MIN($B$35,$B$47,$B$59,$B$71,$B$83)</f>
        <v>110.348409</v>
      </c>
      <c r="D71" s="43">
        <f>+MAX($B$35,$B$47,$B$59,$B$71,$B$83)</f>
        <v>168.11860899999999</v>
      </c>
      <c r="E71" s="17">
        <f t="shared" si="0"/>
        <v>57.770199999999988</v>
      </c>
      <c r="G71" s="43"/>
      <c r="H71" s="17"/>
    </row>
    <row r="72" spans="1:8" x14ac:dyDescent="0.2">
      <c r="A72" s="1">
        <v>43678</v>
      </c>
      <c r="B72" s="12">
        <v>110.27757099999999</v>
      </c>
      <c r="C72" s="43">
        <f>+MIN($B$36,$B$48,$B$60,$B$72,$B$84)</f>
        <v>103.744169</v>
      </c>
      <c r="D72" s="43">
        <f>+MAX($B$36,$B$48,$B$60,$B$72,$B$84)</f>
        <v>158.908174</v>
      </c>
      <c r="E72" s="17">
        <f t="shared" si="0"/>
        <v>55.164005000000003</v>
      </c>
      <c r="G72" s="43"/>
      <c r="H72" s="17"/>
    </row>
    <row r="73" spans="1:8" x14ac:dyDescent="0.2">
      <c r="A73" s="1">
        <v>43709</v>
      </c>
      <c r="B73" s="12">
        <v>110.62552100000001</v>
      </c>
      <c r="C73" s="43">
        <f>+MIN($B$37,$B$49,$B$61,$B$73,$B$85)</f>
        <v>100.383973</v>
      </c>
      <c r="D73" s="43">
        <f>+MAX($B$37,$B$49,$B$61,$B$73,$B$85)</f>
        <v>156.56690900000001</v>
      </c>
      <c r="E73" s="17">
        <f t="shared" si="0"/>
        <v>56.182936000000012</v>
      </c>
      <c r="G73" s="43"/>
      <c r="H73" s="17"/>
    </row>
    <row r="74" spans="1:8" x14ac:dyDescent="0.2">
      <c r="A74" s="1">
        <v>43739</v>
      </c>
      <c r="B74" s="12">
        <v>118.574189</v>
      </c>
      <c r="C74" s="43">
        <f>+MIN($B$38,$B$50,$B$62,$B$74,$B$86)</f>
        <v>104.855065</v>
      </c>
      <c r="D74" s="43">
        <f>+MAX($B$38,$B$50,$B$62,$B$74,$B$86)</f>
        <v>160.93226000000001</v>
      </c>
      <c r="E74" s="17">
        <f t="shared" si="0"/>
        <v>56.077195000000017</v>
      </c>
      <c r="G74" s="43"/>
      <c r="H74" s="17"/>
    </row>
    <row r="75" spans="1:8" x14ac:dyDescent="0.2">
      <c r="A75" s="1">
        <v>43770</v>
      </c>
      <c r="B75" s="12">
        <v>122.36420200000001</v>
      </c>
      <c r="C75" s="43">
        <f>+MIN($B$39,$B$51,$B$63,$B$75,$B$87)</f>
        <v>104.075187</v>
      </c>
      <c r="D75" s="43">
        <f>+MAX($B$39,$B$51,$B$63,$B$75,$B$87)</f>
        <v>170.27655799999999</v>
      </c>
      <c r="E75" s="17">
        <f t="shared" si="0"/>
        <v>66.201370999999995</v>
      </c>
      <c r="G75" s="43"/>
      <c r="H75" s="17"/>
    </row>
    <row r="76" spans="1:8" x14ac:dyDescent="0.2">
      <c r="A76" s="1">
        <v>43800</v>
      </c>
      <c r="B76" s="12">
        <v>128.18026</v>
      </c>
      <c r="C76" s="43">
        <f>+MIN($B$40,$B$52,$B$64,$B$76,$B$88)</f>
        <v>102.79285400000001</v>
      </c>
      <c r="D76" s="43">
        <f>+MAX($B$40,$B$52,$B$64,$B$76,$B$88)</f>
        <v>162.00901400000001</v>
      </c>
      <c r="E76" s="17">
        <f t="shared" si="0"/>
        <v>59.216160000000002</v>
      </c>
      <c r="G76" s="43"/>
      <c r="H76" s="17"/>
    </row>
    <row r="77" spans="1:8" x14ac:dyDescent="0.2">
      <c r="A77" s="1">
        <v>43831</v>
      </c>
      <c r="B77" s="12">
        <v>134.35187999999999</v>
      </c>
      <c r="C77" s="43">
        <f>+MIN($B$29,$B$41,$B$53,$B$65,$B$77)</f>
        <v>99.146769000000006</v>
      </c>
      <c r="D77" s="43">
        <f>+MAX($B$29,$B$41,$B$53,$B$65,$B$77)</f>
        <v>187.203047</v>
      </c>
      <c r="E77" s="17">
        <f t="shared" si="0"/>
        <v>88.056277999999992</v>
      </c>
      <c r="G77" s="43"/>
      <c r="H77" s="17"/>
    </row>
    <row r="78" spans="1:8" x14ac:dyDescent="0.2">
      <c r="A78" s="1">
        <v>43862</v>
      </c>
      <c r="B78" s="12">
        <v>139.27991800000001</v>
      </c>
      <c r="C78" s="43">
        <f>+MIN($B$30,$B$42,$B$54,$B$66,$B$78)</f>
        <v>98.638931999999997</v>
      </c>
      <c r="D78" s="43">
        <f>+MAX($B$30,$B$42,$B$54,$B$66,$B$78)</f>
        <v>187.06361799999999</v>
      </c>
      <c r="E78" s="17">
        <f t="shared" si="0"/>
        <v>88.424685999999994</v>
      </c>
      <c r="G78" s="43"/>
      <c r="H78" s="17"/>
    </row>
    <row r="79" spans="1:8" x14ac:dyDescent="0.2">
      <c r="A79" s="1">
        <v>43891</v>
      </c>
      <c r="B79" s="12">
        <v>145.21801199999999</v>
      </c>
      <c r="C79" s="43">
        <f>+MIN($B$31,$B$43,$B$55,$B$67,$B$79)</f>
        <v>96.933167999999995</v>
      </c>
      <c r="D79" s="43">
        <f>+MAX($B$31,$B$43,$B$55,$B$67,$B$79)</f>
        <v>191.55273500000001</v>
      </c>
      <c r="E79" s="17">
        <f t="shared" si="0"/>
        <v>94.619567000000018</v>
      </c>
      <c r="G79" s="43"/>
      <c r="H79" s="17"/>
    </row>
    <row r="80" spans="1:8" x14ac:dyDescent="0.2">
      <c r="A80" s="1">
        <v>43922</v>
      </c>
      <c r="B80" s="12">
        <v>151.72279</v>
      </c>
      <c r="C80" s="43">
        <f>+MIN($B$32,$B$44,$B$56,$B$68,$B$80)</f>
        <v>108.088796</v>
      </c>
      <c r="D80" s="43">
        <f>+MAX($B$32,$B$44,$B$56,$B$68,$B$80)</f>
        <v>193.18521200000001</v>
      </c>
      <c r="E80" s="17">
        <f t="shared" si="0"/>
        <v>85.096416000000005</v>
      </c>
      <c r="G80" s="43"/>
      <c r="H80" s="17"/>
    </row>
    <row r="81" spans="1:8" x14ac:dyDescent="0.2">
      <c r="A81" s="1">
        <v>43952</v>
      </c>
      <c r="B81" s="12">
        <v>154.037307</v>
      </c>
      <c r="C81" s="43">
        <f>+MIN($B$33,$B$45,$B$57,$B$69,$B$81)</f>
        <v>115.712227</v>
      </c>
      <c r="D81" s="43">
        <f>+MAX($B$33,$B$45,$B$57,$B$69,$B$81)</f>
        <v>192.41693000000001</v>
      </c>
      <c r="E81" s="17">
        <f t="shared" si="0"/>
        <v>76.704703000000009</v>
      </c>
      <c r="G81" s="43"/>
      <c r="H81" s="17"/>
    </row>
    <row r="82" spans="1:8" x14ac:dyDescent="0.2">
      <c r="A82" s="1">
        <v>43983</v>
      </c>
      <c r="B82" s="12">
        <v>150.405618</v>
      </c>
      <c r="C82" s="43">
        <f>+MIN($B$34,$B$46,$B$58,$B$70,$B$82)</f>
        <v>116.875727</v>
      </c>
      <c r="D82" s="43">
        <f>+MAX($B$34,$B$46,$B$58,$B$70,$B$82)</f>
        <v>182.086476</v>
      </c>
      <c r="E82" s="17">
        <f t="shared" si="0"/>
        <v>65.210749000000007</v>
      </c>
      <c r="G82" s="43"/>
      <c r="H82" s="17"/>
    </row>
    <row r="83" spans="1:8" x14ac:dyDescent="0.2">
      <c r="A83" s="1">
        <v>44013</v>
      </c>
      <c r="B83" s="12">
        <v>137.95556099999999</v>
      </c>
      <c r="C83" s="43">
        <f>+MIN($B$35,$B$47,$B$59,$B$71,$B$83)</f>
        <v>110.348409</v>
      </c>
      <c r="D83" s="43">
        <f>+MAX($B$35,$B$47,$B$59,$B$71,$B$83)</f>
        <v>168.11860899999999</v>
      </c>
      <c r="E83" s="17">
        <f t="shared" si="0"/>
        <v>57.770199999999988</v>
      </c>
      <c r="G83" s="43"/>
      <c r="H83" s="17"/>
    </row>
    <row r="84" spans="1:8" x14ac:dyDescent="0.2">
      <c r="A84" s="1">
        <v>44044</v>
      </c>
      <c r="B84" s="12">
        <v>129.644992</v>
      </c>
      <c r="C84" s="43">
        <f>+MIN($B$36,$B$48,$B$60,$B$72,$B$84)</f>
        <v>103.744169</v>
      </c>
      <c r="D84" s="43">
        <f>+MAX($B$36,$B$48,$B$60,$B$72,$B$84)</f>
        <v>158.908174</v>
      </c>
      <c r="E84" s="17">
        <f t="shared" si="0"/>
        <v>55.164005000000003</v>
      </c>
      <c r="G84" s="43"/>
      <c r="H84" s="17"/>
    </row>
    <row r="85" spans="1:8" x14ac:dyDescent="0.2">
      <c r="A85" s="1">
        <v>44075</v>
      </c>
      <c r="B85" s="12">
        <v>129.07933800000001</v>
      </c>
      <c r="C85" s="43">
        <f>+MIN($B$37,$B$49,$B$61,$B$73,$B$85)</f>
        <v>100.383973</v>
      </c>
      <c r="D85" s="43">
        <f>+MAX($B$37,$B$49,$B$61,$B$73,$B$85)</f>
        <v>156.56690900000001</v>
      </c>
      <c r="E85" s="17">
        <f t="shared" si="0"/>
        <v>56.182936000000012</v>
      </c>
      <c r="G85" s="43"/>
      <c r="H85" s="17"/>
    </row>
    <row r="86" spans="1:8" x14ac:dyDescent="0.2">
      <c r="A86" s="1">
        <v>44105</v>
      </c>
      <c r="B86" s="12">
        <v>133.42131800000001</v>
      </c>
      <c r="C86" s="43">
        <f>+MIN($B$38,$B$50,$B$62,$B$74,$B$86)</f>
        <v>104.855065</v>
      </c>
      <c r="D86" s="43">
        <f>+MAX($B$38,$B$50,$B$62,$B$74,$B$86)</f>
        <v>160.93226000000001</v>
      </c>
      <c r="E86" s="17">
        <f t="shared" si="0"/>
        <v>56.077195000000017</v>
      </c>
      <c r="G86" s="43"/>
      <c r="H86" s="17"/>
    </row>
    <row r="87" spans="1:8" x14ac:dyDescent="0.2">
      <c r="A87" s="1">
        <v>44136</v>
      </c>
      <c r="B87" s="12">
        <v>136.16774000000001</v>
      </c>
      <c r="C87" s="43">
        <f>+MIN($B$39,$B$51,$B$63,$B$75,$B$87)</f>
        <v>104.075187</v>
      </c>
      <c r="D87" s="43">
        <f>+MAX($B$39,$B$51,$B$63,$B$75,$B$87)</f>
        <v>170.27655799999999</v>
      </c>
      <c r="E87" s="17">
        <f t="shared" si="0"/>
        <v>66.201370999999995</v>
      </c>
      <c r="G87" s="43"/>
      <c r="H87" s="17"/>
    </row>
    <row r="88" spans="1:8" x14ac:dyDescent="0.2">
      <c r="A88" s="1">
        <v>44166</v>
      </c>
      <c r="B88" s="12">
        <v>132.722576</v>
      </c>
      <c r="C88" s="43">
        <f>+MIN($B$40,$B$52,$B$64,$B$76,$B$88)</f>
        <v>102.79285400000001</v>
      </c>
      <c r="D88" s="43">
        <f>+MAX($B$40,$B$52,$B$64,$B$76,$B$88)</f>
        <v>162.00901400000001</v>
      </c>
      <c r="E88" s="17">
        <f t="shared" si="0"/>
        <v>59.216160000000002</v>
      </c>
      <c r="G88" s="43"/>
      <c r="H88" s="17"/>
    </row>
    <row r="89" spans="1:8" x14ac:dyDescent="0.2">
      <c r="A89" s="1">
        <v>44197</v>
      </c>
      <c r="B89" s="12">
        <v>123.6323</v>
      </c>
      <c r="C89" s="43">
        <f>+MIN($B$29,$B$41,$B$53,$B$65,$B$77)</f>
        <v>99.146769000000006</v>
      </c>
      <c r="D89" s="43">
        <f>+MAX($B$29,$B$41,$B$53,$B$65,$B$77)</f>
        <v>187.203047</v>
      </c>
      <c r="E89" s="17">
        <f t="shared" si="0"/>
        <v>88.056277999999992</v>
      </c>
      <c r="G89" s="43"/>
      <c r="H89" s="17"/>
    </row>
    <row r="90" spans="1:8" x14ac:dyDescent="0.2">
      <c r="A90" s="1">
        <v>44228</v>
      </c>
      <c r="B90" s="12">
        <v>107.6665</v>
      </c>
      <c r="C90" s="43">
        <f>+MIN($B$30,$B$42,$B$54,$B$66,$B$78)</f>
        <v>98.638931999999997</v>
      </c>
      <c r="D90" s="43">
        <f>+MAX($B$30,$B$42,$B$54,$B$66,$B$78)</f>
        <v>187.06361799999999</v>
      </c>
      <c r="E90" s="17">
        <f t="shared" si="0"/>
        <v>88.424685999999994</v>
      </c>
      <c r="G90" s="43"/>
      <c r="H90" s="17"/>
    </row>
    <row r="91" spans="1:8" x14ac:dyDescent="0.2">
      <c r="A91" s="1">
        <v>44256</v>
      </c>
      <c r="B91" s="12">
        <v>110.3015</v>
      </c>
      <c r="C91" s="43">
        <f>+MIN($B$31,$B$43,$B$55,$B$67,$B$79)</f>
        <v>96.933167999999995</v>
      </c>
      <c r="D91" s="43">
        <f>+MAX($B$31,$B$43,$B$55,$B$67,$B$79)</f>
        <v>191.55273500000001</v>
      </c>
      <c r="E91" s="17">
        <f t="shared" si="0"/>
        <v>94.619567000000018</v>
      </c>
      <c r="G91" s="43"/>
      <c r="H91" s="17"/>
    </row>
    <row r="92" spans="1:8" x14ac:dyDescent="0.2">
      <c r="A92" s="1">
        <v>44287</v>
      </c>
      <c r="B92" s="12">
        <v>115.0904</v>
      </c>
      <c r="C92" s="43">
        <f>+MIN($B$32,$B$44,$B$56,$B$68,$B$80)</f>
        <v>108.088796</v>
      </c>
      <c r="D92" s="43">
        <f>+MAX($B$32,$B$44,$B$56,$B$68,$B$80)</f>
        <v>193.18521200000001</v>
      </c>
      <c r="E92" s="17">
        <f t="shared" si="0"/>
        <v>85.096416000000005</v>
      </c>
      <c r="G92" s="43"/>
      <c r="H92" s="17"/>
    </row>
    <row r="93" spans="1:8" x14ac:dyDescent="0.2">
      <c r="A93" s="1">
        <v>44317</v>
      </c>
      <c r="B93" s="12">
        <v>118.22150000000001</v>
      </c>
      <c r="C93" s="43">
        <f>+MIN($B$33,$B$45,$B$57,$B$69,$B$81)</f>
        <v>115.712227</v>
      </c>
      <c r="D93" s="43">
        <f>+MAX($B$33,$B$45,$B$57,$B$69,$B$81)</f>
        <v>192.41693000000001</v>
      </c>
      <c r="E93" s="17">
        <f t="shared" ref="E93:E112" si="1">D93-C93</f>
        <v>76.704703000000009</v>
      </c>
      <c r="G93" s="43"/>
      <c r="H93" s="17"/>
    </row>
    <row r="94" spans="1:8" x14ac:dyDescent="0.2">
      <c r="A94" s="1">
        <v>44348</v>
      </c>
      <c r="B94" s="12">
        <v>114.2363</v>
      </c>
      <c r="C94" s="43">
        <f>+MIN($B$34,$B$46,$B$58,$B$70,$B$82)</f>
        <v>116.875727</v>
      </c>
      <c r="D94" s="43">
        <f>+MAX($B$34,$B$46,$B$58,$B$70,$B$82)</f>
        <v>182.086476</v>
      </c>
      <c r="E94" s="17">
        <f t="shared" si="1"/>
        <v>65.210749000000007</v>
      </c>
      <c r="G94" s="43"/>
      <c r="H94" s="17"/>
    </row>
    <row r="95" spans="1:8" x14ac:dyDescent="0.2">
      <c r="A95" s="1">
        <v>44378</v>
      </c>
      <c r="B95" s="12">
        <v>98.439980000000006</v>
      </c>
      <c r="C95" s="43">
        <f>+MIN($B$35,$B$47,$B$59,$B$71,$B$83)</f>
        <v>110.348409</v>
      </c>
      <c r="D95" s="43">
        <f>+MAX($B$35,$B$47,$B$59,$B$71,$B$83)</f>
        <v>168.11860899999999</v>
      </c>
      <c r="E95" s="17">
        <f t="shared" si="1"/>
        <v>57.770199999999988</v>
      </c>
      <c r="G95" s="43"/>
      <c r="H95" s="17"/>
    </row>
    <row r="96" spans="1:8" x14ac:dyDescent="0.2">
      <c r="A96" s="1">
        <v>44409</v>
      </c>
      <c r="B96" s="12">
        <v>90.813209999999998</v>
      </c>
      <c r="C96" s="43">
        <f>+MIN($B$36,$B$48,$B$60,$B$72,$B$84)</f>
        <v>103.744169</v>
      </c>
      <c r="D96" s="43">
        <f>+MAX($B$36,$B$48,$B$60,$B$72,$B$84)</f>
        <v>158.908174</v>
      </c>
      <c r="E96" s="17">
        <f t="shared" si="1"/>
        <v>55.164005000000003</v>
      </c>
      <c r="G96" s="43"/>
      <c r="H96" s="17"/>
    </row>
    <row r="97" spans="1:8" x14ac:dyDescent="0.2">
      <c r="A97" s="1">
        <v>44440</v>
      </c>
      <c r="B97" s="12">
        <v>92.440910000000002</v>
      </c>
      <c r="C97" s="43">
        <f>+MIN($B$37,$B$49,$B$61,$B$73,$B$85)</f>
        <v>100.383973</v>
      </c>
      <c r="D97" s="43">
        <f>+MAX($B$37,$B$49,$B$61,$B$73,$B$85)</f>
        <v>156.56690900000001</v>
      </c>
      <c r="E97" s="17">
        <f t="shared" si="1"/>
        <v>56.182936000000012</v>
      </c>
      <c r="G97" s="43"/>
      <c r="H97" s="17"/>
    </row>
    <row r="98" spans="1:8" x14ac:dyDescent="0.2">
      <c r="A98" s="1">
        <v>44470</v>
      </c>
      <c r="B98" s="12">
        <v>100.307</v>
      </c>
      <c r="C98" s="43">
        <f>+MIN($B$38,$B$50,$B$62,$B$74,$B$86)</f>
        <v>104.855065</v>
      </c>
      <c r="D98" s="43">
        <f>+MAX($B$38,$B$50,$B$62,$B$74,$B$86)</f>
        <v>160.93226000000001</v>
      </c>
      <c r="E98" s="17">
        <f t="shared" si="1"/>
        <v>56.077195000000017</v>
      </c>
      <c r="G98" s="43"/>
      <c r="H98" s="17"/>
    </row>
    <row r="99" spans="1:8" x14ac:dyDescent="0.2">
      <c r="A99" s="1">
        <v>44501</v>
      </c>
      <c r="B99" s="12">
        <v>108.7122</v>
      </c>
      <c r="C99" s="43">
        <f>+MIN($B$39,$B$51,$B$63,$B$75,$B$87)</f>
        <v>104.075187</v>
      </c>
      <c r="D99" s="43">
        <f>+MAX($B$39,$B$51,$B$63,$B$75,$B$87)</f>
        <v>170.27655799999999</v>
      </c>
      <c r="E99" s="17">
        <f t="shared" si="1"/>
        <v>66.201370999999995</v>
      </c>
      <c r="G99" s="43"/>
      <c r="H99" s="17"/>
    </row>
    <row r="100" spans="1:8" x14ac:dyDescent="0.2">
      <c r="A100" s="1">
        <v>44531</v>
      </c>
      <c r="B100" s="12">
        <v>99.892610000000005</v>
      </c>
      <c r="C100" s="43">
        <f>+MIN($B$40,$B$52,$B$64,$B$76,$B$88)</f>
        <v>102.79285400000001</v>
      </c>
      <c r="D100" s="43">
        <f>+MAX($B$40,$B$52,$B$64,$B$76,$B$88)</f>
        <v>162.00901400000001</v>
      </c>
      <c r="E100" s="17">
        <f t="shared" si="1"/>
        <v>59.216160000000002</v>
      </c>
      <c r="G100" s="43"/>
      <c r="H100" s="17"/>
    </row>
    <row r="101" spans="1:8" x14ac:dyDescent="0.2">
      <c r="A101" s="1">
        <v>44562</v>
      </c>
      <c r="B101" s="12">
        <v>89.299149999999997</v>
      </c>
      <c r="C101" s="43">
        <f>+MIN($B$29,$B$41,$B$53,$B$65,$B$77)</f>
        <v>99.146769000000006</v>
      </c>
      <c r="D101" s="17">
        <f>+MAX($B$29,$B$41,$B$53,$B$65,$B$77)</f>
        <v>187.203047</v>
      </c>
      <c r="E101" s="17">
        <f t="shared" si="1"/>
        <v>88.056277999999992</v>
      </c>
      <c r="G101" s="43"/>
      <c r="H101" s="17"/>
    </row>
    <row r="102" spans="1:8" x14ac:dyDescent="0.2">
      <c r="A102" s="1">
        <v>44593</v>
      </c>
      <c r="B102" s="12">
        <v>82.614680000000007</v>
      </c>
      <c r="C102" s="43">
        <f>+MIN($B$30,$B$42,$B$54,$B$66,$B$78)</f>
        <v>98.638931999999997</v>
      </c>
      <c r="D102" s="17">
        <f>+MAX($B$30,$B$42,$B$54,$B$66,$B$78)</f>
        <v>187.06361799999999</v>
      </c>
      <c r="E102" s="17">
        <f t="shared" si="1"/>
        <v>88.424685999999994</v>
      </c>
      <c r="G102" s="43"/>
      <c r="H102" s="17"/>
    </row>
    <row r="103" spans="1:8" x14ac:dyDescent="0.2">
      <c r="A103" s="1">
        <v>44621</v>
      </c>
      <c r="B103" s="12">
        <v>83.327889999999996</v>
      </c>
      <c r="C103" s="43">
        <f>+MIN($B$31,$B$43,$B$55,$B$67,$B$79)</f>
        <v>96.933167999999995</v>
      </c>
      <c r="D103" s="17">
        <f>+MAX($B$31,$B$43,$B$55,$B$67,$B$79)</f>
        <v>191.55273500000001</v>
      </c>
      <c r="E103" s="17">
        <f t="shared" si="1"/>
        <v>94.619567000000018</v>
      </c>
      <c r="G103" s="43"/>
      <c r="H103" s="17"/>
    </row>
    <row r="104" spans="1:8" x14ac:dyDescent="0.2">
      <c r="A104" s="1">
        <v>44652</v>
      </c>
      <c r="B104" s="12">
        <v>87.583420000000004</v>
      </c>
      <c r="C104" s="43">
        <f>+MIN($B$32,$B$44,$B$56,$B$68,$B$80)</f>
        <v>108.088796</v>
      </c>
      <c r="D104" s="17">
        <f>+MAX($B$32,$B$44,$B$56,$B$68,$B$80)</f>
        <v>193.18521200000001</v>
      </c>
      <c r="E104" s="17">
        <f t="shared" si="1"/>
        <v>85.096416000000005</v>
      </c>
      <c r="G104" s="43"/>
      <c r="H104" s="17"/>
    </row>
    <row r="105" spans="1:8" x14ac:dyDescent="0.2">
      <c r="A105" s="1">
        <v>44682</v>
      </c>
      <c r="B105" s="12">
        <v>90.537440000000004</v>
      </c>
      <c r="C105" s="43">
        <f>+MIN($B$33,$B$45,$B$57,$B$69,$B$81)</f>
        <v>115.712227</v>
      </c>
      <c r="D105" s="17">
        <f>+MAX($B$33,$B$45,$B$57,$B$69,$B$81)</f>
        <v>192.41693000000001</v>
      </c>
      <c r="E105" s="17">
        <f t="shared" si="1"/>
        <v>76.704703000000009</v>
      </c>
      <c r="G105" s="43"/>
      <c r="H105" s="17"/>
    </row>
    <row r="106" spans="1:8" x14ac:dyDescent="0.2">
      <c r="A106" s="1">
        <v>44713</v>
      </c>
      <c r="B106" s="12">
        <v>86.710419999999999</v>
      </c>
      <c r="C106" s="43">
        <f>+MIN($B$34,$B$46,$B$58,$B$70,$B$82)</f>
        <v>116.875727</v>
      </c>
      <c r="D106" s="17">
        <f>+MAX($B$34,$B$46,$B$58,$B$70,$B$82)</f>
        <v>182.086476</v>
      </c>
      <c r="E106" s="17">
        <f t="shared" si="1"/>
        <v>65.210749000000007</v>
      </c>
      <c r="G106" s="43"/>
      <c r="H106" s="17"/>
    </row>
    <row r="107" spans="1:8" x14ac:dyDescent="0.2">
      <c r="A107" s="1">
        <v>44743</v>
      </c>
      <c r="B107" s="12">
        <v>72.133780000000002</v>
      </c>
      <c r="C107" s="43">
        <f>+MIN($B$35,$B$47,$B$59,$B$71,$B$83)</f>
        <v>110.348409</v>
      </c>
      <c r="D107" s="17">
        <f>+MAX($B$35,$B$47,$B$59,$B$71,$B$83)</f>
        <v>168.11860899999999</v>
      </c>
      <c r="E107" s="17">
        <f t="shared" si="1"/>
        <v>57.770199999999988</v>
      </c>
      <c r="G107" s="43"/>
      <c r="H107" s="17"/>
    </row>
    <row r="108" spans="1:8" x14ac:dyDescent="0.2">
      <c r="A108" s="1">
        <v>44774</v>
      </c>
      <c r="B108" s="12">
        <v>64.765379999999993</v>
      </c>
      <c r="C108" s="43">
        <f>+MIN($B$36,$B$48,$B$60,$B$72,$B$84)</f>
        <v>103.744169</v>
      </c>
      <c r="D108" s="17">
        <f>+MAX($B$36,$B$48,$B$60,$B$72,$B$84)</f>
        <v>158.908174</v>
      </c>
      <c r="E108" s="17">
        <f t="shared" si="1"/>
        <v>55.164005000000003</v>
      </c>
      <c r="G108" s="43"/>
      <c r="H108" s="17"/>
    </row>
    <row r="109" spans="1:8" x14ac:dyDescent="0.2">
      <c r="A109" s="1">
        <v>44805</v>
      </c>
      <c r="B109" s="12">
        <v>65.129000000000005</v>
      </c>
      <c r="C109" s="43">
        <f>+MIN($B$37,$B$49,$B$61,$B$73,$B$85)</f>
        <v>100.383973</v>
      </c>
      <c r="D109" s="17">
        <f>+MAX($B$37,$B$49,$B$61,$B$73,$B$85)</f>
        <v>156.56690900000001</v>
      </c>
      <c r="E109" s="17">
        <f t="shared" si="1"/>
        <v>56.182936000000012</v>
      </c>
      <c r="G109" s="43"/>
      <c r="H109" s="17"/>
    </row>
    <row r="110" spans="1:8" x14ac:dyDescent="0.2">
      <c r="A110" s="1">
        <v>44835</v>
      </c>
      <c r="B110" s="12">
        <v>71.429019999999994</v>
      </c>
      <c r="C110" s="43">
        <f>+MIN($B$38,$B$50,$B$62,$B$74,$B$86)</f>
        <v>104.855065</v>
      </c>
      <c r="D110" s="17">
        <f>+MAX($B$38,$B$50,$B$62,$B$74,$B$86)</f>
        <v>160.93226000000001</v>
      </c>
      <c r="E110" s="17">
        <f t="shared" si="1"/>
        <v>56.077195000000017</v>
      </c>
      <c r="G110" s="43"/>
      <c r="H110" s="17"/>
    </row>
    <row r="111" spans="1:8" x14ac:dyDescent="0.2">
      <c r="A111" s="1">
        <v>44866</v>
      </c>
      <c r="B111" s="12">
        <v>78.920569999999998</v>
      </c>
      <c r="C111" s="43">
        <f>+MIN($B$39,$B$51,$B$63,$B$75,$B$87)</f>
        <v>104.075187</v>
      </c>
      <c r="D111" s="17">
        <f>+MAX($B$39,$B$51,$B$63,$B$75,$B$87)</f>
        <v>170.27655799999999</v>
      </c>
      <c r="E111" s="17">
        <f t="shared" si="1"/>
        <v>66.201370999999995</v>
      </c>
      <c r="G111" s="43"/>
      <c r="H111" s="17"/>
    </row>
    <row r="112" spans="1:8" x14ac:dyDescent="0.2">
      <c r="A112" s="59">
        <v>44896</v>
      </c>
      <c r="B112" s="65">
        <v>69.575779999999995</v>
      </c>
      <c r="C112" s="64">
        <f>+MIN($B$40,$B$52,$B$64,$B$76,$B$88)</f>
        <v>102.79285400000001</v>
      </c>
      <c r="D112" s="63">
        <f>+MAX($B$40,$B$52,$B$64,$B$76,$B$88)</f>
        <v>162.00901400000001</v>
      </c>
      <c r="E112" s="63">
        <f t="shared" si="1"/>
        <v>59.216160000000002</v>
      </c>
      <c r="G112" s="43"/>
      <c r="H112" s="17"/>
    </row>
    <row r="113" spans="1:2" x14ac:dyDescent="0.2">
      <c r="A113" s="353" t="s">
        <v>553</v>
      </c>
    </row>
    <row r="114" spans="1:2" x14ac:dyDescent="0.2">
      <c r="A114" t="s">
        <v>591</v>
      </c>
    </row>
    <row r="115" spans="1:2" x14ac:dyDescent="0.2">
      <c r="A115" s="366" t="s">
        <v>587</v>
      </c>
    </row>
    <row r="116" spans="1:2" x14ac:dyDescent="0.2">
      <c r="A116" s="4"/>
      <c r="B116" s="69" t="s">
        <v>350</v>
      </c>
    </row>
    <row r="117" spans="1:2" x14ac:dyDescent="0.2">
      <c r="A117" s="17">
        <v>62</v>
      </c>
      <c r="B117">
        <v>0</v>
      </c>
    </row>
    <row r="118" spans="1:2" x14ac:dyDescent="0.2">
      <c r="A118" s="17">
        <v>62</v>
      </c>
      <c r="B118">
        <v>1</v>
      </c>
    </row>
  </sheetData>
  <mergeCells count="3">
    <mergeCell ref="C26:E26"/>
    <mergeCell ref="B25:E25"/>
    <mergeCell ref="C27:E27"/>
  </mergeCells>
  <phoneticPr fontId="0" type="noConversion"/>
  <hyperlinks>
    <hyperlink ref="A3" location="Contents!A1" display="Return to Contents"/>
  </hyperlinks>
  <pageMargins left="0.75" right="0.75" top="1" bottom="1" header="0.5" footer="0.5"/>
  <pageSetup scale="50" fitToHeight="2" orientation="landscape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2:AB142"/>
  <sheetViews>
    <sheetView workbookViewId="0"/>
  </sheetViews>
  <sheetFormatPr defaultColWidth="9.140625" defaultRowHeight="15" x14ac:dyDescent="0.25"/>
  <cols>
    <col min="1" max="1" width="9.140625" style="119"/>
    <col min="2" max="2" width="14.85546875" style="119" customWidth="1"/>
    <col min="3" max="3" width="10.140625" style="119" bestFit="1" customWidth="1"/>
    <col min="4" max="4" width="9.140625" style="119"/>
    <col min="5" max="6" width="9.5703125" style="119" bestFit="1" customWidth="1"/>
    <col min="7" max="13" width="9.140625" style="119"/>
    <col min="14" max="15" width="9.140625" style="121"/>
    <col min="16" max="16" width="9.140625" style="119"/>
    <col min="17" max="17" width="25.42578125" style="119" customWidth="1"/>
    <col min="18" max="18" width="11.140625" style="119" customWidth="1"/>
    <col min="19" max="26" width="9.140625" style="119"/>
    <col min="27" max="28" width="9.140625" style="121"/>
    <col min="29" max="16384" width="9.140625" style="119"/>
  </cols>
  <sheetData>
    <row r="2" spans="1:18" ht="15.75" x14ac:dyDescent="0.25">
      <c r="A2" s="44" t="s">
        <v>551</v>
      </c>
    </row>
    <row r="3" spans="1:18" x14ac:dyDescent="0.25">
      <c r="A3" s="22" t="s">
        <v>16</v>
      </c>
      <c r="C3" s="379"/>
      <c r="D3" s="379"/>
      <c r="E3" s="379"/>
      <c r="F3" s="379"/>
      <c r="G3" s="379"/>
      <c r="H3" s="379"/>
      <c r="I3" s="379"/>
      <c r="J3" s="379"/>
      <c r="Q3" s="125"/>
    </row>
    <row r="4" spans="1:18" x14ac:dyDescent="0.25">
      <c r="A4" s="132"/>
      <c r="B4" s="132"/>
      <c r="C4" s="132"/>
      <c r="D4" s="132"/>
      <c r="E4" s="132"/>
      <c r="F4" s="132"/>
      <c r="G4" s="132"/>
      <c r="H4" s="132"/>
      <c r="I4" s="132"/>
      <c r="J4" s="132"/>
      <c r="Q4" s="125"/>
    </row>
    <row r="5" spans="1:18" x14ac:dyDescent="0.25">
      <c r="A5" s="132"/>
      <c r="B5" s="132"/>
      <c r="C5" s="132"/>
      <c r="D5" s="132"/>
      <c r="E5" s="132"/>
      <c r="F5" s="132"/>
      <c r="G5" s="132"/>
      <c r="H5" s="132"/>
      <c r="I5" s="132"/>
      <c r="J5" s="132"/>
      <c r="Q5" s="166" t="s">
        <v>351</v>
      </c>
      <c r="R5" s="167"/>
    </row>
    <row r="6" spans="1:18" x14ac:dyDescent="0.25">
      <c r="A6" s="132"/>
      <c r="B6" s="132"/>
      <c r="C6" s="132"/>
      <c r="D6" s="132"/>
      <c r="E6" s="132"/>
      <c r="F6" s="132"/>
      <c r="G6" s="132"/>
      <c r="H6" s="132"/>
      <c r="I6" s="132"/>
      <c r="J6" s="132"/>
      <c r="Q6" s="218" t="s">
        <v>274</v>
      </c>
      <c r="R6" s="220" t="s">
        <v>517</v>
      </c>
    </row>
    <row r="7" spans="1:18" x14ac:dyDescent="0.25">
      <c r="A7" s="132"/>
      <c r="B7" s="132"/>
      <c r="C7" s="132"/>
      <c r="D7" s="132"/>
      <c r="E7" s="132"/>
      <c r="F7" s="132"/>
      <c r="G7" s="132"/>
      <c r="H7" s="132"/>
      <c r="I7" s="132"/>
      <c r="J7" s="132"/>
      <c r="Q7" s="219" t="s">
        <v>275</v>
      </c>
      <c r="R7" s="221" t="s">
        <v>518</v>
      </c>
    </row>
    <row r="8" spans="1:18" x14ac:dyDescent="0.25">
      <c r="A8" s="132"/>
      <c r="B8" s="132"/>
      <c r="C8" s="132"/>
      <c r="D8" s="132"/>
      <c r="E8" s="132"/>
      <c r="F8" s="132"/>
      <c r="G8" s="132"/>
      <c r="H8" s="132"/>
      <c r="I8" s="132"/>
      <c r="J8" s="132"/>
      <c r="Q8" s="219" t="s">
        <v>453</v>
      </c>
      <c r="R8" s="221" t="s">
        <v>519</v>
      </c>
    </row>
    <row r="9" spans="1:18" x14ac:dyDescent="0.25">
      <c r="A9" s="132"/>
      <c r="B9" s="132"/>
      <c r="C9" s="132"/>
      <c r="D9" s="132"/>
      <c r="E9" s="132"/>
      <c r="F9" s="132"/>
      <c r="G9" s="132"/>
      <c r="H9" s="132"/>
      <c r="I9" s="132"/>
      <c r="J9" s="132"/>
      <c r="Q9" s="219" t="s">
        <v>456</v>
      </c>
      <c r="R9" s="221" t="s">
        <v>520</v>
      </c>
    </row>
    <row r="10" spans="1:18" x14ac:dyDescent="0.25">
      <c r="A10" s="132"/>
      <c r="B10" s="132"/>
      <c r="C10" s="132"/>
      <c r="D10" s="132"/>
      <c r="E10" s="132"/>
      <c r="F10" s="132"/>
      <c r="G10" s="132"/>
      <c r="H10" s="132"/>
      <c r="I10" s="132"/>
      <c r="J10" s="132"/>
      <c r="Q10" s="219" t="s">
        <v>277</v>
      </c>
      <c r="R10" s="221" t="s">
        <v>521</v>
      </c>
    </row>
    <row r="11" spans="1:18" x14ac:dyDescent="0.25">
      <c r="A11" s="132"/>
      <c r="B11" s="132"/>
      <c r="C11" s="132"/>
      <c r="D11" s="132"/>
      <c r="E11" s="132"/>
      <c r="F11" s="132"/>
      <c r="G11" s="132"/>
      <c r="H11" s="132"/>
      <c r="I11" s="132"/>
      <c r="J11" s="132"/>
      <c r="Q11" s="515" t="s">
        <v>495</v>
      </c>
      <c r="R11" s="202" t="s">
        <v>522</v>
      </c>
    </row>
    <row r="12" spans="1:18" x14ac:dyDescent="0.25">
      <c r="A12" s="132"/>
      <c r="B12" s="132"/>
      <c r="C12" s="132"/>
      <c r="D12" s="132"/>
      <c r="E12" s="132"/>
      <c r="F12" s="132"/>
      <c r="G12" s="132"/>
      <c r="H12" s="132"/>
      <c r="I12" s="132"/>
      <c r="J12" s="132"/>
    </row>
    <row r="13" spans="1:18" x14ac:dyDescent="0.25">
      <c r="A13" s="132"/>
      <c r="B13" s="132"/>
      <c r="C13" s="132"/>
      <c r="D13" s="132"/>
      <c r="E13" s="132"/>
      <c r="F13" s="132"/>
      <c r="G13" s="132"/>
      <c r="H13" s="132"/>
      <c r="I13" s="132"/>
      <c r="J13" s="132"/>
    </row>
    <row r="14" spans="1:18" x14ac:dyDescent="0.25">
      <c r="A14" s="132"/>
      <c r="B14" s="132"/>
      <c r="C14" s="132"/>
      <c r="D14" s="132"/>
      <c r="E14" s="132"/>
      <c r="F14" s="132"/>
      <c r="G14" s="132"/>
      <c r="H14" s="132"/>
      <c r="I14" s="132"/>
      <c r="J14" s="132"/>
    </row>
    <row r="15" spans="1:18" x14ac:dyDescent="0.25">
      <c r="A15" s="132"/>
      <c r="B15" s="132"/>
      <c r="C15" s="132"/>
      <c r="D15" s="132"/>
      <c r="E15" s="132"/>
      <c r="F15" s="132"/>
      <c r="G15" s="132"/>
      <c r="H15" s="132"/>
      <c r="I15" s="132"/>
      <c r="J15" s="132"/>
    </row>
    <row r="16" spans="1:18" x14ac:dyDescent="0.25">
      <c r="A16" s="132"/>
      <c r="B16" s="132"/>
      <c r="C16" s="132"/>
      <c r="D16" s="132"/>
      <c r="E16" s="132"/>
      <c r="F16" s="132"/>
      <c r="G16" s="132"/>
      <c r="H16" s="132"/>
      <c r="I16" s="132"/>
      <c r="J16" s="132"/>
    </row>
    <row r="17" spans="1:12" x14ac:dyDescent="0.25">
      <c r="A17" s="132"/>
      <c r="B17" s="132"/>
      <c r="C17" s="132"/>
      <c r="D17" s="132"/>
      <c r="E17" s="132"/>
      <c r="F17" s="132"/>
      <c r="G17" s="132"/>
      <c r="H17" s="132"/>
      <c r="I17" s="132"/>
      <c r="J17" s="132"/>
    </row>
    <row r="18" spans="1:12" x14ac:dyDescent="0.25">
      <c r="A18" s="132"/>
      <c r="B18" s="132"/>
      <c r="C18" s="132"/>
      <c r="D18" s="132"/>
      <c r="E18" s="132"/>
      <c r="F18" s="132"/>
      <c r="G18" s="132"/>
      <c r="H18" s="132"/>
      <c r="I18" s="132"/>
      <c r="J18" s="132"/>
    </row>
    <row r="19" spans="1:12" x14ac:dyDescent="0.25">
      <c r="A19" s="132"/>
      <c r="B19" s="132"/>
      <c r="C19" s="132"/>
      <c r="D19" s="132"/>
      <c r="E19" s="132"/>
      <c r="F19" s="132"/>
      <c r="G19" s="132"/>
      <c r="H19" s="132"/>
      <c r="I19" s="132"/>
      <c r="J19" s="132"/>
    </row>
    <row r="20" spans="1:12" x14ac:dyDescent="0.25">
      <c r="A20" s="132"/>
      <c r="B20" s="132"/>
      <c r="C20" s="132"/>
      <c r="D20" s="132"/>
      <c r="E20" s="132"/>
      <c r="F20" s="132"/>
      <c r="G20" s="132"/>
      <c r="H20" s="132"/>
      <c r="I20" s="132"/>
      <c r="J20" s="132"/>
    </row>
    <row r="21" spans="1:12" x14ac:dyDescent="0.25">
      <c r="A21" s="132"/>
      <c r="B21" s="132"/>
      <c r="C21" s="132"/>
      <c r="D21" s="132"/>
      <c r="E21" s="132"/>
      <c r="F21" s="132"/>
      <c r="G21" s="132"/>
      <c r="H21" s="132"/>
      <c r="I21" s="132"/>
      <c r="J21" s="132"/>
    </row>
    <row r="24" spans="1:12" x14ac:dyDescent="0.25">
      <c r="A24"/>
      <c r="B24"/>
      <c r="C24" s="572" t="s">
        <v>523</v>
      </c>
      <c r="D24" s="572"/>
      <c r="E24" s="572"/>
      <c r="F24" s="572"/>
      <c r="G24" s="572"/>
      <c r="H24" s="32"/>
      <c r="I24" s="572" t="s">
        <v>524</v>
      </c>
      <c r="J24" s="572"/>
      <c r="K24" s="572"/>
      <c r="L24" s="572"/>
    </row>
    <row r="25" spans="1:12" x14ac:dyDescent="0.25">
      <c r="A25" s="9"/>
      <c r="B25" s="9"/>
      <c r="C25" s="76">
        <v>2018</v>
      </c>
      <c r="D25" s="76">
        <v>2019</v>
      </c>
      <c r="E25" s="76">
        <v>2020</v>
      </c>
      <c r="F25" s="76">
        <v>2021</v>
      </c>
      <c r="G25" s="76">
        <v>2022</v>
      </c>
      <c r="H25" s="35"/>
      <c r="I25" s="76">
        <v>2019</v>
      </c>
      <c r="J25" s="76">
        <v>2020</v>
      </c>
      <c r="K25" s="76">
        <v>2021</v>
      </c>
      <c r="L25" s="76">
        <v>2022</v>
      </c>
    </row>
    <row r="26" spans="1:12" x14ac:dyDescent="0.25">
      <c r="B26" s="130" t="s">
        <v>274</v>
      </c>
      <c r="C26" s="547">
        <v>1469.0930592</v>
      </c>
      <c r="D26" s="547">
        <v>1440.2889094</v>
      </c>
      <c r="E26" s="547">
        <v>1461.9576428</v>
      </c>
      <c r="F26" s="547">
        <v>1501.4570368</v>
      </c>
      <c r="G26" s="547">
        <v>1518.0643</v>
      </c>
      <c r="H26" s="11"/>
      <c r="I26" s="17">
        <f t="shared" ref="I26:L29" si="0">D26-C26</f>
        <v>-28.804149800000005</v>
      </c>
      <c r="J26" s="17">
        <f t="shared" si="0"/>
        <v>21.668733400000065</v>
      </c>
      <c r="K26" s="17">
        <f t="shared" si="0"/>
        <v>39.499393999999938</v>
      </c>
      <c r="L26" s="17">
        <f t="shared" si="0"/>
        <v>16.607263200000034</v>
      </c>
    </row>
    <row r="27" spans="1:12" x14ac:dyDescent="0.25">
      <c r="B27" s="130" t="s">
        <v>275</v>
      </c>
      <c r="C27" s="11">
        <v>1000.6725532</v>
      </c>
      <c r="D27" s="11">
        <v>1002.3528494</v>
      </c>
      <c r="E27" s="11">
        <v>919.53339803999995</v>
      </c>
      <c r="F27" s="11">
        <v>953.71904395000001</v>
      </c>
      <c r="G27" s="11">
        <v>961.92744000000005</v>
      </c>
      <c r="H27" s="11"/>
      <c r="I27" s="17">
        <f t="shared" si="0"/>
        <v>1.6802961999999297</v>
      </c>
      <c r="J27" s="17">
        <f t="shared" si="0"/>
        <v>-82.819451360000016</v>
      </c>
      <c r="K27" s="17">
        <f t="shared" si="0"/>
        <v>34.185645910000062</v>
      </c>
      <c r="L27" s="17">
        <f t="shared" si="0"/>
        <v>8.208396050000033</v>
      </c>
    </row>
    <row r="28" spans="1:12" x14ac:dyDescent="0.25">
      <c r="A28"/>
      <c r="B28" s="130" t="s">
        <v>276</v>
      </c>
      <c r="C28" s="11">
        <v>1389.4196552999999</v>
      </c>
      <c r="D28" s="11">
        <v>1368.5087133999998</v>
      </c>
      <c r="E28" s="11">
        <v>1282.2502969</v>
      </c>
      <c r="F28" s="11">
        <v>1290.7634771028002</v>
      </c>
      <c r="G28" s="11">
        <v>1313.7328576</v>
      </c>
      <c r="H28" s="11"/>
      <c r="I28" s="17">
        <f t="shared" si="0"/>
        <v>-20.910941900000125</v>
      </c>
      <c r="J28" s="17">
        <f t="shared" si="0"/>
        <v>-86.258416499999839</v>
      </c>
      <c r="K28" s="17">
        <f t="shared" si="0"/>
        <v>8.5131802028001857</v>
      </c>
      <c r="L28" s="17">
        <f t="shared" si="0"/>
        <v>22.969380497199836</v>
      </c>
    </row>
    <row r="29" spans="1:12" x14ac:dyDescent="0.25">
      <c r="B29" s="130" t="s">
        <v>277</v>
      </c>
      <c r="C29" s="63">
        <v>144.11380237</v>
      </c>
      <c r="D29" s="63">
        <v>143.45847977</v>
      </c>
      <c r="E29" s="63">
        <v>139.79748014</v>
      </c>
      <c r="F29" s="63">
        <v>137.43249</v>
      </c>
      <c r="G29" s="63">
        <v>142.15445</v>
      </c>
      <c r="H29" s="66"/>
      <c r="I29" s="63">
        <f t="shared" si="0"/>
        <v>-0.6553226000000052</v>
      </c>
      <c r="J29" s="63">
        <f t="shared" si="0"/>
        <v>-3.6609996299999921</v>
      </c>
      <c r="K29" s="63">
        <f t="shared" si="0"/>
        <v>-2.3649901400000033</v>
      </c>
      <c r="L29" s="63">
        <f t="shared" si="0"/>
        <v>4.7219599999999957</v>
      </c>
    </row>
    <row r="30" spans="1:12" x14ac:dyDescent="0.25">
      <c r="B30" s="516" t="s">
        <v>495</v>
      </c>
      <c r="C30" s="11">
        <v>4003.2990700999999</v>
      </c>
      <c r="D30" s="11">
        <v>3954.608952</v>
      </c>
      <c r="E30" s="11">
        <v>3803.5388179000001</v>
      </c>
      <c r="F30" s="11">
        <v>3883.3721</v>
      </c>
      <c r="G30" s="11">
        <v>3935.8793999999998</v>
      </c>
      <c r="H30" s="517" t="s">
        <v>430</v>
      </c>
      <c r="I30" s="17">
        <f t="shared" ref="I30" si="1">D30-C30</f>
        <v>-48.690118099999836</v>
      </c>
      <c r="J30" s="17">
        <f t="shared" ref="J30" si="2">E30-D30</f>
        <v>-151.0701340999999</v>
      </c>
      <c r="K30" s="17">
        <f t="shared" ref="K30" si="3">F30-E30</f>
        <v>79.833282099999906</v>
      </c>
      <c r="L30" s="17">
        <f t="shared" ref="L30" si="4">G30-F30</f>
        <v>52.507299999999759</v>
      </c>
    </row>
    <row r="31" spans="1:12" x14ac:dyDescent="0.25">
      <c r="A31" s="353" t="s">
        <v>553</v>
      </c>
      <c r="B31"/>
      <c r="C31"/>
      <c r="D31" s="10"/>
      <c r="E31"/>
      <c r="F31"/>
      <c r="G31"/>
      <c r="H31"/>
      <c r="I31" s="548"/>
      <c r="J31" s="548"/>
      <c r="K31" s="548"/>
      <c r="L31" s="548"/>
    </row>
    <row r="34" spans="1:7" x14ac:dyDescent="0.25">
      <c r="A34" s="135"/>
      <c r="B34" s="135"/>
      <c r="C34" s="135" t="s">
        <v>273</v>
      </c>
      <c r="D34" s="135" t="s">
        <v>230</v>
      </c>
      <c r="E34" s="453" t="s">
        <v>229</v>
      </c>
      <c r="F34" s="453" t="s">
        <v>469</v>
      </c>
    </row>
    <row r="35" spans="1:7" x14ac:dyDescent="0.25">
      <c r="A35" s="135">
        <f t="shared" ref="A35:A46" si="5">YEAR(B35)</f>
        <v>2018</v>
      </c>
      <c r="B35" s="429">
        <v>43101</v>
      </c>
      <c r="C35" s="513">
        <v>356.88225697000001</v>
      </c>
      <c r="D35" s="377" t="e">
        <v>#N/A</v>
      </c>
      <c r="E35" s="465"/>
      <c r="F35" s="465">
        <v>356.88225697000001</v>
      </c>
      <c r="G35" s="126"/>
    </row>
    <row r="36" spans="1:7" x14ac:dyDescent="0.25">
      <c r="A36" s="135">
        <f t="shared" si="5"/>
        <v>2018</v>
      </c>
      <c r="B36" s="429">
        <v>43132</v>
      </c>
      <c r="C36" s="513">
        <v>303.76812927999998</v>
      </c>
      <c r="D36" s="377" t="e">
        <v>#N/A</v>
      </c>
      <c r="E36" s="514">
        <f t="shared" ref="E36:E45" si="6">AVERAGEIF($A$35:$A$46,A36,$F$35:$F$46)</f>
        <v>333.60825584500003</v>
      </c>
      <c r="F36" s="465">
        <v>303.76812927999998</v>
      </c>
      <c r="G36" s="126"/>
    </row>
    <row r="37" spans="1:7" x14ac:dyDescent="0.25">
      <c r="A37" s="135">
        <f t="shared" si="5"/>
        <v>2018</v>
      </c>
      <c r="B37" s="429">
        <v>43160</v>
      </c>
      <c r="C37" s="513">
        <v>308.52071013</v>
      </c>
      <c r="D37" s="377" t="e">
        <v>#N/A</v>
      </c>
      <c r="E37" s="514">
        <f t="shared" si="6"/>
        <v>333.60825584500003</v>
      </c>
      <c r="F37" s="465">
        <v>308.52071013</v>
      </c>
      <c r="G37" s="126"/>
    </row>
    <row r="38" spans="1:7" x14ac:dyDescent="0.25">
      <c r="A38" s="135">
        <f t="shared" si="5"/>
        <v>2018</v>
      </c>
      <c r="B38" s="429">
        <v>43191</v>
      </c>
      <c r="C38" s="513">
        <v>289.49132487000003</v>
      </c>
      <c r="D38" s="377" t="e">
        <v>#N/A</v>
      </c>
      <c r="E38" s="514">
        <f t="shared" si="6"/>
        <v>333.60825584500003</v>
      </c>
      <c r="F38" s="465">
        <v>289.49132487000003</v>
      </c>
      <c r="G38" s="126"/>
    </row>
    <row r="39" spans="1:7" x14ac:dyDescent="0.25">
      <c r="A39" s="135">
        <f t="shared" si="5"/>
        <v>2018</v>
      </c>
      <c r="B39" s="429">
        <v>43221</v>
      </c>
      <c r="C39" s="513">
        <v>314.98784296000002</v>
      </c>
      <c r="D39" s="377" t="e">
        <v>#N/A</v>
      </c>
      <c r="E39" s="514">
        <f t="shared" si="6"/>
        <v>333.60825584500003</v>
      </c>
      <c r="F39" s="465">
        <v>314.98784296000002</v>
      </c>
      <c r="G39" s="126"/>
    </row>
    <row r="40" spans="1:7" x14ac:dyDescent="0.25">
      <c r="A40" s="135">
        <f t="shared" si="5"/>
        <v>2018</v>
      </c>
      <c r="B40" s="429">
        <v>43252</v>
      </c>
      <c r="C40" s="513">
        <v>350.11040880000002</v>
      </c>
      <c r="D40" s="377" t="e">
        <v>#N/A</v>
      </c>
      <c r="E40" s="514">
        <f t="shared" si="6"/>
        <v>333.60825584500003</v>
      </c>
      <c r="F40" s="465">
        <v>350.11040880000002</v>
      </c>
      <c r="G40" s="126"/>
    </row>
    <row r="41" spans="1:7" x14ac:dyDescent="0.25">
      <c r="A41" s="135">
        <f t="shared" si="5"/>
        <v>2018</v>
      </c>
      <c r="B41" s="429">
        <v>43282</v>
      </c>
      <c r="C41" s="513">
        <v>388.01737294999998</v>
      </c>
      <c r="D41" s="377" t="e">
        <v>#N/A</v>
      </c>
      <c r="E41" s="514">
        <f t="shared" si="6"/>
        <v>333.60825584500003</v>
      </c>
      <c r="F41" s="465">
        <v>388.01737294999998</v>
      </c>
      <c r="G41" s="126"/>
    </row>
    <row r="42" spans="1:7" x14ac:dyDescent="0.25">
      <c r="A42" s="135">
        <f t="shared" si="5"/>
        <v>2018</v>
      </c>
      <c r="B42" s="429">
        <v>43313</v>
      </c>
      <c r="C42" s="513">
        <v>394.20936875000001</v>
      </c>
      <c r="D42" s="377" t="e">
        <v>#N/A</v>
      </c>
      <c r="E42" s="514">
        <f t="shared" si="6"/>
        <v>333.60825584500003</v>
      </c>
      <c r="F42" s="465">
        <v>394.20936875000001</v>
      </c>
      <c r="G42" s="126"/>
    </row>
    <row r="43" spans="1:7" x14ac:dyDescent="0.25">
      <c r="A43" s="135">
        <f t="shared" si="5"/>
        <v>2018</v>
      </c>
      <c r="B43" s="429">
        <v>43344</v>
      </c>
      <c r="C43" s="513">
        <v>349.27097520000001</v>
      </c>
      <c r="D43" s="377" t="e">
        <v>#N/A</v>
      </c>
      <c r="E43" s="514">
        <f t="shared" si="6"/>
        <v>333.60825584500003</v>
      </c>
      <c r="F43" s="465">
        <v>349.27097520000001</v>
      </c>
      <c r="G43" s="126"/>
    </row>
    <row r="44" spans="1:7" x14ac:dyDescent="0.25">
      <c r="A44" s="135">
        <f t="shared" si="5"/>
        <v>2018</v>
      </c>
      <c r="B44" s="429">
        <v>43374</v>
      </c>
      <c r="C44" s="513">
        <v>320.97873835000001</v>
      </c>
      <c r="D44" s="377" t="e">
        <v>#N/A</v>
      </c>
      <c r="E44" s="514">
        <f t="shared" si="6"/>
        <v>333.60825584500003</v>
      </c>
      <c r="F44" s="465">
        <v>320.97873835000001</v>
      </c>
      <c r="G44" s="126"/>
    </row>
    <row r="45" spans="1:7" x14ac:dyDescent="0.25">
      <c r="A45" s="135">
        <f t="shared" si="5"/>
        <v>2018</v>
      </c>
      <c r="B45" s="429">
        <v>43405</v>
      </c>
      <c r="C45" s="513">
        <v>302.48385150000001</v>
      </c>
      <c r="D45" s="377" t="e">
        <v>#N/A</v>
      </c>
      <c r="E45" s="514">
        <f t="shared" si="6"/>
        <v>333.60825584500003</v>
      </c>
      <c r="F45" s="465">
        <v>302.48385150000001</v>
      </c>
      <c r="G45" s="126"/>
    </row>
    <row r="46" spans="1:7" x14ac:dyDescent="0.25">
      <c r="A46" s="135">
        <f t="shared" si="5"/>
        <v>2018</v>
      </c>
      <c r="B46" s="429">
        <v>43435</v>
      </c>
      <c r="C46" s="513">
        <v>324.57809037999999</v>
      </c>
      <c r="D46" s="377" t="e">
        <v>#N/A</v>
      </c>
      <c r="E46" s="465"/>
      <c r="F46" s="465">
        <v>324.57809037999999</v>
      </c>
      <c r="G46" s="126"/>
    </row>
    <row r="47" spans="1:7" x14ac:dyDescent="0.25">
      <c r="A47" s="135">
        <f t="shared" ref="A47:A94" si="7">YEAR(B47)</f>
        <v>2019</v>
      </c>
      <c r="B47" s="429">
        <v>43466</v>
      </c>
      <c r="C47" s="513">
        <v>341.15367599000001</v>
      </c>
      <c r="D47" s="377" t="e">
        <v>#N/A</v>
      </c>
      <c r="E47" s="465"/>
      <c r="F47" s="465">
        <v>341.15367599000001</v>
      </c>
      <c r="G47" s="126"/>
    </row>
    <row r="48" spans="1:7" x14ac:dyDescent="0.25">
      <c r="A48" s="135">
        <f t="shared" si="7"/>
        <v>2019</v>
      </c>
      <c r="B48" s="429">
        <v>43497</v>
      </c>
      <c r="C48" s="513">
        <v>306.75581579999999</v>
      </c>
      <c r="D48" s="377" t="e">
        <v>#N/A</v>
      </c>
      <c r="E48" s="465">
        <f t="shared" ref="E48:E57" si="8">AVERAGEIF($A$47:$A$108,A48,$F$47:$F$108)</f>
        <v>329.55074600083339</v>
      </c>
      <c r="F48" s="465">
        <v>306.75581579999999</v>
      </c>
      <c r="G48" s="126"/>
    </row>
    <row r="49" spans="1:7" x14ac:dyDescent="0.25">
      <c r="A49" s="135">
        <f t="shared" si="7"/>
        <v>2019</v>
      </c>
      <c r="B49" s="429">
        <v>43525</v>
      </c>
      <c r="C49" s="513">
        <v>313.58933872</v>
      </c>
      <c r="D49" s="377" t="e">
        <v>#N/A</v>
      </c>
      <c r="E49" s="465">
        <f t="shared" si="8"/>
        <v>329.55074600083339</v>
      </c>
      <c r="F49" s="465">
        <v>313.58933872</v>
      </c>
      <c r="G49" s="126"/>
    </row>
    <row r="50" spans="1:7" x14ac:dyDescent="0.25">
      <c r="A50" s="135">
        <f t="shared" si="7"/>
        <v>2019</v>
      </c>
      <c r="B50" s="429">
        <v>43556</v>
      </c>
      <c r="C50" s="513">
        <v>284.82464634000002</v>
      </c>
      <c r="D50" s="377" t="e">
        <v>#N/A</v>
      </c>
      <c r="E50" s="465">
        <f t="shared" si="8"/>
        <v>329.55074600083339</v>
      </c>
      <c r="F50" s="465">
        <v>284.82464634000002</v>
      </c>
      <c r="G50" s="126"/>
    </row>
    <row r="51" spans="1:7" x14ac:dyDescent="0.25">
      <c r="A51" s="135">
        <f t="shared" si="7"/>
        <v>2019</v>
      </c>
      <c r="B51" s="429">
        <v>43586</v>
      </c>
      <c r="C51" s="513">
        <v>308.23187612999999</v>
      </c>
      <c r="D51" s="377" t="e">
        <v>#N/A</v>
      </c>
      <c r="E51" s="465">
        <f t="shared" si="8"/>
        <v>329.55074600083339</v>
      </c>
      <c r="F51" s="465">
        <v>308.23187612999999</v>
      </c>
      <c r="G51" s="126"/>
    </row>
    <row r="52" spans="1:7" x14ac:dyDescent="0.25">
      <c r="A52" s="135">
        <f t="shared" si="7"/>
        <v>2019</v>
      </c>
      <c r="B52" s="429">
        <v>43617</v>
      </c>
      <c r="C52" s="513">
        <v>333.20477519999997</v>
      </c>
      <c r="D52" s="377" t="e">
        <v>#N/A</v>
      </c>
      <c r="E52" s="465">
        <f t="shared" si="8"/>
        <v>329.55074600083339</v>
      </c>
      <c r="F52" s="465">
        <v>333.20477519999997</v>
      </c>
      <c r="G52" s="126"/>
    </row>
    <row r="53" spans="1:7" x14ac:dyDescent="0.25">
      <c r="A53" s="135">
        <f t="shared" si="7"/>
        <v>2019</v>
      </c>
      <c r="B53" s="429">
        <v>43647</v>
      </c>
      <c r="C53" s="513">
        <v>388.90921938999998</v>
      </c>
      <c r="D53" s="377" t="e">
        <v>#N/A</v>
      </c>
      <c r="E53" s="465">
        <f t="shared" si="8"/>
        <v>329.55074600083339</v>
      </c>
      <c r="F53" s="465">
        <v>388.90921938999998</v>
      </c>
      <c r="G53" s="126"/>
    </row>
    <row r="54" spans="1:7" x14ac:dyDescent="0.25">
      <c r="A54" s="135">
        <f t="shared" si="7"/>
        <v>2019</v>
      </c>
      <c r="B54" s="429">
        <v>43678</v>
      </c>
      <c r="C54" s="513">
        <v>385.41909151999999</v>
      </c>
      <c r="D54" s="377" t="e">
        <v>#N/A</v>
      </c>
      <c r="E54" s="465">
        <f t="shared" si="8"/>
        <v>329.55074600083339</v>
      </c>
      <c r="F54" s="465">
        <v>385.41909151999999</v>
      </c>
      <c r="G54" s="126"/>
    </row>
    <row r="55" spans="1:7" x14ac:dyDescent="0.25">
      <c r="A55" s="135">
        <f t="shared" si="7"/>
        <v>2019</v>
      </c>
      <c r="B55" s="429">
        <v>43709</v>
      </c>
      <c r="C55" s="513">
        <v>352.51062719999999</v>
      </c>
      <c r="D55" s="377" t="e">
        <v>#N/A</v>
      </c>
      <c r="E55" s="465">
        <f t="shared" si="8"/>
        <v>329.55074600083339</v>
      </c>
      <c r="F55" s="465">
        <v>352.51062719999999</v>
      </c>
      <c r="G55" s="126"/>
    </row>
    <row r="56" spans="1:7" x14ac:dyDescent="0.25">
      <c r="A56" s="135">
        <f t="shared" si="7"/>
        <v>2019</v>
      </c>
      <c r="B56" s="429">
        <v>43739</v>
      </c>
      <c r="C56" s="513">
        <v>320.04962805000002</v>
      </c>
      <c r="D56" s="377" t="e">
        <v>#N/A</v>
      </c>
      <c r="E56" s="465">
        <f t="shared" si="8"/>
        <v>329.55074600083339</v>
      </c>
      <c r="F56" s="465">
        <v>320.04962805000002</v>
      </c>
      <c r="G56" s="126"/>
    </row>
    <row r="57" spans="1:7" x14ac:dyDescent="0.25">
      <c r="A57" s="135">
        <f t="shared" si="7"/>
        <v>2019</v>
      </c>
      <c r="B57" s="429">
        <v>43770</v>
      </c>
      <c r="C57" s="513">
        <v>297.55552241999999</v>
      </c>
      <c r="D57" s="377" t="e">
        <v>#N/A</v>
      </c>
      <c r="E57" s="465">
        <f t="shared" si="8"/>
        <v>329.55074600083339</v>
      </c>
      <c r="F57" s="465">
        <v>297.55552241999999</v>
      </c>
      <c r="G57" s="126"/>
    </row>
    <row r="58" spans="1:7" x14ac:dyDescent="0.25">
      <c r="A58" s="135">
        <f t="shared" si="7"/>
        <v>2019</v>
      </c>
      <c r="B58" s="429">
        <v>43800</v>
      </c>
      <c r="C58" s="513">
        <v>322.40473524999999</v>
      </c>
      <c r="D58" s="377" t="e">
        <v>#N/A</v>
      </c>
      <c r="E58" s="465"/>
      <c r="F58" s="465">
        <v>322.40473524999999</v>
      </c>
      <c r="G58" s="126"/>
    </row>
    <row r="59" spans="1:7" x14ac:dyDescent="0.25">
      <c r="A59" s="135">
        <f t="shared" si="7"/>
        <v>2020</v>
      </c>
      <c r="B59" s="429">
        <v>43831</v>
      </c>
      <c r="C59" s="513">
        <v>324.09807119999999</v>
      </c>
      <c r="D59" s="377" t="e">
        <v>#N/A</v>
      </c>
      <c r="E59" s="465"/>
      <c r="F59" s="465">
        <v>324.09807119999999</v>
      </c>
      <c r="G59" s="126"/>
    </row>
    <row r="60" spans="1:7" x14ac:dyDescent="0.25">
      <c r="A60" s="135">
        <f t="shared" si="7"/>
        <v>2020</v>
      </c>
      <c r="B60" s="429">
        <v>43862</v>
      </c>
      <c r="C60" s="513">
        <v>301.86618202</v>
      </c>
      <c r="D60" s="377" t="e">
        <v>#N/A</v>
      </c>
      <c r="E60" s="465">
        <f t="shared" ref="E60:E69" si="9">AVERAGEIF($A$47:$A$108,A60,$F$47:$F$108)</f>
        <v>316.96156815916669</v>
      </c>
      <c r="F60" s="465">
        <v>301.86618202</v>
      </c>
      <c r="G60" s="126"/>
    </row>
    <row r="61" spans="1:7" x14ac:dyDescent="0.25">
      <c r="A61" s="135">
        <f t="shared" si="7"/>
        <v>2020</v>
      </c>
      <c r="B61" s="429">
        <v>43891</v>
      </c>
      <c r="C61" s="513">
        <v>297.02279448000002</v>
      </c>
      <c r="D61" s="377" t="e">
        <v>#N/A</v>
      </c>
      <c r="E61" s="465">
        <f t="shared" si="9"/>
        <v>316.96156815916669</v>
      </c>
      <c r="F61" s="465">
        <v>297.02279448000002</v>
      </c>
      <c r="G61" s="126"/>
    </row>
    <row r="62" spans="1:7" x14ac:dyDescent="0.25">
      <c r="A62" s="135">
        <f t="shared" si="7"/>
        <v>2020</v>
      </c>
      <c r="B62" s="429">
        <v>43922</v>
      </c>
      <c r="C62" s="513">
        <v>268.82114190999999</v>
      </c>
      <c r="D62" s="377" t="e">
        <v>#N/A</v>
      </c>
      <c r="E62" s="465">
        <f t="shared" si="9"/>
        <v>316.96156815916669</v>
      </c>
      <c r="F62" s="465">
        <v>268.82114190999999</v>
      </c>
      <c r="G62" s="126"/>
    </row>
    <row r="63" spans="1:7" x14ac:dyDescent="0.25">
      <c r="A63" s="135">
        <f t="shared" si="7"/>
        <v>2020</v>
      </c>
      <c r="B63" s="429">
        <v>43952</v>
      </c>
      <c r="C63" s="513">
        <v>281.36078142999997</v>
      </c>
      <c r="D63" s="377" t="e">
        <v>#N/A</v>
      </c>
      <c r="E63" s="465">
        <f t="shared" si="9"/>
        <v>316.96156815916669</v>
      </c>
      <c r="F63" s="465">
        <v>281.36078142999997</v>
      </c>
      <c r="G63" s="126"/>
    </row>
    <row r="64" spans="1:7" x14ac:dyDescent="0.25">
      <c r="A64" s="135">
        <f t="shared" si="7"/>
        <v>2020</v>
      </c>
      <c r="B64" s="429">
        <v>43983</v>
      </c>
      <c r="C64" s="513">
        <v>326.92355984</v>
      </c>
      <c r="D64" s="377" t="e">
        <v>#N/A</v>
      </c>
      <c r="E64" s="465">
        <f t="shared" si="9"/>
        <v>316.96156815916669</v>
      </c>
      <c r="F64" s="465">
        <v>326.92355984</v>
      </c>
      <c r="G64" s="126"/>
    </row>
    <row r="65" spans="1:7" x14ac:dyDescent="0.25">
      <c r="A65" s="135">
        <f t="shared" si="7"/>
        <v>2020</v>
      </c>
      <c r="B65" s="429">
        <v>44013</v>
      </c>
      <c r="C65" s="513">
        <v>386.67708632</v>
      </c>
      <c r="D65" s="377" t="e">
        <v>#N/A</v>
      </c>
      <c r="E65" s="465">
        <f t="shared" si="9"/>
        <v>316.96156815916669</v>
      </c>
      <c r="F65" s="465">
        <v>386.67708632</v>
      </c>
      <c r="G65" s="126"/>
    </row>
    <row r="66" spans="1:7" x14ac:dyDescent="0.25">
      <c r="A66" s="135">
        <f t="shared" si="7"/>
        <v>2020</v>
      </c>
      <c r="B66" s="429">
        <v>44044</v>
      </c>
      <c r="C66" s="513">
        <v>376.14223300999998</v>
      </c>
      <c r="D66" s="377" t="e">
        <v>#N/A</v>
      </c>
      <c r="E66" s="465">
        <f t="shared" si="9"/>
        <v>316.96156815916669</v>
      </c>
      <c r="F66" s="465">
        <v>376.14223300999998</v>
      </c>
      <c r="G66" s="126"/>
    </row>
    <row r="67" spans="1:7" x14ac:dyDescent="0.25">
      <c r="A67" s="135">
        <f t="shared" si="7"/>
        <v>2020</v>
      </c>
      <c r="B67" s="429">
        <v>44075</v>
      </c>
      <c r="C67" s="513">
        <v>329.06945590999999</v>
      </c>
      <c r="D67" s="377" t="e">
        <v>#N/A</v>
      </c>
      <c r="E67" s="465">
        <f t="shared" si="9"/>
        <v>316.96156815916669</v>
      </c>
      <c r="F67" s="465">
        <v>329.06945590999999</v>
      </c>
      <c r="G67" s="126"/>
    </row>
    <row r="68" spans="1:7" x14ac:dyDescent="0.25">
      <c r="A68" s="135">
        <f t="shared" si="7"/>
        <v>2020</v>
      </c>
      <c r="B68" s="429">
        <v>44105</v>
      </c>
      <c r="C68" s="513">
        <v>302.92047575999999</v>
      </c>
      <c r="D68" s="377" t="e">
        <v>#N/A</v>
      </c>
      <c r="E68" s="465">
        <f t="shared" si="9"/>
        <v>316.96156815916669</v>
      </c>
      <c r="F68" s="465">
        <v>302.92047575999999</v>
      </c>
      <c r="G68" s="126"/>
    </row>
    <row r="69" spans="1:7" x14ac:dyDescent="0.25">
      <c r="A69" s="135">
        <f t="shared" si="7"/>
        <v>2020</v>
      </c>
      <c r="B69" s="429">
        <v>44136</v>
      </c>
      <c r="C69" s="513">
        <v>284.06138135999998</v>
      </c>
      <c r="D69" s="377" t="e">
        <v>#N/A</v>
      </c>
      <c r="E69" s="465">
        <f t="shared" si="9"/>
        <v>316.96156815916669</v>
      </c>
      <c r="F69" s="465">
        <v>284.06138135999998</v>
      </c>
      <c r="G69" s="126"/>
    </row>
    <row r="70" spans="1:7" x14ac:dyDescent="0.25">
      <c r="A70" s="135">
        <f t="shared" si="7"/>
        <v>2020</v>
      </c>
      <c r="B70" s="429">
        <v>44166</v>
      </c>
      <c r="C70" s="513">
        <v>324.57565467000001</v>
      </c>
      <c r="D70" s="377" t="e">
        <v>#N/A</v>
      </c>
      <c r="E70" s="465"/>
      <c r="F70" s="465">
        <v>324.57565467000001</v>
      </c>
      <c r="G70" s="126"/>
    </row>
    <row r="71" spans="1:7" x14ac:dyDescent="0.25">
      <c r="A71" s="135">
        <f t="shared" si="7"/>
        <v>2021</v>
      </c>
      <c r="B71" s="429">
        <v>44197</v>
      </c>
      <c r="C71" s="513">
        <v>337.93770000000001</v>
      </c>
      <c r="D71" s="377" t="e">
        <v>#N/A</v>
      </c>
      <c r="E71" s="465"/>
      <c r="F71" s="465">
        <v>337.93770000000001</v>
      </c>
      <c r="G71" s="126"/>
    </row>
    <row r="72" spans="1:7" x14ac:dyDescent="0.25">
      <c r="A72" s="135">
        <f t="shared" si="7"/>
        <v>2021</v>
      </c>
      <c r="B72" s="429">
        <v>44228</v>
      </c>
      <c r="C72" s="513">
        <v>307.6266</v>
      </c>
      <c r="D72" s="377">
        <v>307.6266</v>
      </c>
      <c r="E72" s="465">
        <f t="shared" ref="E72:E81" si="10">AVERAGEIF($A$47:$A$108,A72,$F$47:$F$108)</f>
        <v>323.61434166666669</v>
      </c>
      <c r="F72" s="465">
        <v>307.6266</v>
      </c>
      <c r="G72" s="126"/>
    </row>
    <row r="73" spans="1:7" x14ac:dyDescent="0.25">
      <c r="A73" s="135">
        <f t="shared" si="7"/>
        <v>2021</v>
      </c>
      <c r="B73" s="429">
        <v>44256</v>
      </c>
      <c r="C73" s="513" t="e">
        <v>#N/A</v>
      </c>
      <c r="D73" s="377">
        <v>305.3777</v>
      </c>
      <c r="E73" s="465">
        <f t="shared" si="10"/>
        <v>323.61434166666669</v>
      </c>
      <c r="F73" s="465">
        <v>305.3777</v>
      </c>
      <c r="G73" s="126"/>
    </row>
    <row r="74" spans="1:7" x14ac:dyDescent="0.25">
      <c r="A74" s="135">
        <f t="shared" si="7"/>
        <v>2021</v>
      </c>
      <c r="B74" s="429">
        <v>44287</v>
      </c>
      <c r="C74" s="513" t="e">
        <v>#N/A</v>
      </c>
      <c r="D74" s="377">
        <v>278.69159999999999</v>
      </c>
      <c r="E74" s="465">
        <f t="shared" si="10"/>
        <v>323.61434166666669</v>
      </c>
      <c r="F74" s="465">
        <v>278.69159999999999</v>
      </c>
      <c r="G74" s="126"/>
    </row>
    <row r="75" spans="1:7" x14ac:dyDescent="0.25">
      <c r="A75" s="135">
        <f t="shared" si="7"/>
        <v>2021</v>
      </c>
      <c r="B75" s="429">
        <v>44317</v>
      </c>
      <c r="C75" s="513" t="e">
        <v>#N/A</v>
      </c>
      <c r="D75" s="377">
        <v>295.17779999999999</v>
      </c>
      <c r="E75" s="465">
        <f t="shared" si="10"/>
        <v>323.61434166666669</v>
      </c>
      <c r="F75" s="465">
        <v>295.17779999999999</v>
      </c>
      <c r="G75" s="126"/>
    </row>
    <row r="76" spans="1:7" x14ac:dyDescent="0.25">
      <c r="A76" s="135">
        <f t="shared" si="7"/>
        <v>2021</v>
      </c>
      <c r="B76" s="429">
        <v>44348</v>
      </c>
      <c r="C76" s="513" t="e">
        <v>#N/A</v>
      </c>
      <c r="D76" s="377">
        <v>339.80930000000001</v>
      </c>
      <c r="E76" s="465">
        <f t="shared" si="10"/>
        <v>323.61434166666669</v>
      </c>
      <c r="F76" s="465">
        <v>339.80930000000001</v>
      </c>
      <c r="G76" s="126"/>
    </row>
    <row r="77" spans="1:7" x14ac:dyDescent="0.25">
      <c r="A77" s="135">
        <f t="shared" si="7"/>
        <v>2021</v>
      </c>
      <c r="B77" s="429">
        <v>44378</v>
      </c>
      <c r="C77" s="513" t="e">
        <v>#N/A</v>
      </c>
      <c r="D77" s="377">
        <v>385.54129999999998</v>
      </c>
      <c r="E77" s="465">
        <f t="shared" si="10"/>
        <v>323.61434166666669</v>
      </c>
      <c r="F77" s="465">
        <v>385.54129999999998</v>
      </c>
      <c r="G77" s="126"/>
    </row>
    <row r="78" spans="1:7" x14ac:dyDescent="0.25">
      <c r="A78" s="135">
        <f t="shared" si="7"/>
        <v>2021</v>
      </c>
      <c r="B78" s="429">
        <v>44409</v>
      </c>
      <c r="C78" s="513" t="e">
        <v>#N/A</v>
      </c>
      <c r="D78" s="377">
        <v>374.80040000000002</v>
      </c>
      <c r="E78" s="465">
        <f t="shared" si="10"/>
        <v>323.61434166666669</v>
      </c>
      <c r="F78" s="465">
        <v>374.80040000000002</v>
      </c>
      <c r="G78" s="126"/>
    </row>
    <row r="79" spans="1:7" x14ac:dyDescent="0.25">
      <c r="A79" s="135">
        <f t="shared" si="7"/>
        <v>2021</v>
      </c>
      <c r="B79" s="429">
        <v>44440</v>
      </c>
      <c r="C79" s="513" t="e">
        <v>#N/A</v>
      </c>
      <c r="D79" s="377">
        <v>333.87049999999999</v>
      </c>
      <c r="E79" s="465">
        <f t="shared" si="10"/>
        <v>323.61434166666669</v>
      </c>
      <c r="F79" s="465">
        <v>333.87049999999999</v>
      </c>
      <c r="G79" s="126"/>
    </row>
    <row r="80" spans="1:7" x14ac:dyDescent="0.25">
      <c r="A80" s="135">
        <f t="shared" si="7"/>
        <v>2021</v>
      </c>
      <c r="B80" s="429">
        <v>44470</v>
      </c>
      <c r="C80" s="513" t="e">
        <v>#N/A</v>
      </c>
      <c r="D80" s="377">
        <v>305.42489999999998</v>
      </c>
      <c r="E80" s="465">
        <f t="shared" si="10"/>
        <v>323.61434166666669</v>
      </c>
      <c r="F80" s="465">
        <v>305.42489999999998</v>
      </c>
      <c r="G80" s="126"/>
    </row>
    <row r="81" spans="1:7" x14ac:dyDescent="0.25">
      <c r="A81" s="135">
        <f t="shared" si="7"/>
        <v>2021</v>
      </c>
      <c r="B81" s="429">
        <v>44501</v>
      </c>
      <c r="C81" s="513" t="e">
        <v>#N/A</v>
      </c>
      <c r="D81" s="377">
        <v>288.59629999999999</v>
      </c>
      <c r="E81" s="465">
        <f t="shared" si="10"/>
        <v>323.61434166666669</v>
      </c>
      <c r="F81" s="465">
        <v>288.59629999999999</v>
      </c>
      <c r="G81" s="126"/>
    </row>
    <row r="82" spans="1:7" x14ac:dyDescent="0.25">
      <c r="A82" s="135">
        <f t="shared" si="7"/>
        <v>2021</v>
      </c>
      <c r="B82" s="429">
        <v>44531</v>
      </c>
      <c r="C82" s="513" t="e">
        <v>#N/A</v>
      </c>
      <c r="D82" s="377">
        <v>330.51799999999997</v>
      </c>
      <c r="E82" s="465"/>
      <c r="F82" s="465">
        <v>330.51799999999997</v>
      </c>
      <c r="G82" s="126"/>
    </row>
    <row r="83" spans="1:7" x14ac:dyDescent="0.25">
      <c r="A83" s="135">
        <f t="shared" si="7"/>
        <v>2022</v>
      </c>
      <c r="B83" s="429">
        <v>44562</v>
      </c>
      <c r="C83" s="513" t="e">
        <v>#N/A</v>
      </c>
      <c r="D83" s="377">
        <v>345.39519999999999</v>
      </c>
      <c r="E83" s="465"/>
      <c r="F83" s="465">
        <v>345.39519999999999</v>
      </c>
      <c r="G83" s="126"/>
    </row>
    <row r="84" spans="1:7" x14ac:dyDescent="0.25">
      <c r="A84" s="135">
        <f t="shared" si="7"/>
        <v>2022</v>
      </c>
      <c r="B84" s="429">
        <v>44593</v>
      </c>
      <c r="C84" s="513" t="e">
        <v>#N/A</v>
      </c>
      <c r="D84" s="377">
        <v>306.78930000000003</v>
      </c>
      <c r="E84" s="465">
        <f t="shared" ref="E84:E93" si="11">AVERAGEIF($A$47:$A$108,A84,$F$47:$F$108)</f>
        <v>327.98994999999996</v>
      </c>
      <c r="F84" s="465">
        <v>306.78930000000003</v>
      </c>
      <c r="G84" s="126"/>
    </row>
    <row r="85" spans="1:7" x14ac:dyDescent="0.25">
      <c r="A85" s="135">
        <f t="shared" si="7"/>
        <v>2022</v>
      </c>
      <c r="B85" s="429">
        <v>44621</v>
      </c>
      <c r="C85" s="513" t="e">
        <v>#N/A</v>
      </c>
      <c r="D85" s="377">
        <v>306.49029999999999</v>
      </c>
      <c r="E85" s="465">
        <f t="shared" si="11"/>
        <v>327.98994999999996</v>
      </c>
      <c r="F85" s="465">
        <v>306.49029999999999</v>
      </c>
      <c r="G85" s="126"/>
    </row>
    <row r="86" spans="1:7" x14ac:dyDescent="0.25">
      <c r="A86" s="135">
        <f t="shared" si="7"/>
        <v>2022</v>
      </c>
      <c r="B86" s="429">
        <v>44652</v>
      </c>
      <c r="C86" s="513" t="e">
        <v>#N/A</v>
      </c>
      <c r="D86" s="377">
        <v>283.74689999999998</v>
      </c>
      <c r="E86" s="465">
        <f t="shared" si="11"/>
        <v>327.98994999999996</v>
      </c>
      <c r="F86" s="465">
        <v>283.74689999999998</v>
      </c>
      <c r="G86" s="126"/>
    </row>
    <row r="87" spans="1:7" x14ac:dyDescent="0.25">
      <c r="A87" s="135">
        <f t="shared" si="7"/>
        <v>2022</v>
      </c>
      <c r="B87" s="429">
        <v>44682</v>
      </c>
      <c r="C87" s="513" t="e">
        <v>#N/A</v>
      </c>
      <c r="D87" s="377">
        <v>299.85539999999997</v>
      </c>
      <c r="E87" s="465">
        <f t="shared" si="11"/>
        <v>327.98994999999996</v>
      </c>
      <c r="F87" s="465">
        <v>299.85539999999997</v>
      </c>
      <c r="G87" s="126"/>
    </row>
    <row r="88" spans="1:7" x14ac:dyDescent="0.25">
      <c r="A88" s="135">
        <f t="shared" si="7"/>
        <v>2022</v>
      </c>
      <c r="B88" s="429">
        <v>44713</v>
      </c>
      <c r="C88" s="513" t="e">
        <v>#N/A</v>
      </c>
      <c r="D88" s="377">
        <v>345.61590000000001</v>
      </c>
      <c r="E88" s="465">
        <f t="shared" si="11"/>
        <v>327.98994999999996</v>
      </c>
      <c r="F88" s="465">
        <v>345.61590000000001</v>
      </c>
      <c r="G88" s="126"/>
    </row>
    <row r="89" spans="1:7" x14ac:dyDescent="0.25">
      <c r="A89" s="135">
        <f t="shared" si="7"/>
        <v>2022</v>
      </c>
      <c r="B89" s="429">
        <v>44743</v>
      </c>
      <c r="C89" s="513" t="e">
        <v>#N/A</v>
      </c>
      <c r="D89" s="377">
        <v>391.98590000000002</v>
      </c>
      <c r="E89" s="465">
        <f t="shared" si="11"/>
        <v>327.98994999999996</v>
      </c>
      <c r="F89" s="465">
        <v>391.98590000000002</v>
      </c>
      <c r="G89" s="126"/>
    </row>
    <row r="90" spans="1:7" x14ac:dyDescent="0.25">
      <c r="A90" s="135">
        <f t="shared" si="7"/>
        <v>2022</v>
      </c>
      <c r="B90" s="429">
        <v>44774</v>
      </c>
      <c r="C90" s="513" t="e">
        <v>#N/A</v>
      </c>
      <c r="D90" s="377">
        <v>380.94600000000003</v>
      </c>
      <c r="E90" s="465">
        <f t="shared" si="11"/>
        <v>327.98994999999996</v>
      </c>
      <c r="F90" s="465">
        <v>380.94600000000003</v>
      </c>
      <c r="G90" s="126"/>
    </row>
    <row r="91" spans="1:7" x14ac:dyDescent="0.25">
      <c r="A91" s="135">
        <f t="shared" si="7"/>
        <v>2022</v>
      </c>
      <c r="B91" s="429">
        <v>44805</v>
      </c>
      <c r="C91" s="513" t="e">
        <v>#N/A</v>
      </c>
      <c r="D91" s="377">
        <v>338.87439999999998</v>
      </c>
      <c r="E91" s="465">
        <f t="shared" si="11"/>
        <v>327.98994999999996</v>
      </c>
      <c r="F91" s="465">
        <v>338.87439999999998</v>
      </c>
      <c r="G91" s="126"/>
    </row>
    <row r="92" spans="1:7" x14ac:dyDescent="0.25">
      <c r="A92" s="135">
        <f t="shared" si="7"/>
        <v>2022</v>
      </c>
      <c r="B92" s="429">
        <v>44835</v>
      </c>
      <c r="C92" s="513" t="e">
        <v>#N/A</v>
      </c>
      <c r="D92" s="377">
        <v>309.61919999999998</v>
      </c>
      <c r="E92" s="465">
        <f t="shared" si="11"/>
        <v>327.98994999999996</v>
      </c>
      <c r="F92" s="465">
        <v>309.61919999999998</v>
      </c>
      <c r="G92" s="126"/>
    </row>
    <row r="93" spans="1:7" x14ac:dyDescent="0.25">
      <c r="A93" s="135">
        <f t="shared" si="7"/>
        <v>2022</v>
      </c>
      <c r="B93" s="429">
        <v>44866</v>
      </c>
      <c r="C93" s="513" t="e">
        <v>#N/A</v>
      </c>
      <c r="D93" s="377">
        <v>292.26749999999998</v>
      </c>
      <c r="E93" s="465">
        <f t="shared" si="11"/>
        <v>327.98994999999996</v>
      </c>
      <c r="F93" s="465">
        <v>292.26749999999998</v>
      </c>
      <c r="G93" s="126"/>
    </row>
    <row r="94" spans="1:7" x14ac:dyDescent="0.25">
      <c r="A94" s="135">
        <f t="shared" si="7"/>
        <v>2022</v>
      </c>
      <c r="B94" s="429">
        <v>44896</v>
      </c>
      <c r="C94" s="513" t="e">
        <v>#N/A</v>
      </c>
      <c r="D94" s="377">
        <v>334.29340000000002</v>
      </c>
      <c r="E94" s="465"/>
      <c r="F94" s="465">
        <v>334.29340000000002</v>
      </c>
      <c r="G94" s="126"/>
    </row>
    <row r="95" spans="1:7" x14ac:dyDescent="0.25">
      <c r="A95" s="135"/>
      <c r="B95" s="429"/>
      <c r="C95" s="135"/>
      <c r="D95" s="431"/>
      <c r="E95" s="135"/>
      <c r="F95" s="431"/>
      <c r="G95" s="126"/>
    </row>
    <row r="96" spans="1:7" x14ac:dyDescent="0.25">
      <c r="A96" s="135"/>
      <c r="B96" s="429"/>
      <c r="C96" s="135"/>
      <c r="D96" s="431"/>
      <c r="E96" s="135"/>
      <c r="F96" s="431"/>
      <c r="G96" s="126"/>
    </row>
    <row r="97" spans="1:7" x14ac:dyDescent="0.25">
      <c r="A97" s="135"/>
      <c r="B97" s="429"/>
      <c r="C97" s="135"/>
      <c r="D97" s="431"/>
      <c r="E97" s="135"/>
      <c r="F97" s="431"/>
      <c r="G97" s="126"/>
    </row>
    <row r="98" spans="1:7" x14ac:dyDescent="0.25">
      <c r="A98" s="135"/>
      <c r="B98" s="429"/>
      <c r="C98" s="135"/>
      <c r="D98" s="431"/>
      <c r="E98" s="135"/>
      <c r="F98" s="431"/>
      <c r="G98" s="126"/>
    </row>
    <row r="99" spans="1:7" x14ac:dyDescent="0.25">
      <c r="A99" s="69"/>
      <c r="B99" s="69" t="s">
        <v>0</v>
      </c>
      <c r="C99" s="135"/>
      <c r="D99" s="431"/>
      <c r="E99" s="135"/>
      <c r="F99" s="431"/>
      <c r="G99" s="126"/>
    </row>
    <row r="100" spans="1:7" x14ac:dyDescent="0.25">
      <c r="A100" s="30">
        <v>2.5</v>
      </c>
      <c r="B100" s="29">
        <v>-0.3</v>
      </c>
      <c r="C100" s="135"/>
      <c r="D100" s="431"/>
      <c r="E100" s="135"/>
      <c r="F100" s="431"/>
      <c r="G100" s="126"/>
    </row>
    <row r="101" spans="1:7" x14ac:dyDescent="0.25">
      <c r="A101" s="30">
        <v>2.5</v>
      </c>
      <c r="B101" s="29">
        <v>0.3</v>
      </c>
      <c r="C101" s="135"/>
      <c r="D101" s="431"/>
      <c r="E101" s="135"/>
      <c r="F101" s="431"/>
      <c r="G101" s="126"/>
    </row>
    <row r="102" spans="1:7" x14ac:dyDescent="0.25">
      <c r="B102" s="122"/>
      <c r="D102" s="128"/>
      <c r="F102" s="128"/>
      <c r="G102" s="126"/>
    </row>
    <row r="103" spans="1:7" x14ac:dyDescent="0.25">
      <c r="B103" s="122"/>
      <c r="D103" s="128"/>
      <c r="F103" s="128"/>
      <c r="G103" s="126"/>
    </row>
    <row r="104" spans="1:7" x14ac:dyDescent="0.25">
      <c r="B104" s="122"/>
      <c r="D104" s="128"/>
      <c r="F104" s="128"/>
      <c r="G104" s="126"/>
    </row>
    <row r="105" spans="1:7" x14ac:dyDescent="0.25">
      <c r="B105" s="122"/>
      <c r="D105" s="128"/>
      <c r="F105" s="128"/>
      <c r="G105" s="126"/>
    </row>
    <row r="106" spans="1:7" x14ac:dyDescent="0.25">
      <c r="B106" s="122"/>
      <c r="D106" s="128"/>
      <c r="F106" s="128"/>
      <c r="G106" s="126"/>
    </row>
    <row r="107" spans="1:7" x14ac:dyDescent="0.25">
      <c r="B107" s="122"/>
      <c r="D107" s="128"/>
      <c r="F107" s="128"/>
      <c r="G107" s="126"/>
    </row>
    <row r="108" spans="1:7" x14ac:dyDescent="0.25">
      <c r="B108" s="122"/>
      <c r="D108" s="128"/>
      <c r="F108" s="128"/>
      <c r="G108" s="126"/>
    </row>
    <row r="109" spans="1:7" x14ac:dyDescent="0.25">
      <c r="D109" s="128"/>
      <c r="F109" s="128"/>
      <c r="G109" s="126"/>
    </row>
    <row r="110" spans="1:7" x14ac:dyDescent="0.25">
      <c r="D110" s="128"/>
      <c r="F110" s="128"/>
      <c r="G110" s="126"/>
    </row>
    <row r="111" spans="1:7" x14ac:dyDescent="0.25">
      <c r="F111" s="128"/>
      <c r="G111" s="126"/>
    </row>
    <row r="112" spans="1:7" x14ac:dyDescent="0.25">
      <c r="F112" s="128"/>
      <c r="G112" s="126"/>
    </row>
    <row r="113" spans="6:7" x14ac:dyDescent="0.25">
      <c r="F113" s="128"/>
      <c r="G113" s="126"/>
    </row>
    <row r="114" spans="6:7" x14ac:dyDescent="0.25">
      <c r="F114" s="128"/>
      <c r="G114" s="126"/>
    </row>
    <row r="115" spans="6:7" x14ac:dyDescent="0.25">
      <c r="F115" s="128"/>
      <c r="G115" s="126"/>
    </row>
    <row r="116" spans="6:7" x14ac:dyDescent="0.25">
      <c r="F116" s="128"/>
      <c r="G116" s="126"/>
    </row>
    <row r="117" spans="6:7" x14ac:dyDescent="0.25">
      <c r="F117" s="128"/>
      <c r="G117" s="126"/>
    </row>
    <row r="118" spans="6:7" x14ac:dyDescent="0.25">
      <c r="F118" s="128"/>
    </row>
    <row r="119" spans="6:7" x14ac:dyDescent="0.25">
      <c r="F119" s="128"/>
    </row>
    <row r="120" spans="6:7" x14ac:dyDescent="0.25">
      <c r="F120" s="128"/>
    </row>
    <row r="121" spans="6:7" x14ac:dyDescent="0.25">
      <c r="F121" s="128"/>
    </row>
    <row r="122" spans="6:7" x14ac:dyDescent="0.25">
      <c r="F122" s="128"/>
    </row>
    <row r="123" spans="6:7" x14ac:dyDescent="0.25">
      <c r="F123" s="128"/>
    </row>
    <row r="124" spans="6:7" x14ac:dyDescent="0.25">
      <c r="F124" s="128"/>
    </row>
    <row r="125" spans="6:7" x14ac:dyDescent="0.25">
      <c r="F125" s="128"/>
    </row>
    <row r="126" spans="6:7" x14ac:dyDescent="0.25">
      <c r="F126" s="128"/>
    </row>
    <row r="127" spans="6:7" x14ac:dyDescent="0.25">
      <c r="F127" s="128"/>
    </row>
    <row r="128" spans="6:7" x14ac:dyDescent="0.25">
      <c r="F128" s="128"/>
    </row>
    <row r="129" spans="6:6" x14ac:dyDescent="0.25">
      <c r="F129" s="128"/>
    </row>
    <row r="130" spans="6:6" x14ac:dyDescent="0.25">
      <c r="F130" s="128"/>
    </row>
    <row r="131" spans="6:6" x14ac:dyDescent="0.25">
      <c r="F131" s="128"/>
    </row>
    <row r="132" spans="6:6" x14ac:dyDescent="0.25">
      <c r="F132" s="128"/>
    </row>
    <row r="133" spans="6:6" x14ac:dyDescent="0.25">
      <c r="F133" s="128"/>
    </row>
    <row r="134" spans="6:6" x14ac:dyDescent="0.25">
      <c r="F134" s="128"/>
    </row>
    <row r="135" spans="6:6" x14ac:dyDescent="0.25">
      <c r="F135" s="128"/>
    </row>
    <row r="136" spans="6:6" x14ac:dyDescent="0.25">
      <c r="F136" s="128"/>
    </row>
    <row r="137" spans="6:6" x14ac:dyDescent="0.25">
      <c r="F137" s="128"/>
    </row>
    <row r="138" spans="6:6" x14ac:dyDescent="0.25">
      <c r="F138" s="128"/>
    </row>
    <row r="139" spans="6:6" x14ac:dyDescent="0.25">
      <c r="F139" s="128"/>
    </row>
    <row r="140" spans="6:6" x14ac:dyDescent="0.25">
      <c r="F140" s="128"/>
    </row>
    <row r="141" spans="6:6" x14ac:dyDescent="0.25">
      <c r="F141" s="128"/>
    </row>
    <row r="142" spans="6:6" x14ac:dyDescent="0.25">
      <c r="F142" s="128"/>
    </row>
  </sheetData>
  <mergeCells count="2">
    <mergeCell ref="C24:G24"/>
    <mergeCell ref="I24:L24"/>
  </mergeCells>
  <conditionalFormatting sqref="C35:C94">
    <cfRule type="expression" dxfId="6" priority="9" stopIfTrue="1">
      <formula>ISNA(C35)</formula>
    </cfRule>
  </conditionalFormatting>
  <conditionalFormatting sqref="C35:C94">
    <cfRule type="expression" dxfId="5" priority="8" stopIfTrue="1">
      <formula>ISNA(C35)</formula>
    </cfRule>
  </conditionalFormatting>
  <conditionalFormatting sqref="D35:D94">
    <cfRule type="expression" dxfId="4" priority="7" stopIfTrue="1">
      <formula>ISNA(D35)</formula>
    </cfRule>
  </conditionalFormatting>
  <conditionalFormatting sqref="C36:C94">
    <cfRule type="expression" dxfId="3" priority="3" stopIfTrue="1">
      <formula>ISNA(C36)</formula>
    </cfRule>
  </conditionalFormatting>
  <conditionalFormatting sqref="C36:C94">
    <cfRule type="expression" dxfId="2" priority="2" stopIfTrue="1">
      <formula>ISNA(C36)</formula>
    </cfRule>
  </conditionalFormatting>
  <conditionalFormatting sqref="D36:D94">
    <cfRule type="expression" dxfId="1" priority="1" stopIfTrue="1">
      <formula>ISNA(D36)</formula>
    </cfRule>
  </conditionalFormatting>
  <hyperlinks>
    <hyperlink ref="A3" location="Contents!A1" display="Return to Contents"/>
  </hyperlinks>
  <pageMargins left="0.7" right="0.7" top="0.75" bottom="0.75" header="0.3" footer="0.3"/>
  <pageSetup orientation="landscape" verticalDpi="599" r:id="rId1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pageSetUpPr fitToPage="1"/>
  </sheetPr>
  <dimension ref="A1:W128"/>
  <sheetViews>
    <sheetView workbookViewId="0"/>
  </sheetViews>
  <sheetFormatPr defaultRowHeight="12.75" x14ac:dyDescent="0.2"/>
  <cols>
    <col min="2" max="2" width="9.140625" style="6" customWidth="1"/>
    <col min="3" max="3" width="9.140625" style="6"/>
    <col min="5" max="7" width="9.140625" customWidth="1"/>
    <col min="17" max="17" width="23.85546875" customWidth="1"/>
    <col min="18" max="18" width="10.42578125" customWidth="1"/>
  </cols>
  <sheetData>
    <row r="1" spans="1:23" x14ac:dyDescent="0.2">
      <c r="B1"/>
      <c r="C1"/>
    </row>
    <row r="2" spans="1:23" ht="15.75" x14ac:dyDescent="0.25">
      <c r="A2" s="44" t="s">
        <v>551</v>
      </c>
      <c r="B2"/>
      <c r="C2"/>
      <c r="W2" s="30"/>
    </row>
    <row r="3" spans="1:23" x14ac:dyDescent="0.2">
      <c r="A3" s="22" t="s">
        <v>16</v>
      </c>
      <c r="B3"/>
      <c r="C3"/>
    </row>
    <row r="4" spans="1:23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23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23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28" t="s">
        <v>402</v>
      </c>
      <c r="R6" s="278" t="s">
        <v>308</v>
      </c>
    </row>
    <row r="7" spans="1:23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</row>
    <row r="8" spans="1:23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</row>
    <row r="9" spans="1:23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</row>
    <row r="10" spans="1:23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</row>
    <row r="11" spans="1:23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</row>
    <row r="12" spans="1:23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</row>
    <row r="13" spans="1:23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23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23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23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2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2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2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2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2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2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2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2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2" x14ac:dyDescent="0.2">
      <c r="A25" s="37"/>
      <c r="B25" s="579" t="s">
        <v>282</v>
      </c>
      <c r="C25" s="579"/>
      <c r="D25" s="37"/>
      <c r="E25" s="32"/>
      <c r="F25" s="37"/>
      <c r="G25" s="36" t="s">
        <v>309</v>
      </c>
      <c r="H25" s="32"/>
      <c r="I25" s="3"/>
      <c r="J25" s="3"/>
      <c r="K25" s="3"/>
      <c r="L25" s="3"/>
    </row>
    <row r="26" spans="1:12" x14ac:dyDescent="0.2">
      <c r="A26" s="37"/>
      <c r="B26" s="579" t="s">
        <v>183</v>
      </c>
      <c r="C26" s="579"/>
      <c r="D26" s="37"/>
      <c r="E26" s="32"/>
      <c r="F26" s="37"/>
      <c r="G26" s="579" t="s">
        <v>183</v>
      </c>
      <c r="H26" s="579"/>
      <c r="I26" s="3"/>
      <c r="J26" s="3"/>
      <c r="K26" s="3"/>
      <c r="L26" s="3"/>
    </row>
    <row r="27" spans="1:12" x14ac:dyDescent="0.2">
      <c r="A27" s="38" t="s">
        <v>1</v>
      </c>
      <c r="B27" s="38" t="s">
        <v>443</v>
      </c>
      <c r="C27" s="38" t="s">
        <v>0</v>
      </c>
      <c r="D27" s="37"/>
      <c r="E27" s="32"/>
      <c r="F27" s="38" t="s">
        <v>12</v>
      </c>
      <c r="G27" s="38" t="s">
        <v>308</v>
      </c>
      <c r="H27" s="38" t="s">
        <v>10</v>
      </c>
      <c r="I27" s="3"/>
      <c r="J27" s="3"/>
      <c r="K27" s="3"/>
      <c r="L27" s="3"/>
    </row>
    <row r="28" spans="1:12" x14ac:dyDescent="0.2">
      <c r="A28" s="1">
        <v>42005</v>
      </c>
      <c r="B28" s="80">
        <v>12.1</v>
      </c>
      <c r="C28" s="80" t="e">
        <v>#N/A</v>
      </c>
      <c r="E28" s="6"/>
      <c r="F28">
        <v>2014</v>
      </c>
      <c r="G28" s="6">
        <v>12.517944941</v>
      </c>
      <c r="H28" s="28"/>
    </row>
    <row r="29" spans="1:12" x14ac:dyDescent="0.2">
      <c r="A29" s="1">
        <v>42036</v>
      </c>
      <c r="B29" s="80">
        <v>12.29</v>
      </c>
      <c r="C29" s="80" t="e">
        <v>#N/A</v>
      </c>
      <c r="E29" s="6"/>
      <c r="F29">
        <v>2015</v>
      </c>
      <c r="G29" s="6">
        <v>12.651297210999999</v>
      </c>
      <c r="H29" s="31">
        <f>G29/G28-1</f>
        <v>1.0652888363746671E-2</v>
      </c>
    </row>
    <row r="30" spans="1:12" x14ac:dyDescent="0.2">
      <c r="A30" s="1">
        <v>42064</v>
      </c>
      <c r="B30" s="80">
        <v>12.33</v>
      </c>
      <c r="C30" s="80" t="e">
        <v>#N/A</v>
      </c>
      <c r="E30" s="6"/>
      <c r="F30">
        <v>2016</v>
      </c>
      <c r="G30" s="6">
        <v>12.548915124000001</v>
      </c>
      <c r="H30" s="31">
        <f t="shared" ref="H30:H36" si="0">G30/G29-1</f>
        <v>-8.0926157446510327E-3</v>
      </c>
    </row>
    <row r="31" spans="1:12" x14ac:dyDescent="0.2">
      <c r="A31" s="1">
        <v>42095</v>
      </c>
      <c r="B31" s="80">
        <v>12.62</v>
      </c>
      <c r="C31" s="80" t="e">
        <v>#N/A</v>
      </c>
      <c r="E31" s="6"/>
      <c r="F31">
        <v>2017</v>
      </c>
      <c r="G31" s="6">
        <v>12.887100192</v>
      </c>
      <c r="H31" s="31">
        <f t="shared" si="0"/>
        <v>2.6949346988028866E-2</v>
      </c>
    </row>
    <row r="32" spans="1:12" x14ac:dyDescent="0.2">
      <c r="A32" s="1">
        <v>42125</v>
      </c>
      <c r="B32" s="80">
        <v>12.93</v>
      </c>
      <c r="C32" s="80" t="e">
        <v>#N/A</v>
      </c>
      <c r="E32" s="6"/>
      <c r="F32">
        <v>2018</v>
      </c>
      <c r="G32" s="6">
        <v>12.86927803</v>
      </c>
      <c r="H32" s="31">
        <f t="shared" si="0"/>
        <v>-1.382945871024055E-3</v>
      </c>
    </row>
    <row r="33" spans="1:8" x14ac:dyDescent="0.2">
      <c r="A33" s="1">
        <v>42156</v>
      </c>
      <c r="B33" s="80">
        <v>12.92</v>
      </c>
      <c r="C33" s="80" t="e">
        <v>#N/A</v>
      </c>
      <c r="E33" s="6"/>
      <c r="F33">
        <v>2019</v>
      </c>
      <c r="G33" s="6">
        <v>13.014351142000001</v>
      </c>
      <c r="H33" s="31">
        <f t="shared" si="0"/>
        <v>1.1272824447635443E-2</v>
      </c>
    </row>
    <row r="34" spans="1:8" x14ac:dyDescent="0.2">
      <c r="A34" s="1">
        <v>42186</v>
      </c>
      <c r="B34" s="80">
        <v>12.94</v>
      </c>
      <c r="C34" s="80" t="e">
        <v>#N/A</v>
      </c>
      <c r="E34" s="6"/>
      <c r="F34">
        <v>2020</v>
      </c>
      <c r="G34" s="6">
        <v>13.195874471</v>
      </c>
      <c r="H34" s="31">
        <f t="shared" si="0"/>
        <v>1.394793539988215E-2</v>
      </c>
    </row>
    <row r="35" spans="1:8" x14ac:dyDescent="0.2">
      <c r="A35" s="1">
        <v>42217</v>
      </c>
      <c r="B35" s="80">
        <v>12.91</v>
      </c>
      <c r="C35" s="80" t="e">
        <v>#N/A</v>
      </c>
      <c r="E35" s="6"/>
      <c r="F35">
        <v>2021</v>
      </c>
      <c r="G35" s="6">
        <v>13.412849619999999</v>
      </c>
      <c r="H35" s="31">
        <f t="shared" si="0"/>
        <v>1.6442650275041437E-2</v>
      </c>
    </row>
    <row r="36" spans="1:8" x14ac:dyDescent="0.2">
      <c r="A36" s="1">
        <v>42248</v>
      </c>
      <c r="B36" s="80">
        <v>13.03</v>
      </c>
      <c r="C36" s="80" t="e">
        <v>#N/A</v>
      </c>
      <c r="E36" s="6"/>
      <c r="F36">
        <v>2022</v>
      </c>
      <c r="G36" s="6">
        <v>13.610974608999999</v>
      </c>
      <c r="H36" s="31">
        <f t="shared" si="0"/>
        <v>1.4771282360802385E-2</v>
      </c>
    </row>
    <row r="37" spans="1:8" x14ac:dyDescent="0.2">
      <c r="A37" s="1">
        <v>42278</v>
      </c>
      <c r="B37" s="80">
        <v>12.72</v>
      </c>
      <c r="C37" s="80" t="e">
        <v>#N/A</v>
      </c>
      <c r="E37" s="6"/>
      <c r="G37" s="6"/>
      <c r="H37" s="31"/>
    </row>
    <row r="38" spans="1:8" x14ac:dyDescent="0.2">
      <c r="A38" s="1">
        <v>42309</v>
      </c>
      <c r="B38" s="80">
        <v>12.71</v>
      </c>
      <c r="C38" s="80" t="e">
        <v>#N/A</v>
      </c>
      <c r="E38" s="6"/>
      <c r="G38" s="6"/>
      <c r="H38" s="31"/>
    </row>
    <row r="39" spans="1:8" x14ac:dyDescent="0.2">
      <c r="A39" s="1">
        <v>42339</v>
      </c>
      <c r="B39" s="80">
        <v>12.32</v>
      </c>
      <c r="C39" s="80" t="e">
        <v>#N/A</v>
      </c>
      <c r="E39" s="6"/>
      <c r="G39" s="6"/>
      <c r="H39" s="31"/>
    </row>
    <row r="40" spans="1:8" x14ac:dyDescent="0.2">
      <c r="A40" s="1">
        <v>42370</v>
      </c>
      <c r="B40" s="80">
        <v>11.99</v>
      </c>
      <c r="C40" s="80" t="e">
        <v>#N/A</v>
      </c>
      <c r="E40" s="6"/>
      <c r="G40" s="6"/>
      <c r="H40" s="31"/>
    </row>
    <row r="41" spans="1:8" x14ac:dyDescent="0.2">
      <c r="A41" s="1">
        <v>42401</v>
      </c>
      <c r="B41" s="80">
        <v>12.14</v>
      </c>
      <c r="C41" s="80" t="e">
        <v>#N/A</v>
      </c>
      <c r="E41" s="6"/>
      <c r="G41" s="6"/>
      <c r="H41" s="31"/>
    </row>
    <row r="42" spans="1:8" x14ac:dyDescent="0.2">
      <c r="A42" s="1">
        <v>42430</v>
      </c>
      <c r="B42" s="80">
        <v>12.56</v>
      </c>
      <c r="C42" s="80" t="e">
        <v>#N/A</v>
      </c>
      <c r="E42" s="6"/>
    </row>
    <row r="43" spans="1:8" x14ac:dyDescent="0.2">
      <c r="A43" s="1">
        <v>42461</v>
      </c>
      <c r="B43" s="80">
        <v>12.43</v>
      </c>
      <c r="C43" s="80" t="e">
        <v>#N/A</v>
      </c>
      <c r="E43" s="6"/>
    </row>
    <row r="44" spans="1:8" x14ac:dyDescent="0.2">
      <c r="A44" s="1">
        <v>42491</v>
      </c>
      <c r="B44" s="80">
        <v>12.79</v>
      </c>
      <c r="C44" s="80" t="e">
        <v>#N/A</v>
      </c>
      <c r="E44" s="6"/>
    </row>
    <row r="45" spans="1:8" x14ac:dyDescent="0.2">
      <c r="A45" s="1">
        <v>42522</v>
      </c>
      <c r="B45" s="80">
        <v>12.73</v>
      </c>
      <c r="C45" s="80" t="e">
        <v>#N/A</v>
      </c>
      <c r="E45" s="6"/>
    </row>
    <row r="46" spans="1:8" x14ac:dyDescent="0.2">
      <c r="A46" s="1">
        <v>42552</v>
      </c>
      <c r="B46" s="80">
        <v>12.68</v>
      </c>
      <c r="C46" s="80" t="e">
        <v>#N/A</v>
      </c>
      <c r="E46" s="6"/>
    </row>
    <row r="47" spans="1:8" x14ac:dyDescent="0.2">
      <c r="A47" s="1">
        <v>42583</v>
      </c>
      <c r="B47" s="80">
        <v>12.88</v>
      </c>
      <c r="C47" s="80" t="e">
        <v>#N/A</v>
      </c>
      <c r="E47" s="6"/>
    </row>
    <row r="48" spans="1:8" x14ac:dyDescent="0.2">
      <c r="A48" s="1">
        <v>42614</v>
      </c>
      <c r="B48" s="80">
        <v>12.87</v>
      </c>
      <c r="C48" s="80" t="e">
        <v>#N/A</v>
      </c>
      <c r="E48" s="6"/>
    </row>
    <row r="49" spans="1:5" x14ac:dyDescent="0.2">
      <c r="A49" s="1">
        <v>42644</v>
      </c>
      <c r="B49" s="80">
        <v>12.46</v>
      </c>
      <c r="C49" s="80" t="e">
        <v>#N/A</v>
      </c>
      <c r="E49" s="6"/>
    </row>
    <row r="50" spans="1:5" x14ac:dyDescent="0.2">
      <c r="A50" s="1">
        <v>42675</v>
      </c>
      <c r="B50" s="80">
        <v>12.75</v>
      </c>
      <c r="C50" s="80" t="e">
        <v>#N/A</v>
      </c>
      <c r="E50" s="6"/>
    </row>
    <row r="51" spans="1:5" x14ac:dyDescent="0.2">
      <c r="A51" s="1">
        <v>42705</v>
      </c>
      <c r="B51" s="80">
        <v>12.23</v>
      </c>
      <c r="C51" s="80" t="e">
        <v>#N/A</v>
      </c>
      <c r="E51" s="6"/>
    </row>
    <row r="52" spans="1:5" x14ac:dyDescent="0.2">
      <c r="A52" s="1">
        <v>42736</v>
      </c>
      <c r="B52" s="80">
        <v>12.21</v>
      </c>
      <c r="C52" s="80" t="e">
        <v>#N/A</v>
      </c>
      <c r="E52" s="6"/>
    </row>
    <row r="53" spans="1:5" x14ac:dyDescent="0.2">
      <c r="A53" s="1">
        <v>42767</v>
      </c>
      <c r="B53" s="80">
        <v>12.79</v>
      </c>
      <c r="C53" s="80" t="e">
        <v>#N/A</v>
      </c>
      <c r="E53" s="6"/>
    </row>
    <row r="54" spans="1:5" x14ac:dyDescent="0.2">
      <c r="A54" s="1">
        <v>42795</v>
      </c>
      <c r="B54" s="80">
        <v>12.89</v>
      </c>
      <c r="C54" s="80" t="e">
        <v>#N/A</v>
      </c>
      <c r="E54" s="6"/>
    </row>
    <row r="55" spans="1:5" x14ac:dyDescent="0.2">
      <c r="A55" s="1">
        <v>42826</v>
      </c>
      <c r="B55" s="80">
        <v>12.72</v>
      </c>
      <c r="C55" s="80" t="e">
        <v>#N/A</v>
      </c>
      <c r="E55" s="6"/>
    </row>
    <row r="56" spans="1:5" x14ac:dyDescent="0.2">
      <c r="A56" s="1">
        <v>42856</v>
      </c>
      <c r="B56" s="80">
        <v>13.07</v>
      </c>
      <c r="C56" s="80" t="e">
        <v>#N/A</v>
      </c>
      <c r="E56" s="6"/>
    </row>
    <row r="57" spans="1:5" x14ac:dyDescent="0.2">
      <c r="A57" s="1">
        <v>42887</v>
      </c>
      <c r="B57" s="80">
        <v>13.2</v>
      </c>
      <c r="C57" s="80" t="e">
        <v>#N/A</v>
      </c>
      <c r="E57" s="6"/>
    </row>
    <row r="58" spans="1:5" x14ac:dyDescent="0.2">
      <c r="A58" s="1">
        <v>42917</v>
      </c>
      <c r="B58" s="80">
        <v>13.08</v>
      </c>
      <c r="C58" s="80" t="e">
        <v>#N/A</v>
      </c>
      <c r="E58" s="6"/>
    </row>
    <row r="59" spans="1:5" x14ac:dyDescent="0.2">
      <c r="A59" s="1">
        <v>42948</v>
      </c>
      <c r="B59" s="80">
        <v>13.15</v>
      </c>
      <c r="C59" s="80" t="e">
        <v>#N/A</v>
      </c>
      <c r="E59" s="6"/>
    </row>
    <row r="60" spans="1:5" x14ac:dyDescent="0.2">
      <c r="A60" s="1">
        <v>42979</v>
      </c>
      <c r="B60" s="80">
        <v>13.28</v>
      </c>
      <c r="C60" s="80" t="e">
        <v>#N/A</v>
      </c>
      <c r="E60" s="6"/>
    </row>
    <row r="61" spans="1:5" x14ac:dyDescent="0.2">
      <c r="A61" s="1">
        <v>43009</v>
      </c>
      <c r="B61" s="80">
        <v>12.8</v>
      </c>
      <c r="C61" s="80" t="e">
        <v>#N/A</v>
      </c>
      <c r="E61" s="6"/>
    </row>
    <row r="62" spans="1:5" x14ac:dyDescent="0.2">
      <c r="A62" s="1">
        <v>43040</v>
      </c>
      <c r="B62" s="80">
        <v>12.94</v>
      </c>
      <c r="C62" s="80" t="e">
        <v>#N/A</v>
      </c>
      <c r="E62" s="6"/>
    </row>
    <row r="63" spans="1:5" x14ac:dyDescent="0.2">
      <c r="A63" s="1">
        <v>43070</v>
      </c>
      <c r="B63" s="80">
        <v>12.45</v>
      </c>
      <c r="C63" s="80" t="e">
        <v>#N/A</v>
      </c>
      <c r="E63" s="6"/>
    </row>
    <row r="64" spans="1:5" x14ac:dyDescent="0.2">
      <c r="A64" s="1">
        <v>43101</v>
      </c>
      <c r="B64" s="80">
        <v>12.22</v>
      </c>
      <c r="C64" s="80" t="e">
        <v>#N/A</v>
      </c>
      <c r="E64" s="6"/>
    </row>
    <row r="65" spans="1:5" x14ac:dyDescent="0.2">
      <c r="A65" s="1">
        <v>43132</v>
      </c>
      <c r="B65" s="80">
        <v>12.63</v>
      </c>
      <c r="C65" s="80" t="e">
        <v>#N/A</v>
      </c>
      <c r="E65" s="6"/>
    </row>
    <row r="66" spans="1:5" x14ac:dyDescent="0.2">
      <c r="A66" s="1">
        <v>43160</v>
      </c>
      <c r="B66" s="80">
        <v>12.97</v>
      </c>
      <c r="C66" s="80" t="e">
        <v>#N/A</v>
      </c>
      <c r="E66" s="6"/>
    </row>
    <row r="67" spans="1:5" x14ac:dyDescent="0.2">
      <c r="A67" s="1">
        <v>43191</v>
      </c>
      <c r="B67" s="80">
        <v>12.88</v>
      </c>
      <c r="C67" s="80" t="e">
        <v>#N/A</v>
      </c>
      <c r="E67" s="6"/>
    </row>
    <row r="68" spans="1:5" x14ac:dyDescent="0.2">
      <c r="A68" s="1">
        <v>43221</v>
      </c>
      <c r="B68" s="80">
        <v>13.12</v>
      </c>
      <c r="C68" s="80" t="e">
        <v>#N/A</v>
      </c>
      <c r="E68" s="6"/>
    </row>
    <row r="69" spans="1:5" x14ac:dyDescent="0.2">
      <c r="A69" s="1">
        <v>43252</v>
      </c>
      <c r="B69" s="80">
        <v>13.03</v>
      </c>
      <c r="C69" s="80" t="e">
        <v>#N/A</v>
      </c>
      <c r="E69" s="6"/>
    </row>
    <row r="70" spans="1:5" x14ac:dyDescent="0.2">
      <c r="A70" s="1">
        <v>43282</v>
      </c>
      <c r="B70" s="80">
        <v>13.13</v>
      </c>
      <c r="C70" s="80" t="e">
        <v>#N/A</v>
      </c>
      <c r="E70" s="6"/>
    </row>
    <row r="71" spans="1:5" x14ac:dyDescent="0.2">
      <c r="A71" s="1">
        <v>43313</v>
      </c>
      <c r="B71" s="80">
        <v>13.26</v>
      </c>
      <c r="C71" s="80" t="e">
        <v>#N/A</v>
      </c>
      <c r="E71" s="6"/>
    </row>
    <row r="72" spans="1:5" x14ac:dyDescent="0.2">
      <c r="A72" s="1">
        <v>43344</v>
      </c>
      <c r="B72" s="80">
        <v>13.01</v>
      </c>
      <c r="C72" s="80" t="e">
        <v>#N/A</v>
      </c>
      <c r="E72" s="6"/>
    </row>
    <row r="73" spans="1:5" x14ac:dyDescent="0.2">
      <c r="A73" s="1">
        <v>43374</v>
      </c>
      <c r="B73" s="80">
        <v>12.85</v>
      </c>
      <c r="C73" s="80" t="e">
        <v>#N/A</v>
      </c>
      <c r="E73" s="6"/>
    </row>
    <row r="74" spans="1:5" x14ac:dyDescent="0.2">
      <c r="A74" s="1">
        <v>43405</v>
      </c>
      <c r="B74" s="80">
        <v>12.9</v>
      </c>
      <c r="C74" s="80" t="e">
        <v>#N/A</v>
      </c>
      <c r="E74" s="6"/>
    </row>
    <row r="75" spans="1:5" x14ac:dyDescent="0.2">
      <c r="A75" s="1">
        <v>43435</v>
      </c>
      <c r="B75" s="80">
        <v>12.43</v>
      </c>
      <c r="C75" s="80" t="e">
        <v>#N/A</v>
      </c>
      <c r="E75" s="6"/>
    </row>
    <row r="76" spans="1:5" x14ac:dyDescent="0.2">
      <c r="A76" s="1">
        <v>43466</v>
      </c>
      <c r="B76" s="80">
        <v>12.47</v>
      </c>
      <c r="C76" s="80" t="e">
        <v>#N/A</v>
      </c>
      <c r="E76" s="6"/>
    </row>
    <row r="77" spans="1:5" x14ac:dyDescent="0.2">
      <c r="A77" s="1">
        <v>43497</v>
      </c>
      <c r="B77" s="80">
        <v>12.72</v>
      </c>
      <c r="C77" s="80" t="e">
        <v>#N/A</v>
      </c>
      <c r="E77" s="6"/>
    </row>
    <row r="78" spans="1:5" x14ac:dyDescent="0.2">
      <c r="A78" s="1">
        <v>43525</v>
      </c>
      <c r="B78" s="80">
        <v>12.84</v>
      </c>
      <c r="C78" s="80" t="e">
        <v>#N/A</v>
      </c>
      <c r="E78" s="6"/>
    </row>
    <row r="79" spans="1:5" x14ac:dyDescent="0.2">
      <c r="A79" s="1">
        <v>43556</v>
      </c>
      <c r="B79" s="80">
        <v>13.25</v>
      </c>
      <c r="C79" s="80" t="e">
        <v>#N/A</v>
      </c>
      <c r="E79" s="6"/>
    </row>
    <row r="80" spans="1:5" x14ac:dyDescent="0.2">
      <c r="A80" s="1">
        <v>43586</v>
      </c>
      <c r="B80" s="80">
        <v>13.31</v>
      </c>
      <c r="C80" s="80" t="e">
        <v>#N/A</v>
      </c>
      <c r="E80" s="6"/>
    </row>
    <row r="81" spans="1:5" x14ac:dyDescent="0.2">
      <c r="A81" s="1">
        <v>43617</v>
      </c>
      <c r="B81" s="80">
        <v>13.32</v>
      </c>
      <c r="C81" s="80" t="e">
        <v>#N/A</v>
      </c>
      <c r="E81" s="6"/>
    </row>
    <row r="82" spans="1:5" x14ac:dyDescent="0.2">
      <c r="A82" s="1">
        <v>43647</v>
      </c>
      <c r="B82" s="80">
        <v>13.26</v>
      </c>
      <c r="C82" s="80" t="e">
        <v>#N/A</v>
      </c>
      <c r="E82" s="6"/>
    </row>
    <row r="83" spans="1:5" x14ac:dyDescent="0.2">
      <c r="A83" s="1">
        <v>43678</v>
      </c>
      <c r="B83" s="80">
        <v>13.3</v>
      </c>
      <c r="C83" s="80" t="e">
        <v>#N/A</v>
      </c>
      <c r="E83" s="6"/>
    </row>
    <row r="84" spans="1:5" x14ac:dyDescent="0.2">
      <c r="A84" s="1">
        <v>43709</v>
      </c>
      <c r="B84" s="80">
        <v>13.16</v>
      </c>
      <c r="C84" s="80" t="e">
        <v>#N/A</v>
      </c>
      <c r="E84" s="6"/>
    </row>
    <row r="85" spans="1:5" x14ac:dyDescent="0.2">
      <c r="A85" s="1">
        <v>43739</v>
      </c>
      <c r="B85" s="80">
        <v>12.81</v>
      </c>
      <c r="C85" s="80" t="e">
        <v>#N/A</v>
      </c>
      <c r="E85" s="6"/>
    </row>
    <row r="86" spans="1:5" x14ac:dyDescent="0.2">
      <c r="A86" s="1">
        <v>43770</v>
      </c>
      <c r="B86" s="80">
        <v>13.03</v>
      </c>
      <c r="C86" s="80" t="e">
        <v>#N/A</v>
      </c>
      <c r="E86" s="6"/>
    </row>
    <row r="87" spans="1:5" x14ac:dyDescent="0.2">
      <c r="A87" s="1">
        <v>43800</v>
      </c>
      <c r="B87" s="80">
        <v>12.68</v>
      </c>
      <c r="C87" s="80" t="e">
        <v>#N/A</v>
      </c>
      <c r="E87" s="6"/>
    </row>
    <row r="88" spans="1:5" x14ac:dyDescent="0.2">
      <c r="A88" s="1">
        <v>43831</v>
      </c>
      <c r="B88" s="80">
        <v>12.79</v>
      </c>
      <c r="C88" s="80" t="e">
        <v>#N/A</v>
      </c>
      <c r="E88" s="6"/>
    </row>
    <row r="89" spans="1:5" x14ac:dyDescent="0.2">
      <c r="A89" s="1">
        <v>43862</v>
      </c>
      <c r="B89" s="80">
        <v>12.85</v>
      </c>
      <c r="C89" s="80" t="e">
        <v>#N/A</v>
      </c>
      <c r="E89" s="6"/>
    </row>
    <row r="90" spans="1:5" x14ac:dyDescent="0.2">
      <c r="A90" s="1">
        <v>43891</v>
      </c>
      <c r="B90" s="80">
        <v>13.08</v>
      </c>
      <c r="C90" s="80" t="e">
        <v>#N/A</v>
      </c>
      <c r="E90" s="6"/>
    </row>
    <row r="91" spans="1:5" x14ac:dyDescent="0.2">
      <c r="A91" s="1">
        <v>43922</v>
      </c>
      <c r="B91" s="80">
        <v>13.28</v>
      </c>
      <c r="C91" s="80" t="e">
        <v>#N/A</v>
      </c>
      <c r="E91" s="6"/>
    </row>
    <row r="92" spans="1:5" x14ac:dyDescent="0.2">
      <c r="A92" s="1">
        <v>43952</v>
      </c>
      <c r="B92" s="80">
        <v>13.15</v>
      </c>
      <c r="C92" s="80" t="e">
        <v>#N/A</v>
      </c>
      <c r="E92" s="6"/>
    </row>
    <row r="93" spans="1:5" x14ac:dyDescent="0.2">
      <c r="A93" s="1">
        <v>43983</v>
      </c>
      <c r="B93" s="80">
        <v>13.27</v>
      </c>
      <c r="C93" s="80" t="e">
        <v>#N/A</v>
      </c>
      <c r="E93" s="6"/>
    </row>
    <row r="94" spans="1:5" x14ac:dyDescent="0.2">
      <c r="A94" s="1">
        <v>44013</v>
      </c>
      <c r="B94" s="80">
        <v>13.25</v>
      </c>
      <c r="C94" s="80" t="e">
        <v>#N/A</v>
      </c>
      <c r="E94" s="6"/>
    </row>
    <row r="95" spans="1:5" x14ac:dyDescent="0.2">
      <c r="A95" s="1">
        <v>44044</v>
      </c>
      <c r="B95" s="80">
        <v>13.31</v>
      </c>
      <c r="C95" s="80" t="e">
        <v>#N/A</v>
      </c>
      <c r="E95" s="6"/>
    </row>
    <row r="96" spans="1:5" x14ac:dyDescent="0.2">
      <c r="A96" s="1">
        <v>44075</v>
      </c>
      <c r="B96" s="80">
        <v>13.54</v>
      </c>
      <c r="C96" s="80" t="e">
        <v>#N/A</v>
      </c>
      <c r="E96" s="6"/>
    </row>
    <row r="97" spans="1:5" x14ac:dyDescent="0.2">
      <c r="A97" s="1">
        <v>44105</v>
      </c>
      <c r="B97" s="80">
        <v>13.7</v>
      </c>
      <c r="C97" s="80" t="e">
        <v>#N/A</v>
      </c>
      <c r="E97" s="6"/>
    </row>
    <row r="98" spans="1:5" x14ac:dyDescent="0.2">
      <c r="A98" s="1">
        <v>44136</v>
      </c>
      <c r="B98" s="80">
        <v>13.35</v>
      </c>
      <c r="C98" s="80" t="e">
        <v>#N/A</v>
      </c>
      <c r="E98" s="6"/>
    </row>
    <row r="99" spans="1:5" x14ac:dyDescent="0.2">
      <c r="A99" s="1">
        <v>44166</v>
      </c>
      <c r="B99" s="80">
        <v>12.8</v>
      </c>
      <c r="C99" s="80" t="e">
        <v>#N/A</v>
      </c>
      <c r="E99" s="6"/>
    </row>
    <row r="100" spans="1:5" x14ac:dyDescent="0.2">
      <c r="A100" s="1">
        <v>44197</v>
      </c>
      <c r="B100" s="80">
        <v>12.721030000000001</v>
      </c>
      <c r="C100" s="80" t="e">
        <v>#N/A</v>
      </c>
      <c r="E100" s="6"/>
    </row>
    <row r="101" spans="1:5" x14ac:dyDescent="0.2">
      <c r="A101" s="1">
        <v>44228</v>
      </c>
      <c r="B101" s="80">
        <v>12.733169999999999</v>
      </c>
      <c r="C101" s="80">
        <v>12.733169999999999</v>
      </c>
      <c r="E101" s="6"/>
    </row>
    <row r="102" spans="1:5" x14ac:dyDescent="0.2">
      <c r="A102" s="1">
        <v>44256</v>
      </c>
      <c r="B102" s="80" t="e">
        <v>#N/A</v>
      </c>
      <c r="C102" s="80">
        <v>13.051629999999999</v>
      </c>
      <c r="E102" s="6"/>
    </row>
    <row r="103" spans="1:5" x14ac:dyDescent="0.2">
      <c r="A103" s="1">
        <v>44287</v>
      </c>
      <c r="B103" s="80" t="e">
        <v>#N/A</v>
      </c>
      <c r="C103" s="80">
        <v>13.549950000000001</v>
      </c>
      <c r="E103" s="6"/>
    </row>
    <row r="104" spans="1:5" x14ac:dyDescent="0.2">
      <c r="A104" s="1">
        <v>44317</v>
      </c>
      <c r="B104" s="80" t="e">
        <v>#N/A</v>
      </c>
      <c r="C104" s="80">
        <v>13.34408</v>
      </c>
      <c r="E104" s="6"/>
    </row>
    <row r="105" spans="1:5" x14ac:dyDescent="0.2">
      <c r="A105" s="1">
        <v>44348</v>
      </c>
      <c r="B105" s="80" t="e">
        <v>#N/A</v>
      </c>
      <c r="C105" s="80">
        <v>13.472390000000001</v>
      </c>
      <c r="E105" s="6"/>
    </row>
    <row r="106" spans="1:5" x14ac:dyDescent="0.2">
      <c r="A106" s="1">
        <v>44378</v>
      </c>
      <c r="B106" s="80" t="e">
        <v>#N/A</v>
      </c>
      <c r="C106" s="80">
        <v>13.60073</v>
      </c>
      <c r="E106" s="6"/>
    </row>
    <row r="107" spans="1:5" x14ac:dyDescent="0.2">
      <c r="A107" s="1">
        <v>44409</v>
      </c>
      <c r="B107" s="80" t="e">
        <v>#N/A</v>
      </c>
      <c r="C107" s="80">
        <v>13.69834</v>
      </c>
      <c r="E107" s="6"/>
    </row>
    <row r="108" spans="1:5" x14ac:dyDescent="0.2">
      <c r="A108" s="1">
        <v>44440</v>
      </c>
      <c r="B108" s="80" t="e">
        <v>#N/A</v>
      </c>
      <c r="C108" s="80">
        <v>13.8834</v>
      </c>
      <c r="E108" s="6"/>
    </row>
    <row r="109" spans="1:5" x14ac:dyDescent="0.2">
      <c r="A109" s="1">
        <v>44470</v>
      </c>
      <c r="B109" s="80" t="e">
        <v>#N/A</v>
      </c>
      <c r="C109" s="80">
        <v>14.0459</v>
      </c>
      <c r="E109" s="6"/>
    </row>
    <row r="110" spans="1:5" x14ac:dyDescent="0.2">
      <c r="A110" s="1">
        <v>44501</v>
      </c>
      <c r="B110" s="80" t="e">
        <v>#N/A</v>
      </c>
      <c r="C110" s="80">
        <v>13.76346</v>
      </c>
      <c r="E110" s="6"/>
    </row>
    <row r="111" spans="1:5" x14ac:dyDescent="0.2">
      <c r="A111" s="1">
        <v>44531</v>
      </c>
      <c r="B111" s="80" t="e">
        <v>#N/A</v>
      </c>
      <c r="C111" s="80">
        <v>13.18702</v>
      </c>
      <c r="E111" s="6"/>
    </row>
    <row r="112" spans="1:5" x14ac:dyDescent="0.2">
      <c r="A112" s="1">
        <v>44562</v>
      </c>
      <c r="B112" s="80" t="e">
        <v>#N/A</v>
      </c>
      <c r="C112" s="80">
        <v>13.076549999999999</v>
      </c>
      <c r="E112" s="6"/>
    </row>
    <row r="113" spans="1:5" x14ac:dyDescent="0.2">
      <c r="A113" s="1">
        <v>44593</v>
      </c>
      <c r="B113" s="80" t="e">
        <v>#N/A</v>
      </c>
      <c r="C113" s="80">
        <v>13.18113</v>
      </c>
      <c r="E113" s="6"/>
    </row>
    <row r="114" spans="1:5" x14ac:dyDescent="0.2">
      <c r="A114" s="1">
        <v>44621</v>
      </c>
      <c r="B114" s="80" t="e">
        <v>#N/A</v>
      </c>
      <c r="C114" s="80">
        <v>13.44731</v>
      </c>
      <c r="E114" s="6"/>
    </row>
    <row r="115" spans="1:5" x14ac:dyDescent="0.2">
      <c r="A115" s="1">
        <v>44652</v>
      </c>
      <c r="B115" s="80" t="e">
        <v>#N/A</v>
      </c>
      <c r="C115" s="80">
        <v>13.89528</v>
      </c>
      <c r="E115" s="6"/>
    </row>
    <row r="116" spans="1:5" x14ac:dyDescent="0.2">
      <c r="A116" s="1">
        <v>44682</v>
      </c>
      <c r="B116" s="80" t="e">
        <v>#N/A</v>
      </c>
      <c r="C116" s="80">
        <v>13.57193</v>
      </c>
      <c r="E116" s="6"/>
    </row>
    <row r="117" spans="1:5" x14ac:dyDescent="0.2">
      <c r="A117" s="1">
        <v>44713</v>
      </c>
      <c r="B117" s="80" t="e">
        <v>#N/A</v>
      </c>
      <c r="C117" s="80">
        <v>13.641260000000001</v>
      </c>
      <c r="E117" s="6"/>
    </row>
    <row r="118" spans="1:5" x14ac:dyDescent="0.2">
      <c r="A118" s="1">
        <v>44743</v>
      </c>
      <c r="B118" s="80" t="e">
        <v>#N/A</v>
      </c>
      <c r="C118" s="80">
        <v>13.72514</v>
      </c>
      <c r="E118" s="6"/>
    </row>
    <row r="119" spans="1:5" x14ac:dyDescent="0.2">
      <c r="A119" s="1">
        <v>44774</v>
      </c>
      <c r="B119" s="80" t="e">
        <v>#N/A</v>
      </c>
      <c r="C119" s="80">
        <v>13.78875</v>
      </c>
      <c r="E119" s="6"/>
    </row>
    <row r="120" spans="1:5" x14ac:dyDescent="0.2">
      <c r="A120" s="1">
        <v>44805</v>
      </c>
      <c r="B120" s="80" t="e">
        <v>#N/A</v>
      </c>
      <c r="C120" s="80">
        <v>13.95332</v>
      </c>
      <c r="E120" s="6"/>
    </row>
    <row r="121" spans="1:5" x14ac:dyDescent="0.2">
      <c r="A121" s="1">
        <v>44835</v>
      </c>
      <c r="B121" s="80" t="e">
        <v>#N/A</v>
      </c>
      <c r="C121" s="80">
        <v>14.045640000000001</v>
      </c>
      <c r="E121" s="6"/>
    </row>
    <row r="122" spans="1:5" x14ac:dyDescent="0.2">
      <c r="A122" s="1">
        <v>44866</v>
      </c>
      <c r="B122" s="80" t="e">
        <v>#N/A</v>
      </c>
      <c r="C122" s="80">
        <v>13.84422</v>
      </c>
      <c r="E122" s="6"/>
    </row>
    <row r="123" spans="1:5" x14ac:dyDescent="0.2">
      <c r="A123" s="59">
        <v>44896</v>
      </c>
      <c r="B123" s="80" t="e">
        <v>#N/A</v>
      </c>
      <c r="C123" s="80">
        <v>13.290839999999999</v>
      </c>
      <c r="E123" s="6"/>
    </row>
    <row r="124" spans="1:5" x14ac:dyDescent="0.2">
      <c r="A124" s="353" t="s">
        <v>553</v>
      </c>
      <c r="E124" s="6"/>
    </row>
    <row r="126" spans="1:5" x14ac:dyDescent="0.2">
      <c r="A126" s="5"/>
      <c r="B126" s="30" t="s">
        <v>350</v>
      </c>
    </row>
    <row r="127" spans="1:5" x14ac:dyDescent="0.2">
      <c r="A127">
        <v>6.5</v>
      </c>
      <c r="B127">
        <v>0</v>
      </c>
    </row>
    <row r="128" spans="1:5" x14ac:dyDescent="0.2">
      <c r="A128">
        <v>6.5</v>
      </c>
      <c r="B128">
        <v>4</v>
      </c>
    </row>
  </sheetData>
  <mergeCells count="3">
    <mergeCell ref="B25:C25"/>
    <mergeCell ref="B26:C26"/>
    <mergeCell ref="G26:H26"/>
  </mergeCells>
  <conditionalFormatting sqref="B28:C123">
    <cfRule type="expression" dxfId="0" priority="2" stopIfTrue="1">
      <formula>ISNA(B28)</formula>
    </cfRule>
  </conditionalFormatting>
  <hyperlinks>
    <hyperlink ref="A3" location="Contents!A1" display="Return to Contents"/>
  </hyperlinks>
  <pageMargins left="0.75" right="0.75" top="1" bottom="1" header="0.5" footer="0.5"/>
  <pageSetup scale="89" fitToHeight="3" orientation="landscape" r:id="rId1"/>
  <headerFooter alignWithMargins="0"/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83"/>
  <sheetViews>
    <sheetView workbookViewId="0"/>
  </sheetViews>
  <sheetFormatPr defaultRowHeight="12.75" x14ac:dyDescent="0.2"/>
  <cols>
    <col min="2" max="3" width="8.85546875" style="6"/>
    <col min="17" max="17" width="24.8554687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  <c r="Q2" s="205" t="s">
        <v>86</v>
      </c>
      <c r="R2" s="295" t="s">
        <v>527</v>
      </c>
    </row>
    <row r="3" spans="1:18" x14ac:dyDescent="0.2">
      <c r="A3" s="22" t="s">
        <v>16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205" t="s">
        <v>86</v>
      </c>
      <c r="R6" s="295" t="s">
        <v>527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204" t="s">
        <v>366</v>
      </c>
      <c r="R7" s="373" t="s">
        <v>526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206" t="s">
        <v>57</v>
      </c>
      <c r="R8" s="295" t="s">
        <v>528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205" t="s">
        <v>90</v>
      </c>
      <c r="R9" s="295" t="s">
        <v>532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07" t="s">
        <v>367</v>
      </c>
      <c r="R10" s="295" t="s">
        <v>529</v>
      </c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07" t="s">
        <v>534</v>
      </c>
      <c r="R11" s="295" t="s">
        <v>530</v>
      </c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07" t="s">
        <v>369</v>
      </c>
      <c r="R12" s="295" t="s">
        <v>531</v>
      </c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  <c r="Q13" s="205" t="s">
        <v>378</v>
      </c>
      <c r="R13" s="295" t="s">
        <v>533</v>
      </c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  <c r="Q14" s="208" t="s">
        <v>368</v>
      </c>
      <c r="R14" s="299" t="s">
        <v>525</v>
      </c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5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5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5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5" ht="12.95" customHeight="1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5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5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  <c r="N22" s="8"/>
    </row>
    <row r="23" spans="1:15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5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5" x14ac:dyDescent="0.2">
      <c r="B25" s="79" t="s">
        <v>535</v>
      </c>
      <c r="C25" s="79"/>
      <c r="D25" s="79"/>
      <c r="E25" s="79"/>
      <c r="F25" s="79"/>
      <c r="G25" s="79"/>
      <c r="H25" s="79"/>
      <c r="I25" s="79"/>
      <c r="K25" s="554" t="s">
        <v>66</v>
      </c>
      <c r="L25" s="554"/>
      <c r="M25" s="554"/>
      <c r="N25" s="554"/>
      <c r="O25" s="554"/>
    </row>
    <row r="26" spans="1:15" x14ac:dyDescent="0.2">
      <c r="A26" s="3"/>
      <c r="B26" s="552" t="s">
        <v>60</v>
      </c>
      <c r="C26" s="552"/>
      <c r="D26" s="552"/>
      <c r="E26" s="552" t="s">
        <v>62</v>
      </c>
      <c r="F26" t="s">
        <v>187</v>
      </c>
      <c r="G26" s="552" t="s">
        <v>6</v>
      </c>
      <c r="H26" s="552" t="s">
        <v>5</v>
      </c>
      <c r="J26" s="552" t="s">
        <v>60</v>
      </c>
      <c r="K26" s="552"/>
      <c r="L26" s="552"/>
      <c r="M26" s="552" t="s">
        <v>62</v>
      </c>
      <c r="N26" t="s">
        <v>187</v>
      </c>
      <c r="O26" s="552"/>
    </row>
    <row r="27" spans="1:15" x14ac:dyDescent="0.2">
      <c r="A27" s="5" t="s">
        <v>12</v>
      </c>
      <c r="B27" s="553" t="s">
        <v>61</v>
      </c>
      <c r="C27" s="553" t="s">
        <v>34</v>
      </c>
      <c r="D27" s="553" t="s">
        <v>57</v>
      </c>
      <c r="E27" s="553" t="s">
        <v>65</v>
      </c>
      <c r="F27" s="104" t="s">
        <v>188</v>
      </c>
      <c r="G27" s="40" t="s">
        <v>64</v>
      </c>
      <c r="H27" s="40" t="s">
        <v>63</v>
      </c>
      <c r="I27" s="9"/>
      <c r="J27" s="553" t="s">
        <v>61</v>
      </c>
      <c r="K27" s="553" t="s">
        <v>34</v>
      </c>
      <c r="L27" s="553" t="s">
        <v>57</v>
      </c>
      <c r="M27" s="553" t="s">
        <v>65</v>
      </c>
      <c r="N27" s="104" t="s">
        <v>188</v>
      </c>
      <c r="O27" s="40" t="s">
        <v>6</v>
      </c>
    </row>
    <row r="28" spans="1:15" x14ac:dyDescent="0.2">
      <c r="A28">
        <v>2011</v>
      </c>
      <c r="B28" s="72">
        <v>926.29037577999998</v>
      </c>
      <c r="C28" s="72">
        <v>1717.8907323000001</v>
      </c>
      <c r="D28" s="72">
        <v>790.20436700000005</v>
      </c>
      <c r="E28" s="72">
        <v>317.53052207000002</v>
      </c>
      <c r="F28" s="72">
        <v>163.88634268000001</v>
      </c>
      <c r="G28" s="214">
        <v>38.804384999999996</v>
      </c>
      <c r="H28" s="72">
        <v>3948.1862087999998</v>
      </c>
      <c r="I28">
        <v>2011</v>
      </c>
      <c r="J28" s="355">
        <f t="shared" ref="J28:J31" si="0">B28/$H28</f>
        <v>0.23461162336148628</v>
      </c>
      <c r="K28" s="355">
        <f t="shared" ref="K28:K31" si="1">C28/$H28</f>
        <v>0.43510884275697087</v>
      </c>
      <c r="L28" s="355">
        <f t="shared" ref="L28:L31" si="2">D28/$H28</f>
        <v>0.20014364196874404</v>
      </c>
      <c r="M28" s="355">
        <f t="shared" ref="M28:M31" si="3">E28/$H28</f>
        <v>8.0424403834415223E-2</v>
      </c>
      <c r="N28" s="355">
        <f t="shared" ref="N28:N31" si="4">F28/$H28</f>
        <v>4.1509273882452256E-2</v>
      </c>
      <c r="O28" s="356">
        <f t="shared" ref="O28:O31" si="5">G28/H28</f>
        <v>9.8284080202473752E-3</v>
      </c>
    </row>
    <row r="29" spans="1:15" x14ac:dyDescent="0.2">
      <c r="A29">
        <v>2012</v>
      </c>
      <c r="B29" s="72">
        <v>1132.7910816000001</v>
      </c>
      <c r="C29" s="72">
        <v>1500.5568553999999</v>
      </c>
      <c r="D29" s="72">
        <v>769.33124899999996</v>
      </c>
      <c r="E29" s="72">
        <v>273.85949511000001</v>
      </c>
      <c r="F29" s="72">
        <v>188.08090568</v>
      </c>
      <c r="G29" s="214">
        <v>30.688811913000002</v>
      </c>
      <c r="H29" s="72">
        <v>3890.3579027000001</v>
      </c>
      <c r="I29">
        <v>2012</v>
      </c>
      <c r="J29" s="355">
        <f t="shared" si="0"/>
        <v>0.29117914339290385</v>
      </c>
      <c r="K29" s="355">
        <f t="shared" si="1"/>
        <v>0.3857117758647805</v>
      </c>
      <c r="L29" s="355">
        <f t="shared" si="2"/>
        <v>0.19775333484512209</v>
      </c>
      <c r="M29" s="355">
        <f t="shared" si="3"/>
        <v>7.0394421788271738E-2</v>
      </c>
      <c r="N29" s="355">
        <f t="shared" si="4"/>
        <v>4.8345399159667908E-2</v>
      </c>
      <c r="O29" s="356">
        <f t="shared" si="5"/>
        <v>7.8884289519227119E-3</v>
      </c>
    </row>
    <row r="30" spans="1:15" x14ac:dyDescent="0.2">
      <c r="A30">
        <v>2013</v>
      </c>
      <c r="B30" s="72">
        <v>1028.9487736000001</v>
      </c>
      <c r="C30" s="72">
        <v>1567.7224962</v>
      </c>
      <c r="D30" s="72">
        <v>789.01647300000002</v>
      </c>
      <c r="E30" s="72">
        <v>265.05844639999998</v>
      </c>
      <c r="F30" s="72">
        <v>221.46134420999999</v>
      </c>
      <c r="G30" s="214">
        <v>36.200086448</v>
      </c>
      <c r="H30" s="72">
        <v>3903.7153251</v>
      </c>
      <c r="I30">
        <v>2013</v>
      </c>
      <c r="J30" s="355">
        <f t="shared" si="0"/>
        <v>0.26358191822648902</v>
      </c>
      <c r="K30" s="355">
        <f t="shared" si="1"/>
        <v>0.40159754634768102</v>
      </c>
      <c r="L30" s="355">
        <f t="shared" si="2"/>
        <v>0.20211936765132538</v>
      </c>
      <c r="M30" s="355">
        <f t="shared" si="3"/>
        <v>6.7899020375726316E-2</v>
      </c>
      <c r="N30" s="355">
        <f t="shared" si="4"/>
        <v>5.6730915491212695E-2</v>
      </c>
      <c r="O30" s="356">
        <f t="shared" si="5"/>
        <v>9.2732393203064003E-3</v>
      </c>
    </row>
    <row r="31" spans="1:15" x14ac:dyDescent="0.2">
      <c r="A31">
        <v>2014</v>
      </c>
      <c r="B31" s="72">
        <v>1033.1723254000001</v>
      </c>
      <c r="C31" s="72">
        <v>1568.7743588999999</v>
      </c>
      <c r="D31" s="72">
        <v>797.16598199999999</v>
      </c>
      <c r="E31" s="72">
        <v>258.04620968</v>
      </c>
      <c r="F31" s="72">
        <v>247.30524832</v>
      </c>
      <c r="G31" s="214">
        <v>38.679584509999998</v>
      </c>
      <c r="H31" s="72">
        <v>3937.0032716999999</v>
      </c>
      <c r="I31">
        <v>2014</v>
      </c>
      <c r="J31" s="355">
        <f t="shared" si="0"/>
        <v>0.2624260774245879</v>
      </c>
      <c r="K31" s="355">
        <f t="shared" si="1"/>
        <v>0.39846915296633789</v>
      </c>
      <c r="L31" s="355">
        <f t="shared" si="2"/>
        <v>0.20248039612519381</v>
      </c>
      <c r="M31" s="355">
        <f t="shared" si="3"/>
        <v>6.5543813878665008E-2</v>
      </c>
      <c r="N31" s="355">
        <f t="shared" si="4"/>
        <v>6.2815606503982782E-2</v>
      </c>
      <c r="O31" s="356">
        <f t="shared" si="5"/>
        <v>9.8246259504118048E-3</v>
      </c>
    </row>
    <row r="32" spans="1:15" x14ac:dyDescent="0.2">
      <c r="A32">
        <v>2015</v>
      </c>
      <c r="B32" s="72">
        <v>1237.6562071999999</v>
      </c>
      <c r="C32" s="72">
        <v>1340.9932993</v>
      </c>
      <c r="D32" s="72">
        <v>797.17787699999997</v>
      </c>
      <c r="E32" s="72">
        <v>247.63569222000001</v>
      </c>
      <c r="F32" s="72">
        <v>263.30564176000001</v>
      </c>
      <c r="G32" s="214">
        <v>37.587258163999998</v>
      </c>
      <c r="H32" s="72">
        <v>3919.2937145999999</v>
      </c>
      <c r="I32">
        <v>2015</v>
      </c>
      <c r="J32" s="355">
        <f t="shared" ref="J32:N39" si="6">B32/$H32</f>
        <v>0.31578552089360679</v>
      </c>
      <c r="K32" s="355">
        <f t="shared" si="6"/>
        <v>0.34215177451605222</v>
      </c>
      <c r="L32" s="355">
        <f t="shared" si="6"/>
        <v>0.20339835058301042</v>
      </c>
      <c r="M32" s="355">
        <f t="shared" si="6"/>
        <v>6.3183754587597549E-2</v>
      </c>
      <c r="N32" s="355">
        <f t="shared" si="6"/>
        <v>6.7181911061971217E-2</v>
      </c>
      <c r="O32" s="356">
        <f t="shared" ref="O32:O39" si="7">G32/H32</f>
        <v>9.5903141997195594E-3</v>
      </c>
    </row>
    <row r="33" spans="1:15" x14ac:dyDescent="0.2">
      <c r="A33">
        <v>2016</v>
      </c>
      <c r="B33" s="72">
        <v>1279.3798316</v>
      </c>
      <c r="C33" s="72">
        <v>1229.6627000999999</v>
      </c>
      <c r="D33" s="72">
        <v>805.69394799999998</v>
      </c>
      <c r="E33" s="72">
        <v>266.32592190999998</v>
      </c>
      <c r="F33" s="72">
        <v>309.71650402</v>
      </c>
      <c r="G33" s="214">
        <v>34.112482391</v>
      </c>
      <c r="H33" s="72">
        <v>3918.0783999999999</v>
      </c>
      <c r="I33">
        <v>2016</v>
      </c>
      <c r="J33" s="355">
        <f t="shared" si="6"/>
        <v>0.32653247357173865</v>
      </c>
      <c r="K33" s="355">
        <f t="shared" si="6"/>
        <v>0.31384331158355583</v>
      </c>
      <c r="L33" s="355">
        <f t="shared" si="6"/>
        <v>0.20563497351150503</v>
      </c>
      <c r="M33" s="355">
        <f t="shared" si="6"/>
        <v>6.797360714119452E-2</v>
      </c>
      <c r="N33" s="355">
        <f t="shared" si="6"/>
        <v>7.904806193260451E-2</v>
      </c>
      <c r="O33" s="356">
        <f t="shared" si="7"/>
        <v>8.7064318036617142E-3</v>
      </c>
    </row>
    <row r="34" spans="1:15" x14ac:dyDescent="0.2">
      <c r="A34">
        <v>2017</v>
      </c>
      <c r="B34" s="72">
        <v>1196.7539601000001</v>
      </c>
      <c r="C34" s="72">
        <v>1197.8379313</v>
      </c>
      <c r="D34" s="72">
        <v>804.94963499999994</v>
      </c>
      <c r="E34" s="72">
        <v>298.7109097</v>
      </c>
      <c r="F34" s="72">
        <v>354.44862545000001</v>
      </c>
      <c r="G34" s="214">
        <v>31.252753361</v>
      </c>
      <c r="H34" s="72">
        <v>3877.4524820000001</v>
      </c>
      <c r="I34">
        <v>2017</v>
      </c>
      <c r="J34" s="355">
        <f t="shared" si="6"/>
        <v>0.30864439104169533</v>
      </c>
      <c r="K34" s="355">
        <f t="shared" si="6"/>
        <v>0.30892394861333078</v>
      </c>
      <c r="L34" s="355">
        <f t="shared" si="6"/>
        <v>0.20759754986985807</v>
      </c>
      <c r="M34" s="355">
        <f t="shared" si="6"/>
        <v>7.7037929178160852E-2</v>
      </c>
      <c r="N34" s="355">
        <f t="shared" si="6"/>
        <v>9.1412758014554563E-2</v>
      </c>
      <c r="O34" s="356">
        <f t="shared" si="7"/>
        <v>8.0601254318608054E-3</v>
      </c>
    </row>
    <row r="35" spans="1:15" x14ac:dyDescent="0.2">
      <c r="A35">
        <v>2018</v>
      </c>
      <c r="B35" s="72">
        <v>1365.8221020999999</v>
      </c>
      <c r="C35" s="72">
        <v>1142.1730106</v>
      </c>
      <c r="D35" s="72">
        <v>807.08447699999999</v>
      </c>
      <c r="E35" s="72">
        <v>291.14766448</v>
      </c>
      <c r="F35" s="72">
        <v>382.59091926999997</v>
      </c>
      <c r="G35" s="214">
        <v>35.368402388999996</v>
      </c>
      <c r="H35" s="72">
        <v>4018.5960107000001</v>
      </c>
      <c r="I35">
        <v>2018</v>
      </c>
      <c r="J35" s="355">
        <f t="shared" si="6"/>
        <v>0.33987544367817335</v>
      </c>
      <c r="K35" s="355">
        <f t="shared" si="6"/>
        <v>0.28422190425681648</v>
      </c>
      <c r="L35" s="355">
        <f t="shared" si="6"/>
        <v>0.20083742552151038</v>
      </c>
      <c r="M35" s="355">
        <f t="shared" si="6"/>
        <v>7.2450095432530157E-2</v>
      </c>
      <c r="N35" s="355">
        <f t="shared" si="6"/>
        <v>9.5205120955504152E-2</v>
      </c>
      <c r="O35" s="356">
        <f t="shared" si="7"/>
        <v>8.8011838698956874E-3</v>
      </c>
    </row>
    <row r="36" spans="1:15" x14ac:dyDescent="0.2">
      <c r="A36">
        <v>2019</v>
      </c>
      <c r="B36" s="72">
        <v>1477.1392247000001</v>
      </c>
      <c r="C36" s="72">
        <v>958.73199527999998</v>
      </c>
      <c r="D36" s="72">
        <v>809.40926200000001</v>
      </c>
      <c r="E36" s="72">
        <v>286.65204170999999</v>
      </c>
      <c r="F36" s="72">
        <v>410.01145549</v>
      </c>
      <c r="G36" s="214">
        <v>29.066046567000001</v>
      </c>
      <c r="H36" s="72">
        <v>3966.0793402999998</v>
      </c>
      <c r="I36">
        <v>2019</v>
      </c>
      <c r="J36" s="355">
        <f t="shared" si="6"/>
        <v>0.3724431858159114</v>
      </c>
      <c r="K36" s="355">
        <f t="shared" si="6"/>
        <v>0.24173293396785153</v>
      </c>
      <c r="L36" s="355">
        <f t="shared" si="6"/>
        <v>0.2040829727674523</v>
      </c>
      <c r="M36" s="355">
        <f t="shared" si="6"/>
        <v>7.2275922167587603E-2</v>
      </c>
      <c r="N36" s="355">
        <f t="shared" si="6"/>
        <v>0.10337953941662351</v>
      </c>
      <c r="O36" s="356">
        <f t="shared" si="7"/>
        <v>7.3286598862647573E-3</v>
      </c>
    </row>
    <row r="37" spans="1:15" x14ac:dyDescent="0.2">
      <c r="A37">
        <v>2020</v>
      </c>
      <c r="B37" s="72">
        <v>1512.1986836999999</v>
      </c>
      <c r="C37" s="72">
        <v>768.19610992000003</v>
      </c>
      <c r="D37" s="72">
        <v>789.918631</v>
      </c>
      <c r="E37" s="72">
        <v>289.86984166000002</v>
      </c>
      <c r="F37" s="72">
        <v>470.74421089999998</v>
      </c>
      <c r="G37" s="214">
        <v>27.133821455</v>
      </c>
      <c r="H37" s="72">
        <v>3852.7725386000002</v>
      </c>
      <c r="I37">
        <v>2020</v>
      </c>
      <c r="J37" s="355">
        <f t="shared" si="6"/>
        <v>0.39249622669120626</v>
      </c>
      <c r="K37" s="355">
        <f t="shared" si="6"/>
        <v>0.19938786996211902</v>
      </c>
      <c r="L37" s="355">
        <f t="shared" si="6"/>
        <v>0.20502602297072964</v>
      </c>
      <c r="M37" s="355">
        <f t="shared" si="6"/>
        <v>7.5236687023659946E-2</v>
      </c>
      <c r="N37" s="355">
        <f t="shared" si="6"/>
        <v>0.12218323458852738</v>
      </c>
      <c r="O37" s="356">
        <f t="shared" si="7"/>
        <v>7.0426741218571239E-3</v>
      </c>
    </row>
    <row r="38" spans="1:15" x14ac:dyDescent="0.2">
      <c r="A38">
        <v>2021</v>
      </c>
      <c r="B38" s="72">
        <v>1403.5751700000001</v>
      </c>
      <c r="C38" s="72">
        <v>887.42380000000003</v>
      </c>
      <c r="D38" s="72">
        <v>778.96762000000001</v>
      </c>
      <c r="E38" s="72">
        <v>278.33758</v>
      </c>
      <c r="F38" s="72">
        <v>552.72438999999997</v>
      </c>
      <c r="G38" s="214">
        <v>26.183571200000003</v>
      </c>
      <c r="H38" s="72">
        <v>3921.3838000000001</v>
      </c>
      <c r="I38">
        <v>2021</v>
      </c>
      <c r="J38" s="355">
        <f t="shared" si="6"/>
        <v>0.35792853787991885</v>
      </c>
      <c r="K38" s="355">
        <f t="shared" si="6"/>
        <v>0.22630373492133057</v>
      </c>
      <c r="L38" s="355">
        <f t="shared" si="6"/>
        <v>0.19864610548959782</v>
      </c>
      <c r="M38" s="355">
        <f t="shared" si="6"/>
        <v>7.0979428231431982E-2</v>
      </c>
      <c r="N38" s="355">
        <f t="shared" si="6"/>
        <v>0.14095136262867206</v>
      </c>
      <c r="O38" s="356">
        <f t="shared" si="7"/>
        <v>6.6771253555951348E-3</v>
      </c>
    </row>
    <row r="39" spans="1:15" x14ac:dyDescent="0.2">
      <c r="A39" s="9">
        <v>2022</v>
      </c>
      <c r="B39" s="73">
        <v>1382.2803899999999</v>
      </c>
      <c r="C39" s="73">
        <v>903.58137999999997</v>
      </c>
      <c r="D39" s="73">
        <v>755.63319999999999</v>
      </c>
      <c r="E39" s="73">
        <v>275.66259000000002</v>
      </c>
      <c r="F39" s="73">
        <v>617.60419999999999</v>
      </c>
      <c r="G39" s="216">
        <v>26.2471979</v>
      </c>
      <c r="H39" s="73">
        <v>3955.2905000000001</v>
      </c>
      <c r="I39" s="9">
        <v>2022</v>
      </c>
      <c r="J39" s="357">
        <f t="shared" si="6"/>
        <v>0.34947632544309953</v>
      </c>
      <c r="K39" s="357">
        <f t="shared" si="6"/>
        <v>0.22844880293874748</v>
      </c>
      <c r="L39" s="357">
        <f t="shared" si="6"/>
        <v>0.19104366670412704</v>
      </c>
      <c r="M39" s="357">
        <f t="shared" si="6"/>
        <v>6.9694650746892045E-2</v>
      </c>
      <c r="N39" s="357">
        <f t="shared" si="6"/>
        <v>0.15614635638014451</v>
      </c>
      <c r="O39" s="358">
        <f t="shared" si="7"/>
        <v>6.6359722250489564E-3</v>
      </c>
    </row>
    <row r="40" spans="1:15" x14ac:dyDescent="0.2">
      <c r="A40" s="353" t="s">
        <v>553</v>
      </c>
      <c r="C40"/>
      <c r="G40" s="15"/>
    </row>
    <row r="41" spans="1:15" x14ac:dyDescent="0.2">
      <c r="A41" s="32" t="s">
        <v>78</v>
      </c>
      <c r="C41"/>
      <c r="G41" s="15"/>
    </row>
    <row r="42" spans="1:15" x14ac:dyDescent="0.2">
      <c r="C42"/>
    </row>
    <row r="43" spans="1:15" x14ac:dyDescent="0.2">
      <c r="A43" s="5"/>
      <c r="B43" s="5" t="s">
        <v>0</v>
      </c>
      <c r="C43"/>
      <c r="G43" s="5"/>
      <c r="H43" s="5" t="s">
        <v>0</v>
      </c>
    </row>
    <row r="44" spans="1:15" x14ac:dyDescent="0.2">
      <c r="A44">
        <v>10.5</v>
      </c>
      <c r="B44">
        <v>0</v>
      </c>
      <c r="C44"/>
      <c r="G44">
        <v>11</v>
      </c>
      <c r="H44">
        <v>0</v>
      </c>
    </row>
    <row r="45" spans="1:15" x14ac:dyDescent="0.2">
      <c r="A45">
        <v>10.5</v>
      </c>
      <c r="B45">
        <v>1</v>
      </c>
      <c r="C45"/>
      <c r="G45">
        <v>11</v>
      </c>
      <c r="H45">
        <v>1</v>
      </c>
    </row>
    <row r="46" spans="1:15" x14ac:dyDescent="0.2">
      <c r="C46"/>
    </row>
    <row r="47" spans="1:15" x14ac:dyDescent="0.2">
      <c r="C47"/>
    </row>
    <row r="48" spans="1:15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  <row r="165" spans="3:3" x14ac:dyDescent="0.2">
      <c r="C165"/>
    </row>
    <row r="166" spans="3:3" x14ac:dyDescent="0.2">
      <c r="C166"/>
    </row>
    <row r="167" spans="3:3" x14ac:dyDescent="0.2">
      <c r="C167"/>
    </row>
    <row r="168" spans="3:3" x14ac:dyDescent="0.2">
      <c r="C168"/>
    </row>
    <row r="169" spans="3:3" x14ac:dyDescent="0.2">
      <c r="C169"/>
    </row>
    <row r="170" spans="3:3" x14ac:dyDescent="0.2">
      <c r="C170"/>
    </row>
    <row r="171" spans="3:3" x14ac:dyDescent="0.2">
      <c r="C171"/>
    </row>
    <row r="172" spans="3:3" x14ac:dyDescent="0.2">
      <c r="C172"/>
    </row>
    <row r="173" spans="3:3" x14ac:dyDescent="0.2">
      <c r="C173"/>
    </row>
    <row r="174" spans="3:3" x14ac:dyDescent="0.2">
      <c r="C174"/>
    </row>
    <row r="175" spans="3:3" x14ac:dyDescent="0.2">
      <c r="C175"/>
    </row>
    <row r="176" spans="3:3" x14ac:dyDescent="0.2">
      <c r="C176"/>
    </row>
    <row r="177" spans="3:3" x14ac:dyDescent="0.2">
      <c r="C177"/>
    </row>
    <row r="178" spans="3:3" x14ac:dyDescent="0.2">
      <c r="C178"/>
    </row>
    <row r="179" spans="3:3" x14ac:dyDescent="0.2">
      <c r="C179"/>
    </row>
    <row r="180" spans="3:3" x14ac:dyDescent="0.2">
      <c r="C180"/>
    </row>
    <row r="181" spans="3:3" x14ac:dyDescent="0.2">
      <c r="C181"/>
    </row>
    <row r="182" spans="3:3" x14ac:dyDescent="0.2">
      <c r="C182"/>
    </row>
    <row r="183" spans="3:3" x14ac:dyDescent="0.2">
      <c r="C183"/>
    </row>
  </sheetData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pageSetUpPr fitToPage="1"/>
  </sheetPr>
  <dimension ref="A1:R164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</row>
    <row r="2" spans="1:18" ht="15.75" x14ac:dyDescent="0.25">
      <c r="A2" s="44" t="s">
        <v>551</v>
      </c>
      <c r="B2"/>
      <c r="C2"/>
    </row>
    <row r="3" spans="1:18" x14ac:dyDescent="0.2">
      <c r="A3" s="22" t="s">
        <v>16</v>
      </c>
      <c r="B3"/>
      <c r="C3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11" t="s">
        <v>90</v>
      </c>
      <c r="R6" s="199" t="s">
        <v>371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206" t="s">
        <v>91</v>
      </c>
      <c r="R7" s="200" t="s">
        <v>372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  <c r="Q8" s="206" t="s">
        <v>92</v>
      </c>
      <c r="R8" s="200" t="s">
        <v>373</v>
      </c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  <c r="Q9" s="206" t="s">
        <v>93</v>
      </c>
      <c r="R9" s="200" t="s">
        <v>374</v>
      </c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Q10" s="205" t="s">
        <v>467</v>
      </c>
      <c r="R10" s="200" t="s">
        <v>375</v>
      </c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Q11" s="206" t="s">
        <v>81</v>
      </c>
      <c r="R11" s="200" t="s">
        <v>376</v>
      </c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Q12" s="212" t="s">
        <v>82</v>
      </c>
      <c r="R12" s="202" t="s">
        <v>377</v>
      </c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4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4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4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4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4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4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4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4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4" x14ac:dyDescent="0.2">
      <c r="C25"/>
      <c r="E25" s="187" t="s">
        <v>84</v>
      </c>
      <c r="F25" s="187"/>
      <c r="G25" s="187"/>
      <c r="H25" s="187"/>
      <c r="J25" s="187"/>
      <c r="K25" s="187" t="s">
        <v>379</v>
      </c>
      <c r="L25" s="187"/>
      <c r="M25" s="187"/>
      <c r="N25" s="187"/>
    </row>
    <row r="26" spans="1:14" x14ac:dyDescent="0.2">
      <c r="A26" s="9"/>
      <c r="B26" s="83" t="s">
        <v>83</v>
      </c>
      <c r="C26" s="217">
        <v>2018</v>
      </c>
      <c r="D26" s="217">
        <v>2019</v>
      </c>
      <c r="E26" s="47">
        <v>2020</v>
      </c>
      <c r="F26" s="47">
        <v>2021</v>
      </c>
      <c r="G26" s="47">
        <v>2022</v>
      </c>
      <c r="H26" s="223"/>
      <c r="I26" s="76">
        <v>2019</v>
      </c>
      <c r="J26" s="76">
        <v>2020</v>
      </c>
      <c r="K26" s="76">
        <v>2021</v>
      </c>
      <c r="L26" s="76">
        <v>2022</v>
      </c>
    </row>
    <row r="27" spans="1:14" x14ac:dyDescent="0.2">
      <c r="B27" s="7" t="s">
        <v>90</v>
      </c>
      <c r="C27" s="20">
        <v>2.6631383949999998</v>
      </c>
      <c r="D27" s="20">
        <v>2.5632276960000002</v>
      </c>
      <c r="E27" s="20">
        <v>2.6006868139999999</v>
      </c>
      <c r="F27" s="20">
        <v>2.5541839999999998</v>
      </c>
      <c r="G27" s="20">
        <v>2.5490349999999999</v>
      </c>
      <c r="I27" s="20">
        <f t="shared" ref="I27:I33" si="0">D27-C27</f>
        <v>-9.9910698999999603E-2</v>
      </c>
      <c r="J27" s="20">
        <f t="shared" ref="J27:J33" si="1">E27-D27</f>
        <v>3.745911799999968E-2</v>
      </c>
      <c r="K27" s="20">
        <f t="shared" ref="K27:K33" si="2">F27-E27</f>
        <v>-4.6502814000000114E-2</v>
      </c>
      <c r="L27" s="20">
        <f t="shared" ref="L27:L33" si="3">G27-F27</f>
        <v>-5.1489999999998481E-3</v>
      </c>
    </row>
    <row r="28" spans="1:14" x14ac:dyDescent="0.2">
      <c r="B28" s="3" t="s">
        <v>91</v>
      </c>
      <c r="C28" s="20">
        <v>2.2675197649999999</v>
      </c>
      <c r="D28" s="20">
        <v>2.2422170659999998</v>
      </c>
      <c r="E28" s="20">
        <v>2.1147475619999998</v>
      </c>
      <c r="F28" s="20">
        <v>2.1944039000000002</v>
      </c>
      <c r="G28" s="20">
        <v>2.2277854000000001</v>
      </c>
      <c r="I28" s="20">
        <f t="shared" si="0"/>
        <v>-2.530269900000004E-2</v>
      </c>
      <c r="J28" s="20">
        <f t="shared" si="1"/>
        <v>-0.12746950400000001</v>
      </c>
      <c r="K28" s="20">
        <f t="shared" si="2"/>
        <v>7.9656338000000382E-2</v>
      </c>
      <c r="L28" s="20">
        <f t="shared" si="3"/>
        <v>3.3381499999999953E-2</v>
      </c>
    </row>
    <row r="29" spans="1:14" x14ac:dyDescent="0.2">
      <c r="B29" s="3" t="s">
        <v>92</v>
      </c>
      <c r="C29" s="20">
        <v>1.5659716497</v>
      </c>
      <c r="D29" s="20">
        <v>1.5229997207999999</v>
      </c>
      <c r="E29" s="20">
        <v>1.3804352899000001</v>
      </c>
      <c r="F29" s="20">
        <v>1.4493309441</v>
      </c>
      <c r="G29" s="20">
        <v>1.5128356999999999</v>
      </c>
      <c r="I29" s="20">
        <f t="shared" si="0"/>
        <v>-4.2971928900000123E-2</v>
      </c>
      <c r="J29" s="20">
        <f t="shared" si="1"/>
        <v>-0.14256443089999982</v>
      </c>
      <c r="K29" s="20">
        <f t="shared" si="2"/>
        <v>6.8895654199999878E-2</v>
      </c>
      <c r="L29" s="20">
        <f t="shared" si="3"/>
        <v>6.3504755899999932E-2</v>
      </c>
    </row>
    <row r="30" spans="1:14" x14ac:dyDescent="0.2">
      <c r="B30" s="3" t="s">
        <v>93</v>
      </c>
      <c r="C30" s="20">
        <v>2.4798970793000001</v>
      </c>
      <c r="D30" s="20">
        <v>2.6822920483999999</v>
      </c>
      <c r="E30" s="20">
        <v>3.0651417808999999</v>
      </c>
      <c r="F30" s="20">
        <v>3.5102484</v>
      </c>
      <c r="G30" s="20">
        <v>3.7863311999999998</v>
      </c>
      <c r="I30" s="20">
        <f t="shared" si="0"/>
        <v>0.20239496909999977</v>
      </c>
      <c r="J30" s="20">
        <f t="shared" si="1"/>
        <v>0.38284973249999998</v>
      </c>
      <c r="K30" s="20">
        <f t="shared" si="2"/>
        <v>0.44510661910000016</v>
      </c>
      <c r="L30" s="20">
        <f t="shared" si="3"/>
        <v>0.27608279999999974</v>
      </c>
    </row>
    <row r="31" spans="1:14" x14ac:dyDescent="0.2">
      <c r="B31" s="68" t="s">
        <v>467</v>
      </c>
      <c r="C31" s="20">
        <v>0.48734729199999999</v>
      </c>
      <c r="D31" s="20">
        <v>0.44244657199999998</v>
      </c>
      <c r="E31" s="20">
        <v>0.43021970100000001</v>
      </c>
      <c r="F31" s="20">
        <v>0.45008900000000002</v>
      </c>
      <c r="G31" s="20">
        <v>0.45073289999999999</v>
      </c>
      <c r="I31" s="20">
        <f t="shared" si="0"/>
        <v>-4.4900720000000005E-2</v>
      </c>
      <c r="J31" s="20">
        <f t="shared" si="1"/>
        <v>-1.2226870999999973E-2</v>
      </c>
      <c r="K31" s="20">
        <f t="shared" si="2"/>
        <v>1.9869299000000007E-2</v>
      </c>
      <c r="L31" s="20">
        <f t="shared" si="3"/>
        <v>6.4389999999997505E-4</v>
      </c>
    </row>
    <row r="32" spans="1:14" x14ac:dyDescent="0.2">
      <c r="B32" s="3" t="s">
        <v>81</v>
      </c>
      <c r="C32" s="20">
        <v>0.208864787</v>
      </c>
      <c r="D32" s="20">
        <v>0.20126907299999999</v>
      </c>
      <c r="E32" s="20">
        <v>0.214019556</v>
      </c>
      <c r="F32" s="20">
        <v>0.21518889999999999</v>
      </c>
      <c r="G32" s="20">
        <v>0.21771979999999999</v>
      </c>
      <c r="I32" s="20">
        <f t="shared" si="0"/>
        <v>-7.5957140000000034E-3</v>
      </c>
      <c r="J32" s="20">
        <f t="shared" si="1"/>
        <v>1.2750483000000007E-2</v>
      </c>
      <c r="K32" s="20">
        <f t="shared" si="2"/>
        <v>1.1693439999999888E-3</v>
      </c>
      <c r="L32" s="20">
        <f t="shared" si="3"/>
        <v>2.5309000000000026E-3</v>
      </c>
    </row>
    <row r="33" spans="1:13" x14ac:dyDescent="0.2">
      <c r="A33" s="9"/>
      <c r="B33" s="5" t="s">
        <v>82</v>
      </c>
      <c r="C33" s="62">
        <v>0.91551272100000003</v>
      </c>
      <c r="D33" s="62">
        <v>1.0180128820000001</v>
      </c>
      <c r="E33" s="62">
        <v>1.2446293289999999</v>
      </c>
      <c r="F33" s="62">
        <v>1.6037322000000001</v>
      </c>
      <c r="G33" s="62">
        <v>1.9757560999999999</v>
      </c>
      <c r="H33" s="9"/>
      <c r="I33" s="62">
        <f t="shared" si="0"/>
        <v>0.10250016100000003</v>
      </c>
      <c r="J33" s="62">
        <f t="shared" si="1"/>
        <v>0.22661644699999983</v>
      </c>
      <c r="K33" s="62">
        <f t="shared" si="2"/>
        <v>0.35910287100000016</v>
      </c>
      <c r="L33" s="62">
        <f t="shared" si="3"/>
        <v>0.37202389999999985</v>
      </c>
    </row>
    <row r="34" spans="1:13" x14ac:dyDescent="0.2">
      <c r="C34"/>
      <c r="H34" s="32" t="s">
        <v>430</v>
      </c>
      <c r="I34" s="7">
        <f>+SUM(I27:I33)</f>
        <v>8.4213369200000027E-2</v>
      </c>
      <c r="J34" s="7">
        <f t="shared" ref="J34:L34" si="4">+SUM(J27:J33)</f>
        <v>0.37741497459999973</v>
      </c>
      <c r="K34" s="7">
        <f t="shared" si="4"/>
        <v>0.92729731130000048</v>
      </c>
      <c r="L34" s="7">
        <f t="shared" si="4"/>
        <v>0.74301875589999966</v>
      </c>
    </row>
    <row r="35" spans="1:13" ht="12.75" customHeight="1" x14ac:dyDescent="0.2">
      <c r="A35" s="586" t="s">
        <v>85</v>
      </c>
      <c r="B35" s="586"/>
      <c r="C35" s="586"/>
      <c r="D35" s="586"/>
      <c r="E35" s="586"/>
      <c r="F35" s="586"/>
      <c r="G35" s="586"/>
      <c r="H35" s="586"/>
      <c r="I35" s="586"/>
      <c r="J35" s="586"/>
      <c r="K35" s="586"/>
      <c r="L35" s="586"/>
      <c r="M35" s="586"/>
    </row>
    <row r="36" spans="1:13" x14ac:dyDescent="0.2">
      <c r="A36" s="586"/>
      <c r="B36" s="586"/>
      <c r="C36" s="586"/>
      <c r="D36" s="586"/>
      <c r="E36" s="586"/>
      <c r="F36" s="586"/>
      <c r="G36" s="586"/>
      <c r="H36" s="586"/>
      <c r="I36" s="586"/>
      <c r="J36" s="586"/>
      <c r="K36" s="586"/>
      <c r="L36" s="586"/>
      <c r="M36" s="586"/>
    </row>
    <row r="37" spans="1:13" x14ac:dyDescent="0.2">
      <c r="A37" s="353" t="s">
        <v>553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</row>
    <row r="38" spans="1:13" x14ac:dyDescent="0.2">
      <c r="A38" s="188"/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</row>
    <row r="39" spans="1:13" x14ac:dyDescent="0.2">
      <c r="A39" s="188"/>
      <c r="B39" s="188"/>
      <c r="C39" s="188"/>
      <c r="D39" s="188"/>
      <c r="E39" s="188"/>
      <c r="F39" s="188"/>
      <c r="G39" s="188"/>
      <c r="H39" s="188"/>
      <c r="I39" s="188"/>
      <c r="J39" s="188"/>
      <c r="K39" s="188"/>
      <c r="L39" s="188"/>
      <c r="M39" s="188"/>
    </row>
    <row r="40" spans="1:13" x14ac:dyDescent="0.2">
      <c r="A40" s="5"/>
      <c r="B40" s="5" t="s">
        <v>350</v>
      </c>
      <c r="C40"/>
    </row>
    <row r="41" spans="1:13" x14ac:dyDescent="0.2">
      <c r="A41">
        <v>3.5</v>
      </c>
      <c r="B41">
        <v>0</v>
      </c>
      <c r="C41"/>
    </row>
    <row r="42" spans="1:13" x14ac:dyDescent="0.2">
      <c r="A42">
        <v>3.5</v>
      </c>
      <c r="B42">
        <v>1</v>
      </c>
      <c r="C42"/>
    </row>
    <row r="43" spans="1:13" x14ac:dyDescent="0.2">
      <c r="C43"/>
    </row>
    <row r="44" spans="1:13" x14ac:dyDescent="0.2">
      <c r="A44" s="5"/>
      <c r="B44" s="5" t="s">
        <v>350</v>
      </c>
      <c r="C44"/>
    </row>
    <row r="45" spans="1:13" x14ac:dyDescent="0.2">
      <c r="A45">
        <v>2.5</v>
      </c>
      <c r="B45" s="6">
        <v>-0.5</v>
      </c>
      <c r="C45"/>
    </row>
    <row r="46" spans="1:13" x14ac:dyDescent="0.2">
      <c r="A46">
        <v>2.5</v>
      </c>
      <c r="B46" s="6">
        <v>1</v>
      </c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  <row r="161" spans="3:3" x14ac:dyDescent="0.2">
      <c r="C161"/>
    </row>
    <row r="162" spans="3:3" x14ac:dyDescent="0.2">
      <c r="C162"/>
    </row>
    <row r="163" spans="3:3" x14ac:dyDescent="0.2">
      <c r="C163"/>
    </row>
    <row r="164" spans="3:3" x14ac:dyDescent="0.2">
      <c r="C164"/>
    </row>
  </sheetData>
  <mergeCells count="1">
    <mergeCell ref="A35:M3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pageSetUpPr fitToPage="1"/>
  </sheetPr>
  <dimension ref="A1:R160"/>
  <sheetViews>
    <sheetView workbookViewId="0"/>
  </sheetViews>
  <sheetFormatPr defaultRowHeight="12.75" x14ac:dyDescent="0.2"/>
  <cols>
    <col min="2" max="3" width="9.140625" style="6"/>
    <col min="17" max="17" width="14.140625" customWidth="1"/>
    <col min="18" max="18" width="10.42578125" customWidth="1"/>
  </cols>
  <sheetData>
    <row r="1" spans="1:18" x14ac:dyDescent="0.2">
      <c r="B1"/>
      <c r="C1"/>
      <c r="L1" s="30"/>
    </row>
    <row r="2" spans="1:18" ht="15.75" x14ac:dyDescent="0.25">
      <c r="A2" s="44" t="s">
        <v>551</v>
      </c>
      <c r="B2"/>
      <c r="C2"/>
      <c r="L2" s="105"/>
    </row>
    <row r="3" spans="1:18" x14ac:dyDescent="0.2">
      <c r="A3" s="22" t="s">
        <v>16</v>
      </c>
      <c r="B3"/>
      <c r="C3"/>
    </row>
    <row r="4" spans="1:18" x14ac:dyDescent="0.2">
      <c r="A4" s="297"/>
      <c r="B4" s="297"/>
      <c r="C4" s="297"/>
      <c r="D4" s="297"/>
      <c r="E4" s="297"/>
      <c r="F4" s="297"/>
      <c r="G4" s="297"/>
      <c r="H4" s="297"/>
      <c r="I4" s="297"/>
      <c r="J4" s="297"/>
      <c r="K4" s="297"/>
    </row>
    <row r="5" spans="1:18" x14ac:dyDescent="0.2">
      <c r="A5" s="297"/>
      <c r="B5" s="297"/>
      <c r="C5" s="297"/>
      <c r="D5" s="297"/>
      <c r="E5" s="297"/>
      <c r="F5" s="297"/>
      <c r="G5" s="297"/>
      <c r="H5" s="297"/>
      <c r="I5" s="297"/>
      <c r="J5" s="297"/>
      <c r="K5" s="297"/>
      <c r="Q5" s="166" t="s">
        <v>351</v>
      </c>
      <c r="R5" s="167"/>
    </row>
    <row r="6" spans="1:18" x14ac:dyDescent="0.2">
      <c r="A6" s="297"/>
      <c r="B6" s="297"/>
      <c r="C6" s="297"/>
      <c r="D6" s="297"/>
      <c r="E6" s="297"/>
      <c r="F6" s="297"/>
      <c r="G6" s="297"/>
      <c r="H6" s="297"/>
      <c r="I6" s="297"/>
      <c r="J6" s="297"/>
      <c r="K6" s="297"/>
      <c r="Q6" s="317" t="s">
        <v>34</v>
      </c>
      <c r="R6" s="199" t="s">
        <v>381</v>
      </c>
    </row>
    <row r="7" spans="1:18" x14ac:dyDescent="0.2">
      <c r="A7" s="297"/>
      <c r="B7" s="297"/>
      <c r="C7" s="297"/>
      <c r="D7" s="297"/>
      <c r="E7" s="297"/>
      <c r="F7" s="297"/>
      <c r="G7" s="297"/>
      <c r="H7" s="297"/>
      <c r="I7" s="297"/>
      <c r="J7" s="297"/>
      <c r="K7" s="297"/>
      <c r="Q7" s="319" t="s">
        <v>35</v>
      </c>
      <c r="R7" s="200" t="s">
        <v>382</v>
      </c>
    </row>
    <row r="8" spans="1:18" x14ac:dyDescent="0.2">
      <c r="A8" s="297"/>
      <c r="B8" s="297"/>
      <c r="C8" s="297"/>
      <c r="D8" s="297"/>
      <c r="E8" s="297"/>
      <c r="F8" s="297"/>
      <c r="G8" s="297"/>
      <c r="H8" s="297"/>
      <c r="I8" s="297"/>
      <c r="J8" s="297"/>
      <c r="K8" s="297"/>
      <c r="Q8" s="319" t="s">
        <v>86</v>
      </c>
      <c r="R8" s="200" t="s">
        <v>383</v>
      </c>
    </row>
    <row r="9" spans="1:18" x14ac:dyDescent="0.2">
      <c r="A9" s="297"/>
      <c r="B9" s="297"/>
      <c r="C9" s="297"/>
      <c r="D9" s="297"/>
      <c r="E9" s="297"/>
      <c r="F9" s="297"/>
      <c r="G9" s="297"/>
      <c r="H9" s="297"/>
      <c r="I9" s="297"/>
      <c r="J9" s="297"/>
      <c r="K9" s="297"/>
      <c r="Q9" s="321" t="s">
        <v>220</v>
      </c>
      <c r="R9" s="202" t="s">
        <v>380</v>
      </c>
    </row>
    <row r="10" spans="1:18" x14ac:dyDescent="0.2">
      <c r="A10" s="297"/>
      <c r="B10" s="297"/>
      <c r="C10" s="297"/>
      <c r="D10" s="297"/>
      <c r="E10" s="297"/>
      <c r="F10" s="297"/>
      <c r="G10" s="297"/>
      <c r="H10" s="297"/>
      <c r="I10" s="297"/>
      <c r="J10" s="297"/>
      <c r="K10" s="297"/>
      <c r="Q10" s="224"/>
      <c r="R10" s="215"/>
    </row>
    <row r="11" spans="1:18" x14ac:dyDescent="0.2">
      <c r="A11" s="297"/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Q11" s="225"/>
      <c r="R11" s="15"/>
    </row>
    <row r="12" spans="1:18" x14ac:dyDescent="0.2">
      <c r="A12" s="297"/>
      <c r="B12" s="297"/>
      <c r="C12" s="297"/>
      <c r="D12" s="297"/>
      <c r="E12" s="297"/>
      <c r="F12" s="297"/>
      <c r="G12" s="297"/>
      <c r="H12" s="297"/>
      <c r="I12" s="297"/>
      <c r="J12" s="297"/>
      <c r="K12" s="297"/>
      <c r="Q12" s="225"/>
      <c r="R12" s="15"/>
    </row>
    <row r="13" spans="1:18" x14ac:dyDescent="0.2">
      <c r="A13" s="297"/>
      <c r="B13" s="297"/>
      <c r="C13" s="297"/>
      <c r="D13" s="297"/>
      <c r="E13" s="297"/>
      <c r="F13" s="297"/>
      <c r="G13" s="297"/>
      <c r="H13" s="297"/>
      <c r="I13" s="297"/>
      <c r="J13" s="297"/>
      <c r="K13" s="297"/>
    </row>
    <row r="14" spans="1:18" x14ac:dyDescent="0.2">
      <c r="A14" s="297"/>
      <c r="B14" s="297"/>
      <c r="C14" s="297"/>
      <c r="D14" s="297"/>
      <c r="E14" s="297"/>
      <c r="F14" s="297"/>
      <c r="G14" s="297"/>
      <c r="H14" s="297"/>
      <c r="I14" s="297"/>
      <c r="J14" s="297"/>
      <c r="K14" s="297"/>
    </row>
    <row r="15" spans="1:18" x14ac:dyDescent="0.2">
      <c r="A15" s="297"/>
      <c r="B15" s="297"/>
      <c r="C15" s="297"/>
      <c r="D15" s="297"/>
      <c r="E15" s="297"/>
      <c r="F15" s="297"/>
      <c r="G15" s="297"/>
      <c r="H15" s="297"/>
      <c r="I15" s="297"/>
      <c r="J15" s="297"/>
      <c r="K15" s="297"/>
    </row>
    <row r="16" spans="1:18" x14ac:dyDescent="0.2">
      <c r="A16" s="297"/>
      <c r="B16" s="297"/>
      <c r="C16" s="297"/>
      <c r="D16" s="297"/>
      <c r="E16" s="297"/>
      <c r="F16" s="297"/>
      <c r="G16" s="297"/>
      <c r="H16" s="297"/>
      <c r="I16" s="297"/>
      <c r="J16" s="297"/>
      <c r="K16" s="297"/>
    </row>
    <row r="17" spans="1:14" x14ac:dyDescent="0.2">
      <c r="A17" s="297"/>
      <c r="B17" s="297"/>
      <c r="C17" s="297"/>
      <c r="D17" s="297"/>
      <c r="E17" s="297"/>
      <c r="F17" s="297"/>
      <c r="G17" s="297"/>
      <c r="H17" s="297"/>
      <c r="I17" s="297"/>
      <c r="J17" s="297"/>
      <c r="K17" s="297"/>
    </row>
    <row r="18" spans="1:14" x14ac:dyDescent="0.2">
      <c r="A18" s="297"/>
      <c r="B18" s="297"/>
      <c r="C18" s="297"/>
      <c r="D18" s="297"/>
      <c r="E18" s="297"/>
      <c r="F18" s="297"/>
      <c r="G18" s="297"/>
      <c r="H18" s="297"/>
      <c r="I18" s="297"/>
      <c r="J18" s="297"/>
      <c r="K18" s="297"/>
    </row>
    <row r="19" spans="1:14" x14ac:dyDescent="0.2">
      <c r="A19" s="297"/>
      <c r="B19" s="297"/>
      <c r="C19" s="297"/>
      <c r="D19" s="297"/>
      <c r="E19" s="297"/>
      <c r="F19" s="297"/>
      <c r="G19" s="297"/>
      <c r="H19" s="297"/>
      <c r="I19" s="297"/>
      <c r="J19" s="297"/>
      <c r="K19" s="297"/>
    </row>
    <row r="20" spans="1:14" x14ac:dyDescent="0.2">
      <c r="A20" s="297"/>
      <c r="B20" s="297"/>
      <c r="C20" s="297"/>
      <c r="D20" s="297"/>
      <c r="E20" s="297"/>
      <c r="F20" s="297"/>
      <c r="G20" s="297"/>
      <c r="H20" s="297"/>
      <c r="I20" s="297"/>
      <c r="J20" s="297"/>
      <c r="K20" s="297"/>
    </row>
    <row r="21" spans="1:14" x14ac:dyDescent="0.2">
      <c r="A21" s="297"/>
      <c r="B21" s="297"/>
      <c r="C21" s="297"/>
      <c r="D21" s="297"/>
      <c r="E21" s="297"/>
      <c r="F21" s="297"/>
      <c r="G21" s="297"/>
      <c r="H21" s="297"/>
      <c r="I21" s="297"/>
      <c r="J21" s="297"/>
      <c r="K21" s="297"/>
    </row>
    <row r="22" spans="1:14" x14ac:dyDescent="0.2">
      <c r="A22" s="297"/>
      <c r="B22" s="297"/>
      <c r="C22" s="297"/>
      <c r="D22" s="297"/>
      <c r="E22" s="297"/>
      <c r="F22" s="297"/>
      <c r="G22" s="297"/>
      <c r="H22" s="297"/>
      <c r="I22" s="297"/>
      <c r="J22" s="297"/>
      <c r="K22" s="297"/>
    </row>
    <row r="23" spans="1:14" x14ac:dyDescent="0.2">
      <c r="A23" s="297"/>
      <c r="B23" s="297"/>
      <c r="C23" s="297"/>
      <c r="D23" s="297"/>
      <c r="E23" s="297"/>
      <c r="F23" s="297"/>
      <c r="G23" s="297"/>
      <c r="H23" s="297"/>
      <c r="I23" s="297"/>
      <c r="J23" s="297"/>
      <c r="K23" s="297"/>
    </row>
    <row r="24" spans="1:14" x14ac:dyDescent="0.2">
      <c r="A24" s="297"/>
      <c r="B24" s="297"/>
      <c r="C24" s="297"/>
      <c r="D24" s="297"/>
      <c r="E24" s="297"/>
      <c r="F24" s="297"/>
      <c r="G24" s="297"/>
      <c r="H24" s="297"/>
      <c r="I24" s="297"/>
      <c r="J24" s="297"/>
      <c r="K24" s="297"/>
    </row>
    <row r="25" spans="1:14" x14ac:dyDescent="0.2">
      <c r="A25" s="297"/>
      <c r="B25" s="297"/>
      <c r="C25" s="297"/>
      <c r="D25" s="297"/>
      <c r="E25" s="297"/>
      <c r="F25" s="297"/>
      <c r="G25" s="297"/>
      <c r="H25" s="297"/>
      <c r="I25" s="297"/>
      <c r="J25" s="297"/>
      <c r="K25" s="297"/>
    </row>
    <row r="26" spans="1:14" ht="14.25" x14ac:dyDescent="0.25">
      <c r="A26" s="30"/>
      <c r="B26" s="29"/>
      <c r="C26" s="587" t="s">
        <v>77</v>
      </c>
      <c r="D26" s="587"/>
      <c r="E26" s="587"/>
      <c r="F26" s="587"/>
      <c r="G26" s="587"/>
      <c r="H26" s="30"/>
      <c r="I26" s="587" t="s">
        <v>4</v>
      </c>
      <c r="J26" s="587"/>
      <c r="K26" s="587"/>
      <c r="L26" s="587"/>
      <c r="M26" s="187"/>
      <c r="N26" s="187"/>
    </row>
    <row r="27" spans="1:14" x14ac:dyDescent="0.2">
      <c r="A27" s="71"/>
      <c r="B27" s="83" t="s">
        <v>83</v>
      </c>
      <c r="C27" s="217">
        <v>2018</v>
      </c>
      <c r="D27" s="217">
        <v>2019</v>
      </c>
      <c r="E27" s="47">
        <v>2020</v>
      </c>
      <c r="F27" s="47">
        <v>2021</v>
      </c>
      <c r="G27" s="47">
        <v>2022</v>
      </c>
      <c r="H27" s="518"/>
      <c r="I27" s="76">
        <v>2019</v>
      </c>
      <c r="J27" s="76">
        <v>2020</v>
      </c>
      <c r="K27" s="76">
        <v>2021</v>
      </c>
      <c r="L27" s="76">
        <v>2022</v>
      </c>
    </row>
    <row r="28" spans="1:14" x14ac:dyDescent="0.2">
      <c r="A28" s="30"/>
      <c r="B28" s="440" t="s">
        <v>34</v>
      </c>
      <c r="C28" s="486">
        <v>1260.2911870999999</v>
      </c>
      <c r="D28" s="486">
        <v>1075.9639357999999</v>
      </c>
      <c r="E28" s="486">
        <v>876.07471506000002</v>
      </c>
      <c r="F28" s="486">
        <v>1001.37442</v>
      </c>
      <c r="G28" s="486">
        <v>1024.3624600000001</v>
      </c>
      <c r="H28" s="30"/>
      <c r="I28" s="486">
        <f t="shared" ref="I28:L30" si="0">D28-C28</f>
        <v>-184.32725129999994</v>
      </c>
      <c r="J28" s="486">
        <f t="shared" si="0"/>
        <v>-199.88922073999993</v>
      </c>
      <c r="K28" s="486">
        <f t="shared" si="0"/>
        <v>125.29970493999997</v>
      </c>
      <c r="L28" s="486">
        <f t="shared" si="0"/>
        <v>22.988040000000069</v>
      </c>
    </row>
    <row r="29" spans="1:14" x14ac:dyDescent="0.2">
      <c r="A29" s="30"/>
      <c r="B29" s="440" t="s">
        <v>35</v>
      </c>
      <c r="C29" s="486">
        <v>2374.0039834999998</v>
      </c>
      <c r="D29" s="486">
        <v>2365.4888729999998</v>
      </c>
      <c r="E29" s="486">
        <v>2034.0532522000001</v>
      </c>
      <c r="F29" s="486">
        <v>2187.377</v>
      </c>
      <c r="G29" s="486">
        <v>2293.4715000000001</v>
      </c>
      <c r="H29" s="30"/>
      <c r="I29" s="486">
        <f t="shared" si="0"/>
        <v>-8.5151104999999916</v>
      </c>
      <c r="J29" s="486">
        <f t="shared" si="0"/>
        <v>-331.4356207999997</v>
      </c>
      <c r="K29" s="486">
        <f t="shared" si="0"/>
        <v>153.32374779999986</v>
      </c>
      <c r="L29" s="486">
        <f t="shared" si="0"/>
        <v>106.09450000000015</v>
      </c>
    </row>
    <row r="30" spans="1:14" x14ac:dyDescent="0.2">
      <c r="A30" s="30"/>
      <c r="B30" s="519" t="s">
        <v>86</v>
      </c>
      <c r="C30" s="486">
        <v>1639.0154697</v>
      </c>
      <c r="D30" s="486">
        <v>1693.7207868999999</v>
      </c>
      <c r="E30" s="486">
        <v>1661.5647285</v>
      </c>
      <c r="F30" s="486">
        <v>1643.1809000000001</v>
      </c>
      <c r="G30" s="486">
        <v>1624.9203</v>
      </c>
      <c r="H30" s="30"/>
      <c r="I30" s="486">
        <f t="shared" si="0"/>
        <v>54.705317199999854</v>
      </c>
      <c r="J30" s="486">
        <f t="shared" si="0"/>
        <v>-32.156058399999893</v>
      </c>
      <c r="K30" s="486">
        <f t="shared" si="0"/>
        <v>-18.383828499999936</v>
      </c>
      <c r="L30" s="486">
        <f t="shared" si="0"/>
        <v>-18.260600000000068</v>
      </c>
    </row>
    <row r="31" spans="1:14" x14ac:dyDescent="0.2">
      <c r="A31" s="30"/>
      <c r="B31" s="520" t="s">
        <v>220</v>
      </c>
      <c r="C31" s="521">
        <v>5284.4069861999997</v>
      </c>
      <c r="D31" s="521">
        <v>5146.2699415999996</v>
      </c>
      <c r="E31" s="521">
        <v>4582.7916476</v>
      </c>
      <c r="F31" s="521">
        <v>4843.0311000000002</v>
      </c>
      <c r="G31" s="521">
        <v>4953.8528999999999</v>
      </c>
      <c r="H31" s="71"/>
      <c r="I31" s="521">
        <f t="shared" ref="I31" si="1">D31-C31</f>
        <v>-138.13704460000008</v>
      </c>
      <c r="J31" s="521">
        <f t="shared" ref="J31" si="2">E31-D31</f>
        <v>-563.47829399999955</v>
      </c>
      <c r="K31" s="521">
        <f t="shared" ref="K31" si="3">F31-E31</f>
        <v>260.23945240000012</v>
      </c>
      <c r="L31" s="521">
        <f t="shared" ref="L31" si="4">G31-F31</f>
        <v>110.82179999999971</v>
      </c>
    </row>
    <row r="32" spans="1:14" x14ac:dyDescent="0.2">
      <c r="A32" s="30"/>
      <c r="B32" s="353" t="s">
        <v>553</v>
      </c>
      <c r="C32" s="30"/>
      <c r="D32" s="30"/>
      <c r="E32" s="30"/>
      <c r="F32" s="30"/>
      <c r="G32" s="30"/>
      <c r="H32" s="30"/>
      <c r="I32" s="512">
        <f>+SUM(I28:I30)</f>
        <v>-138.13704460000008</v>
      </c>
      <c r="J32" s="512">
        <f>+SUM(J28:J30)</f>
        <v>-563.48089993999952</v>
      </c>
      <c r="K32" s="512">
        <f>+SUM(K28:K30)</f>
        <v>260.2396242399999</v>
      </c>
      <c r="L32" s="512">
        <f>+SUM(L28:L30)</f>
        <v>110.82194000000015</v>
      </c>
    </row>
    <row r="33" spans="1:13" x14ac:dyDescent="0.2">
      <c r="A33" s="188"/>
      <c r="B33" s="188"/>
      <c r="C33" s="226"/>
      <c r="D33" s="226"/>
      <c r="E33" s="226"/>
      <c r="F33" s="226"/>
      <c r="G33" s="226"/>
      <c r="H33" s="188"/>
      <c r="I33" s="188"/>
      <c r="J33" s="188"/>
      <c r="K33" s="188"/>
      <c r="L33" s="188"/>
    </row>
    <row r="34" spans="1:13" x14ac:dyDescent="0.2">
      <c r="A34" s="188"/>
      <c r="B34" s="188"/>
      <c r="C34" s="188"/>
      <c r="D34" s="188"/>
      <c r="E34" s="188"/>
      <c r="F34" s="188"/>
      <c r="G34" s="188"/>
      <c r="H34" s="188"/>
      <c r="I34" s="188"/>
      <c r="J34" s="188"/>
      <c r="K34" s="188"/>
      <c r="L34" s="188"/>
      <c r="M34" s="188"/>
    </row>
    <row r="35" spans="1:13" x14ac:dyDescent="0.2">
      <c r="A35" s="188"/>
      <c r="B35" s="188"/>
      <c r="C35" s="188"/>
      <c r="D35" s="188"/>
      <c r="E35" s="188"/>
      <c r="F35" s="188"/>
      <c r="G35" s="188"/>
      <c r="H35" s="188"/>
      <c r="I35" s="188"/>
      <c r="J35" s="188"/>
      <c r="K35" s="188"/>
      <c r="L35" s="188"/>
      <c r="M35" s="188"/>
    </row>
    <row r="36" spans="1:13" x14ac:dyDescent="0.2">
      <c r="A36" s="5"/>
      <c r="B36" s="5" t="s">
        <v>350</v>
      </c>
      <c r="C36"/>
    </row>
    <row r="37" spans="1:13" x14ac:dyDescent="0.2">
      <c r="A37">
        <v>4</v>
      </c>
      <c r="B37">
        <v>0</v>
      </c>
      <c r="C37"/>
    </row>
    <row r="38" spans="1:13" x14ac:dyDescent="0.2">
      <c r="A38">
        <v>4</v>
      </c>
      <c r="B38">
        <v>1</v>
      </c>
      <c r="C38"/>
    </row>
    <row r="39" spans="1:13" x14ac:dyDescent="0.2">
      <c r="C39"/>
    </row>
    <row r="40" spans="1:13" x14ac:dyDescent="0.2">
      <c r="A40" s="5"/>
      <c r="B40" s="5" t="s">
        <v>350</v>
      </c>
      <c r="C40"/>
    </row>
    <row r="41" spans="1:13" x14ac:dyDescent="0.2">
      <c r="A41">
        <v>2.5</v>
      </c>
      <c r="B41" s="6">
        <v>-1.5</v>
      </c>
      <c r="C41"/>
    </row>
    <row r="42" spans="1:13" x14ac:dyDescent="0.2">
      <c r="A42">
        <v>2.5</v>
      </c>
      <c r="B42" s="6">
        <v>1.5</v>
      </c>
      <c r="C42"/>
    </row>
    <row r="43" spans="1:13" x14ac:dyDescent="0.2">
      <c r="C43"/>
    </row>
    <row r="44" spans="1:13" x14ac:dyDescent="0.2">
      <c r="C44"/>
    </row>
    <row r="45" spans="1:13" x14ac:dyDescent="0.2">
      <c r="C45"/>
    </row>
    <row r="46" spans="1:13" x14ac:dyDescent="0.2">
      <c r="C46"/>
    </row>
    <row r="47" spans="1:13" x14ac:dyDescent="0.2">
      <c r="C47"/>
    </row>
    <row r="48" spans="1:13" x14ac:dyDescent="0.2">
      <c r="C48"/>
    </row>
    <row r="49" spans="3:3" x14ac:dyDescent="0.2">
      <c r="C49"/>
    </row>
    <row r="50" spans="3:3" x14ac:dyDescent="0.2">
      <c r="C50"/>
    </row>
    <row r="51" spans="3:3" x14ac:dyDescent="0.2">
      <c r="C51"/>
    </row>
    <row r="52" spans="3:3" x14ac:dyDescent="0.2">
      <c r="C52"/>
    </row>
    <row r="53" spans="3:3" x14ac:dyDescent="0.2">
      <c r="C53"/>
    </row>
    <row r="54" spans="3:3" x14ac:dyDescent="0.2">
      <c r="C54"/>
    </row>
    <row r="55" spans="3:3" x14ac:dyDescent="0.2">
      <c r="C55"/>
    </row>
    <row r="56" spans="3:3" x14ac:dyDescent="0.2">
      <c r="C56"/>
    </row>
    <row r="57" spans="3:3" x14ac:dyDescent="0.2">
      <c r="C57"/>
    </row>
    <row r="58" spans="3:3" x14ac:dyDescent="0.2">
      <c r="C58"/>
    </row>
    <row r="59" spans="3:3" x14ac:dyDescent="0.2">
      <c r="C59"/>
    </row>
    <row r="60" spans="3:3" x14ac:dyDescent="0.2">
      <c r="C60"/>
    </row>
    <row r="61" spans="3:3" x14ac:dyDescent="0.2">
      <c r="C61"/>
    </row>
    <row r="62" spans="3:3" x14ac:dyDescent="0.2">
      <c r="C62"/>
    </row>
    <row r="63" spans="3:3" x14ac:dyDescent="0.2">
      <c r="C63"/>
    </row>
    <row r="64" spans="3:3" x14ac:dyDescent="0.2">
      <c r="C64"/>
    </row>
    <row r="65" spans="3:3" x14ac:dyDescent="0.2">
      <c r="C65"/>
    </row>
    <row r="66" spans="3:3" x14ac:dyDescent="0.2">
      <c r="C66"/>
    </row>
    <row r="67" spans="3:3" x14ac:dyDescent="0.2">
      <c r="C67"/>
    </row>
    <row r="68" spans="3:3" x14ac:dyDescent="0.2">
      <c r="C68"/>
    </row>
    <row r="69" spans="3:3" x14ac:dyDescent="0.2">
      <c r="C69"/>
    </row>
    <row r="70" spans="3:3" x14ac:dyDescent="0.2">
      <c r="C70"/>
    </row>
    <row r="71" spans="3:3" x14ac:dyDescent="0.2">
      <c r="C71"/>
    </row>
    <row r="72" spans="3:3" x14ac:dyDescent="0.2">
      <c r="C72"/>
    </row>
    <row r="73" spans="3:3" x14ac:dyDescent="0.2">
      <c r="C73"/>
    </row>
    <row r="74" spans="3:3" x14ac:dyDescent="0.2">
      <c r="C74"/>
    </row>
    <row r="75" spans="3:3" x14ac:dyDescent="0.2">
      <c r="C75"/>
    </row>
    <row r="76" spans="3:3" x14ac:dyDescent="0.2">
      <c r="C76"/>
    </row>
    <row r="77" spans="3:3" x14ac:dyDescent="0.2">
      <c r="C77"/>
    </row>
    <row r="78" spans="3:3" x14ac:dyDescent="0.2">
      <c r="C78"/>
    </row>
    <row r="79" spans="3:3" x14ac:dyDescent="0.2">
      <c r="C79"/>
    </row>
    <row r="80" spans="3:3" x14ac:dyDescent="0.2">
      <c r="C80"/>
    </row>
    <row r="81" spans="3:3" x14ac:dyDescent="0.2">
      <c r="C81"/>
    </row>
    <row r="82" spans="3:3" x14ac:dyDescent="0.2">
      <c r="C82"/>
    </row>
    <row r="83" spans="3:3" x14ac:dyDescent="0.2">
      <c r="C83"/>
    </row>
    <row r="84" spans="3:3" x14ac:dyDescent="0.2">
      <c r="C84"/>
    </row>
    <row r="85" spans="3:3" x14ac:dyDescent="0.2">
      <c r="C85"/>
    </row>
    <row r="86" spans="3:3" x14ac:dyDescent="0.2">
      <c r="C86"/>
    </row>
    <row r="87" spans="3:3" x14ac:dyDescent="0.2">
      <c r="C87"/>
    </row>
    <row r="88" spans="3:3" x14ac:dyDescent="0.2">
      <c r="C88"/>
    </row>
    <row r="89" spans="3:3" x14ac:dyDescent="0.2">
      <c r="C89"/>
    </row>
    <row r="90" spans="3:3" x14ac:dyDescent="0.2">
      <c r="C90"/>
    </row>
    <row r="91" spans="3:3" x14ac:dyDescent="0.2">
      <c r="C91"/>
    </row>
    <row r="92" spans="3:3" x14ac:dyDescent="0.2">
      <c r="C92"/>
    </row>
    <row r="93" spans="3:3" x14ac:dyDescent="0.2">
      <c r="C93"/>
    </row>
    <row r="94" spans="3:3" x14ac:dyDescent="0.2">
      <c r="C94"/>
    </row>
    <row r="95" spans="3:3" x14ac:dyDescent="0.2">
      <c r="C95"/>
    </row>
    <row r="96" spans="3:3" x14ac:dyDescent="0.2">
      <c r="C96"/>
    </row>
    <row r="97" spans="3:3" x14ac:dyDescent="0.2">
      <c r="C97"/>
    </row>
    <row r="98" spans="3:3" x14ac:dyDescent="0.2">
      <c r="C98"/>
    </row>
    <row r="99" spans="3:3" x14ac:dyDescent="0.2">
      <c r="C99"/>
    </row>
    <row r="100" spans="3:3" x14ac:dyDescent="0.2">
      <c r="C100"/>
    </row>
    <row r="101" spans="3:3" x14ac:dyDescent="0.2">
      <c r="C101"/>
    </row>
    <row r="102" spans="3:3" x14ac:dyDescent="0.2">
      <c r="C102"/>
    </row>
    <row r="103" spans="3:3" x14ac:dyDescent="0.2">
      <c r="C103"/>
    </row>
    <row r="104" spans="3:3" x14ac:dyDescent="0.2">
      <c r="C104"/>
    </row>
    <row r="105" spans="3:3" x14ac:dyDescent="0.2">
      <c r="C105"/>
    </row>
    <row r="106" spans="3:3" x14ac:dyDescent="0.2">
      <c r="C106"/>
    </row>
    <row r="107" spans="3:3" x14ac:dyDescent="0.2">
      <c r="C107"/>
    </row>
    <row r="108" spans="3:3" x14ac:dyDescent="0.2">
      <c r="C108"/>
    </row>
    <row r="109" spans="3:3" x14ac:dyDescent="0.2">
      <c r="C109"/>
    </row>
    <row r="110" spans="3:3" x14ac:dyDescent="0.2">
      <c r="C110"/>
    </row>
    <row r="111" spans="3:3" x14ac:dyDescent="0.2">
      <c r="C111"/>
    </row>
    <row r="112" spans="3:3" x14ac:dyDescent="0.2">
      <c r="C112"/>
    </row>
    <row r="113" spans="3:3" x14ac:dyDescent="0.2">
      <c r="C113"/>
    </row>
    <row r="114" spans="3:3" x14ac:dyDescent="0.2">
      <c r="C114"/>
    </row>
    <row r="115" spans="3:3" x14ac:dyDescent="0.2">
      <c r="C115"/>
    </row>
    <row r="116" spans="3:3" x14ac:dyDescent="0.2">
      <c r="C116"/>
    </row>
    <row r="117" spans="3:3" x14ac:dyDescent="0.2">
      <c r="C117"/>
    </row>
    <row r="118" spans="3:3" x14ac:dyDescent="0.2">
      <c r="C118"/>
    </row>
    <row r="119" spans="3:3" x14ac:dyDescent="0.2">
      <c r="C119"/>
    </row>
    <row r="120" spans="3:3" x14ac:dyDescent="0.2">
      <c r="C120"/>
    </row>
    <row r="121" spans="3:3" x14ac:dyDescent="0.2">
      <c r="C121"/>
    </row>
    <row r="122" spans="3:3" x14ac:dyDescent="0.2">
      <c r="C122"/>
    </row>
    <row r="123" spans="3:3" x14ac:dyDescent="0.2">
      <c r="C123"/>
    </row>
    <row r="124" spans="3:3" x14ac:dyDescent="0.2">
      <c r="C124"/>
    </row>
    <row r="125" spans="3:3" x14ac:dyDescent="0.2">
      <c r="C125"/>
    </row>
    <row r="126" spans="3:3" x14ac:dyDescent="0.2">
      <c r="C126"/>
    </row>
    <row r="127" spans="3:3" x14ac:dyDescent="0.2">
      <c r="C127"/>
    </row>
    <row r="128" spans="3:3" x14ac:dyDescent="0.2">
      <c r="C128"/>
    </row>
    <row r="129" spans="3:3" x14ac:dyDescent="0.2">
      <c r="C129"/>
    </row>
    <row r="130" spans="3:3" x14ac:dyDescent="0.2">
      <c r="C130"/>
    </row>
    <row r="131" spans="3:3" x14ac:dyDescent="0.2">
      <c r="C131"/>
    </row>
    <row r="132" spans="3:3" x14ac:dyDescent="0.2">
      <c r="C132"/>
    </row>
    <row r="133" spans="3:3" x14ac:dyDescent="0.2">
      <c r="C133"/>
    </row>
    <row r="134" spans="3:3" x14ac:dyDescent="0.2">
      <c r="C134"/>
    </row>
    <row r="135" spans="3:3" x14ac:dyDescent="0.2">
      <c r="C135"/>
    </row>
    <row r="136" spans="3:3" x14ac:dyDescent="0.2">
      <c r="C136"/>
    </row>
    <row r="137" spans="3:3" x14ac:dyDescent="0.2">
      <c r="C137"/>
    </row>
    <row r="138" spans="3:3" x14ac:dyDescent="0.2">
      <c r="C138"/>
    </row>
    <row r="139" spans="3:3" x14ac:dyDescent="0.2">
      <c r="C139"/>
    </row>
    <row r="140" spans="3:3" x14ac:dyDescent="0.2">
      <c r="C140"/>
    </row>
    <row r="141" spans="3:3" x14ac:dyDescent="0.2">
      <c r="C141"/>
    </row>
    <row r="142" spans="3:3" x14ac:dyDescent="0.2">
      <c r="C142"/>
    </row>
    <row r="143" spans="3:3" x14ac:dyDescent="0.2">
      <c r="C143"/>
    </row>
    <row r="144" spans="3:3" x14ac:dyDescent="0.2">
      <c r="C144"/>
    </row>
    <row r="145" spans="3:3" x14ac:dyDescent="0.2">
      <c r="C145"/>
    </row>
    <row r="146" spans="3:3" x14ac:dyDescent="0.2">
      <c r="C146"/>
    </row>
    <row r="147" spans="3:3" x14ac:dyDescent="0.2">
      <c r="C147"/>
    </row>
    <row r="148" spans="3:3" x14ac:dyDescent="0.2">
      <c r="C148"/>
    </row>
    <row r="149" spans="3:3" x14ac:dyDescent="0.2">
      <c r="C149"/>
    </row>
    <row r="150" spans="3:3" x14ac:dyDescent="0.2">
      <c r="C150"/>
    </row>
    <row r="151" spans="3:3" x14ac:dyDescent="0.2">
      <c r="C151"/>
    </row>
    <row r="152" spans="3:3" x14ac:dyDescent="0.2">
      <c r="C152"/>
    </row>
    <row r="153" spans="3:3" x14ac:dyDescent="0.2">
      <c r="C153"/>
    </row>
    <row r="154" spans="3:3" x14ac:dyDescent="0.2">
      <c r="C154"/>
    </row>
    <row r="155" spans="3:3" x14ac:dyDescent="0.2">
      <c r="C155"/>
    </row>
    <row r="156" spans="3:3" x14ac:dyDescent="0.2">
      <c r="C156"/>
    </row>
    <row r="157" spans="3:3" x14ac:dyDescent="0.2">
      <c r="C157"/>
    </row>
    <row r="158" spans="3:3" x14ac:dyDescent="0.2">
      <c r="C158"/>
    </row>
    <row r="159" spans="3:3" x14ac:dyDescent="0.2">
      <c r="C159"/>
    </row>
    <row r="160" spans="3:3" x14ac:dyDescent="0.2">
      <c r="C160"/>
    </row>
  </sheetData>
  <mergeCells count="2">
    <mergeCell ref="C26:G26"/>
    <mergeCell ref="I26:L26"/>
  </mergeCells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2:R53"/>
  <sheetViews>
    <sheetView workbookViewId="0"/>
  </sheetViews>
  <sheetFormatPr defaultRowHeight="12.75" x14ac:dyDescent="0.2"/>
  <cols>
    <col min="17" max="17" width="34.85546875" customWidth="1"/>
    <col min="18" max="18" width="14.4257812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  <c r="B3" s="367"/>
      <c r="C3" s="367"/>
      <c r="D3" s="367"/>
      <c r="E3" s="367"/>
      <c r="F3" s="367"/>
      <c r="G3" s="367"/>
      <c r="H3" s="367"/>
      <c r="I3" s="367"/>
      <c r="J3" s="367"/>
      <c r="K3" s="367"/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Q6" s="209" t="s">
        <v>384</v>
      </c>
      <c r="R6" s="210" t="s">
        <v>385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23"/>
    </row>
    <row r="26" spans="1:11" x14ac:dyDescent="0.2">
      <c r="B26" s="23"/>
    </row>
    <row r="27" spans="1:11" x14ac:dyDescent="0.2">
      <c r="A27" s="9"/>
      <c r="B27" s="401" t="s">
        <v>384</v>
      </c>
    </row>
    <row r="28" spans="1:11" x14ac:dyDescent="0.2">
      <c r="A28">
        <v>2002</v>
      </c>
      <c r="B28" s="13">
        <v>6.0721356406000002E-2</v>
      </c>
    </row>
    <row r="29" spans="1:11" x14ac:dyDescent="0.2">
      <c r="A29">
        <v>2003</v>
      </c>
      <c r="B29" s="13">
        <v>6.5889875380999996E-2</v>
      </c>
    </row>
    <row r="30" spans="1:11" x14ac:dyDescent="0.2">
      <c r="A30">
        <v>2004</v>
      </c>
      <c r="B30" s="13">
        <v>7.1331862282000003E-2</v>
      </c>
    </row>
    <row r="31" spans="1:11" x14ac:dyDescent="0.2">
      <c r="A31">
        <v>2005</v>
      </c>
      <c r="B31" s="13">
        <v>8.0227416529000006E-2</v>
      </c>
    </row>
    <row r="32" spans="1:11" x14ac:dyDescent="0.2">
      <c r="A32">
        <v>2006</v>
      </c>
      <c r="B32" s="13">
        <v>8.3876587774000005E-2</v>
      </c>
    </row>
    <row r="33" spans="1:2" x14ac:dyDescent="0.2">
      <c r="A33">
        <v>2007</v>
      </c>
      <c r="B33" s="13">
        <v>8.5366826896999995E-2</v>
      </c>
    </row>
    <row r="34" spans="1:2" x14ac:dyDescent="0.2">
      <c r="A34">
        <v>2008</v>
      </c>
      <c r="B34" s="13">
        <v>9.5771912291999994E-2</v>
      </c>
    </row>
    <row r="35" spans="1:2" x14ac:dyDescent="0.2">
      <c r="A35">
        <v>2009</v>
      </c>
      <c r="B35" s="13">
        <v>7.3800889716999996E-2</v>
      </c>
    </row>
    <row r="36" spans="1:2" x14ac:dyDescent="0.2">
      <c r="A36">
        <v>2010</v>
      </c>
      <c r="B36" s="13">
        <v>8.0980060564999998E-2</v>
      </c>
    </row>
    <row r="37" spans="1:2" x14ac:dyDescent="0.2">
      <c r="A37">
        <v>2011</v>
      </c>
      <c r="B37" s="13">
        <v>8.9546987647000004E-2</v>
      </c>
    </row>
    <row r="38" spans="1:2" x14ac:dyDescent="0.2">
      <c r="A38">
        <v>2012</v>
      </c>
      <c r="B38" s="13">
        <v>8.3658910449999999E-2</v>
      </c>
    </row>
    <row r="39" spans="1:2" x14ac:dyDescent="0.2">
      <c r="A39">
        <v>2013</v>
      </c>
      <c r="B39" s="13">
        <v>8.1972504129000007E-2</v>
      </c>
    </row>
    <row r="40" spans="1:2" x14ac:dyDescent="0.2">
      <c r="A40">
        <v>2014</v>
      </c>
      <c r="B40" s="13">
        <v>7.9578767034000006E-2</v>
      </c>
    </row>
    <row r="41" spans="1:2" x14ac:dyDescent="0.2">
      <c r="A41">
        <v>2015</v>
      </c>
      <c r="B41" s="13">
        <v>6.1842655415000003E-2</v>
      </c>
    </row>
    <row r="42" spans="1:2" x14ac:dyDescent="0.2">
      <c r="A42">
        <v>2016</v>
      </c>
      <c r="B42" s="13">
        <v>5.5373719851000001E-2</v>
      </c>
    </row>
    <row r="43" spans="1:2" x14ac:dyDescent="0.2">
      <c r="A43">
        <v>2017</v>
      </c>
      <c r="B43" s="13">
        <v>5.8131441961999999E-2</v>
      </c>
    </row>
    <row r="44" spans="1:2" x14ac:dyDescent="0.2">
      <c r="A44">
        <v>2018</v>
      </c>
      <c r="B44" s="13">
        <v>6.2241785990999998E-2</v>
      </c>
    </row>
    <row r="45" spans="1:2" x14ac:dyDescent="0.2">
      <c r="A45">
        <v>2019</v>
      </c>
      <c r="B45" s="13">
        <v>5.6731848942999999E-2</v>
      </c>
    </row>
    <row r="46" spans="1:2" x14ac:dyDescent="0.2">
      <c r="A46">
        <v>2020</v>
      </c>
      <c r="B46" s="13">
        <v>4.6808435593999997E-2</v>
      </c>
    </row>
    <row r="47" spans="1:2" x14ac:dyDescent="0.2">
      <c r="A47">
        <v>2021</v>
      </c>
      <c r="B47" s="13">
        <v>5.2744699328000001E-2</v>
      </c>
    </row>
    <row r="48" spans="1:2" x14ac:dyDescent="0.2">
      <c r="A48" s="9">
        <v>2022</v>
      </c>
      <c r="B48" s="13">
        <v>5.0951604241000002E-2</v>
      </c>
    </row>
    <row r="49" spans="1:2" x14ac:dyDescent="0.2">
      <c r="A49" s="353" t="s">
        <v>553</v>
      </c>
    </row>
    <row r="51" spans="1:2" x14ac:dyDescent="0.2">
      <c r="A51" s="5"/>
      <c r="B51" s="227" t="s">
        <v>350</v>
      </c>
    </row>
    <row r="52" spans="1:2" x14ac:dyDescent="0.2">
      <c r="A52">
        <v>19.5</v>
      </c>
      <c r="B52" s="2">
        <v>0</v>
      </c>
    </row>
    <row r="53" spans="1:2" x14ac:dyDescent="0.2">
      <c r="A53">
        <v>19.5</v>
      </c>
      <c r="B53" s="2">
        <v>1</v>
      </c>
    </row>
  </sheetData>
  <phoneticPr fontId="0" type="noConversion"/>
  <hyperlinks>
    <hyperlink ref="A3" location="Contents!A1" display="Return to Contents"/>
  </hyperlinks>
  <pageMargins left="0.75" right="0.75" top="1" bottom="1" header="0.5" footer="0.5"/>
  <pageSetup scale="90" fitToHeight="2" orientation="landscape" r:id="rId1"/>
  <headerFooter alignWithMargins="0"/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/>
  <dimension ref="A2:R38"/>
  <sheetViews>
    <sheetView workbookViewId="0"/>
  </sheetViews>
  <sheetFormatPr defaultRowHeight="12.75" x14ac:dyDescent="0.2"/>
  <cols>
    <col min="1" max="1" width="12.85546875" customWidth="1"/>
    <col min="17" max="17" width="16.85546875" customWidth="1"/>
    <col min="18" max="18" width="22.85546875" customWidth="1"/>
  </cols>
  <sheetData>
    <row r="2" spans="1:18" ht="15.75" x14ac:dyDescent="0.25">
      <c r="A2" s="44" t="s">
        <v>551</v>
      </c>
    </row>
    <row r="3" spans="1:18" x14ac:dyDescent="0.2">
      <c r="A3" s="22" t="s">
        <v>16</v>
      </c>
    </row>
    <row r="4" spans="1:18" x14ac:dyDescent="0.2">
      <c r="A4" s="367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105"/>
    </row>
    <row r="5" spans="1:18" x14ac:dyDescent="0.2">
      <c r="A5" s="367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105"/>
      <c r="Q5" s="166" t="s">
        <v>351</v>
      </c>
      <c r="R5" s="167"/>
    </row>
    <row r="6" spans="1:18" x14ac:dyDescent="0.2">
      <c r="A6" s="367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105"/>
      <c r="Q6" s="522" t="s">
        <v>391</v>
      </c>
      <c r="R6" s="301" t="s">
        <v>392</v>
      </c>
    </row>
    <row r="7" spans="1:18" x14ac:dyDescent="0.2">
      <c r="A7" s="367"/>
      <c r="B7" s="367"/>
      <c r="C7" s="367"/>
      <c r="D7" s="367"/>
      <c r="E7" s="367"/>
      <c r="F7" s="367"/>
      <c r="G7" s="367"/>
      <c r="H7" s="367"/>
      <c r="I7" s="367"/>
      <c r="J7" s="367"/>
      <c r="K7" s="367"/>
      <c r="Q7" s="323" t="s">
        <v>388</v>
      </c>
      <c r="R7" s="527" t="s">
        <v>393</v>
      </c>
    </row>
    <row r="8" spans="1:18" x14ac:dyDescent="0.2">
      <c r="A8" s="367"/>
      <c r="B8" s="367"/>
      <c r="C8" s="367"/>
      <c r="D8" s="367"/>
      <c r="E8" s="367"/>
      <c r="F8" s="367"/>
      <c r="G8" s="367"/>
      <c r="H8" s="367"/>
      <c r="I8" s="367"/>
      <c r="J8" s="367"/>
      <c r="K8" s="367"/>
    </row>
    <row r="9" spans="1:18" x14ac:dyDescent="0.2">
      <c r="A9" s="367"/>
      <c r="B9" s="367"/>
      <c r="C9" s="367"/>
      <c r="D9" s="367"/>
      <c r="E9" s="367"/>
      <c r="F9" s="367"/>
      <c r="G9" s="367"/>
      <c r="H9" s="367"/>
      <c r="I9" s="367"/>
      <c r="J9" s="367"/>
      <c r="K9" s="367"/>
    </row>
    <row r="10" spans="1:18" x14ac:dyDescent="0.2">
      <c r="A10" s="367"/>
      <c r="B10" s="367"/>
      <c r="C10" s="367"/>
      <c r="D10" s="367"/>
      <c r="E10" s="367"/>
      <c r="F10" s="367"/>
      <c r="G10" s="367"/>
      <c r="H10" s="367"/>
      <c r="I10" s="367"/>
      <c r="J10" s="367"/>
      <c r="K10" s="367"/>
    </row>
    <row r="11" spans="1:18" x14ac:dyDescent="0.2">
      <c r="A11" s="367"/>
      <c r="B11" s="367"/>
      <c r="C11" s="367"/>
      <c r="D11" s="367"/>
      <c r="E11" s="367"/>
      <c r="F11" s="367"/>
      <c r="G11" s="367"/>
      <c r="H11" s="367"/>
      <c r="I11" s="367"/>
      <c r="J11" s="367"/>
      <c r="K11" s="367"/>
    </row>
    <row r="12" spans="1:18" x14ac:dyDescent="0.2">
      <c r="A12" s="367"/>
      <c r="B12" s="367"/>
      <c r="C12" s="367"/>
      <c r="D12" s="367"/>
      <c r="E12" s="367"/>
      <c r="F12" s="367"/>
      <c r="G12" s="367"/>
      <c r="H12" s="367"/>
      <c r="I12" s="367"/>
      <c r="J12" s="367"/>
      <c r="K12" s="367"/>
    </row>
    <row r="13" spans="1:18" x14ac:dyDescent="0.2">
      <c r="A13" s="367"/>
      <c r="B13" s="367"/>
      <c r="C13" s="367"/>
      <c r="D13" s="367"/>
      <c r="E13" s="367"/>
      <c r="F13" s="367"/>
      <c r="G13" s="367"/>
      <c r="H13" s="367"/>
      <c r="I13" s="367"/>
      <c r="J13" s="367"/>
      <c r="K13" s="367"/>
    </row>
    <row r="14" spans="1:18" x14ac:dyDescent="0.2">
      <c r="A14" s="367"/>
      <c r="B14" s="367"/>
      <c r="C14" s="367"/>
      <c r="D14" s="367"/>
      <c r="E14" s="367"/>
      <c r="F14" s="367"/>
      <c r="G14" s="367"/>
      <c r="H14" s="367"/>
      <c r="I14" s="367"/>
      <c r="J14" s="367"/>
      <c r="K14" s="367"/>
    </row>
    <row r="15" spans="1:18" x14ac:dyDescent="0.2">
      <c r="A15" s="367"/>
      <c r="B15" s="367"/>
      <c r="C15" s="367"/>
      <c r="D15" s="367"/>
      <c r="E15" s="367"/>
      <c r="F15" s="367"/>
      <c r="G15" s="367"/>
      <c r="H15" s="367"/>
      <c r="I15" s="367"/>
      <c r="J15" s="367"/>
      <c r="K15" s="367"/>
    </row>
    <row r="16" spans="1:18" x14ac:dyDescent="0.2">
      <c r="A16" s="367"/>
      <c r="B16" s="367"/>
      <c r="C16" s="367"/>
      <c r="D16" s="367"/>
      <c r="E16" s="367"/>
      <c r="F16" s="367"/>
      <c r="G16" s="367"/>
      <c r="H16" s="367"/>
      <c r="I16" s="367"/>
      <c r="J16" s="367"/>
      <c r="K16" s="367"/>
    </row>
    <row r="17" spans="1:11" x14ac:dyDescent="0.2">
      <c r="A17" s="367"/>
      <c r="B17" s="367"/>
      <c r="C17" s="367"/>
      <c r="D17" s="367"/>
      <c r="E17" s="367"/>
      <c r="F17" s="367"/>
      <c r="G17" s="367"/>
      <c r="H17" s="367"/>
      <c r="I17" s="367"/>
      <c r="J17" s="367"/>
      <c r="K17" s="367"/>
    </row>
    <row r="18" spans="1:11" x14ac:dyDescent="0.2">
      <c r="A18" s="367"/>
      <c r="B18" s="367"/>
      <c r="C18" s="367"/>
      <c r="D18" s="367"/>
      <c r="E18" s="367"/>
      <c r="F18" s="367"/>
      <c r="G18" s="367"/>
      <c r="H18" s="367"/>
      <c r="I18" s="367"/>
      <c r="J18" s="367"/>
      <c r="K18" s="367"/>
    </row>
    <row r="19" spans="1:11" x14ac:dyDescent="0.2">
      <c r="A19" s="367"/>
      <c r="B19" s="367"/>
      <c r="C19" s="367"/>
      <c r="D19" s="367"/>
      <c r="E19" s="367"/>
      <c r="F19" s="367"/>
      <c r="G19" s="367"/>
      <c r="H19" s="367"/>
      <c r="I19" s="367"/>
      <c r="J19" s="367"/>
      <c r="K19" s="367"/>
    </row>
    <row r="20" spans="1:11" x14ac:dyDescent="0.2">
      <c r="A20" s="367"/>
      <c r="B20" s="367"/>
      <c r="C20" s="367"/>
      <c r="D20" s="367"/>
      <c r="E20" s="367"/>
      <c r="F20" s="367"/>
      <c r="G20" s="367"/>
      <c r="H20" s="367"/>
      <c r="I20" s="367"/>
      <c r="J20" s="367"/>
      <c r="K20" s="367"/>
    </row>
    <row r="21" spans="1:11" x14ac:dyDescent="0.2">
      <c r="A21" s="367"/>
      <c r="B21" s="367"/>
      <c r="C21" s="367"/>
      <c r="D21" s="367"/>
      <c r="E21" s="367"/>
      <c r="F21" s="367"/>
      <c r="G21" s="367"/>
      <c r="H21" s="367"/>
      <c r="I21" s="367"/>
      <c r="J21" s="367"/>
      <c r="K21" s="367"/>
    </row>
    <row r="22" spans="1:11" x14ac:dyDescent="0.2">
      <c r="A22" s="367"/>
      <c r="B22" s="367"/>
      <c r="C22" s="367"/>
      <c r="D22" s="367"/>
      <c r="E22" s="367"/>
      <c r="F22" s="367"/>
      <c r="G22" s="367"/>
      <c r="H22" s="367"/>
      <c r="I22" s="367"/>
      <c r="J22" s="367"/>
      <c r="K22" s="367"/>
    </row>
    <row r="23" spans="1:11" x14ac:dyDescent="0.2">
      <c r="A23" s="367"/>
      <c r="B23" s="367"/>
      <c r="C23" s="367"/>
      <c r="D23" s="367"/>
      <c r="E23" s="367"/>
      <c r="F23" s="367"/>
      <c r="G23" s="367"/>
      <c r="H23" s="367"/>
      <c r="I23" s="367"/>
      <c r="J23" s="367"/>
      <c r="K23" s="367"/>
    </row>
    <row r="24" spans="1:11" x14ac:dyDescent="0.2">
      <c r="A24" s="367"/>
      <c r="B24" s="367"/>
      <c r="C24" s="367"/>
      <c r="D24" s="367"/>
      <c r="E24" s="367"/>
      <c r="F24" s="367"/>
      <c r="G24" s="367"/>
      <c r="H24" s="367"/>
      <c r="I24" s="367"/>
      <c r="J24" s="367"/>
      <c r="K24" s="367"/>
    </row>
    <row r="25" spans="1:11" x14ac:dyDescent="0.2">
      <c r="B25" s="563" t="s">
        <v>496</v>
      </c>
      <c r="C25" s="563"/>
      <c r="D25" s="563"/>
      <c r="E25" s="563"/>
      <c r="F25" s="563"/>
    </row>
    <row r="26" spans="1:11" x14ac:dyDescent="0.2">
      <c r="A26" s="18"/>
      <c r="B26" s="81">
        <v>2019</v>
      </c>
      <c r="C26" s="81">
        <v>2020</v>
      </c>
      <c r="D26" s="81">
        <v>2021</v>
      </c>
      <c r="E26" s="81">
        <v>2022</v>
      </c>
      <c r="F26" s="275" t="s">
        <v>584</v>
      </c>
    </row>
    <row r="27" spans="1:11" x14ac:dyDescent="0.2">
      <c r="A27" s="19" t="s">
        <v>94</v>
      </c>
      <c r="B27" s="25">
        <v>41.991569257000002</v>
      </c>
      <c r="C27" s="25">
        <v>42.645058013000003</v>
      </c>
      <c r="D27" s="25">
        <v>43.303593937999999</v>
      </c>
      <c r="E27" s="25">
        <v>40.675225713000003</v>
      </c>
      <c r="F27" s="276">
        <v>44.354570000000002</v>
      </c>
      <c r="H27" s="25"/>
    </row>
    <row r="28" spans="1:11" x14ac:dyDescent="0.2">
      <c r="A28" s="19" t="s">
        <v>95</v>
      </c>
      <c r="B28" s="25">
        <v>129.50581568999999</v>
      </c>
      <c r="C28" s="25">
        <v>105.80113614</v>
      </c>
      <c r="D28" s="25">
        <v>126.63959957</v>
      </c>
      <c r="E28" s="25">
        <v>121.28967305</v>
      </c>
      <c r="F28" s="276">
        <v>121.3707</v>
      </c>
      <c r="H28" s="25"/>
    </row>
    <row r="29" spans="1:11" x14ac:dyDescent="0.2">
      <c r="A29" s="19" t="s">
        <v>96</v>
      </c>
      <c r="B29" s="25">
        <v>227.21194686000001</v>
      </c>
      <c r="C29" s="25">
        <v>247.54378697000001</v>
      </c>
      <c r="D29" s="25">
        <v>247.66023147000001</v>
      </c>
      <c r="E29" s="25">
        <v>248.08896222000001</v>
      </c>
      <c r="F29" s="276">
        <v>249.20660000000001</v>
      </c>
      <c r="H29" s="25"/>
    </row>
    <row r="30" spans="1:11" x14ac:dyDescent="0.2">
      <c r="A30" s="19" t="s">
        <v>97</v>
      </c>
      <c r="B30" s="25">
        <v>373.24651857999999</v>
      </c>
      <c r="C30" s="25">
        <v>397.64585516</v>
      </c>
      <c r="D30" s="25">
        <v>359.6463832</v>
      </c>
      <c r="E30" s="25">
        <v>360.02850618000002</v>
      </c>
      <c r="F30" s="276">
        <v>367.45280000000002</v>
      </c>
      <c r="H30" s="25"/>
    </row>
    <row r="31" spans="1:11" x14ac:dyDescent="0.2">
      <c r="A31" s="19" t="s">
        <v>98</v>
      </c>
      <c r="B31" s="25">
        <v>336.40995509999999</v>
      </c>
      <c r="C31" s="25">
        <v>357.00591980000002</v>
      </c>
      <c r="D31" s="25">
        <v>333.6286988</v>
      </c>
      <c r="E31" s="25">
        <v>334.03725373999998</v>
      </c>
      <c r="F31" s="276">
        <v>327.23590000000002</v>
      </c>
      <c r="H31" s="25"/>
    </row>
    <row r="32" spans="1:11" x14ac:dyDescent="0.2">
      <c r="A32" s="19" t="s">
        <v>99</v>
      </c>
      <c r="B32" s="25">
        <v>243.06013453</v>
      </c>
      <c r="C32" s="25">
        <v>181.58081268999999</v>
      </c>
      <c r="D32" s="25">
        <v>183.46653468</v>
      </c>
      <c r="E32" s="25">
        <v>183.88331925</v>
      </c>
      <c r="F32" s="276">
        <v>199.2055</v>
      </c>
      <c r="H32" s="25"/>
    </row>
    <row r="33" spans="1:12" x14ac:dyDescent="0.2">
      <c r="A33" s="18" t="s">
        <v>444</v>
      </c>
      <c r="B33" s="66">
        <f>+SUM(B27:B32)</f>
        <v>1351.4259400169999</v>
      </c>
      <c r="C33" s="66">
        <f>+SUM(C27:C32)</f>
        <v>1332.2225687729999</v>
      </c>
      <c r="D33" s="66">
        <f>+SUM(D27:D32)</f>
        <v>1294.3450416579999</v>
      </c>
      <c r="E33" s="66">
        <f>+SUM(E27:E32)</f>
        <v>1288.0029401530001</v>
      </c>
      <c r="F33" s="277">
        <f>+SUM(F27:F32)</f>
        <v>1308.8260700000001</v>
      </c>
    </row>
    <row r="34" spans="1:12" x14ac:dyDescent="0.2">
      <c r="A34" s="353" t="s">
        <v>553</v>
      </c>
    </row>
    <row r="35" spans="1:12" ht="12.75" customHeight="1" x14ac:dyDescent="0.2">
      <c r="A35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5" s="588"/>
      <c r="C35" s="588"/>
      <c r="D35" s="588"/>
      <c r="E35" s="588"/>
      <c r="F35" s="588"/>
      <c r="G35" s="588"/>
      <c r="H35" s="588"/>
      <c r="I35" s="588"/>
      <c r="J35" s="588"/>
      <c r="K35" s="588"/>
      <c r="L35" s="256"/>
    </row>
    <row r="36" spans="1:12" x14ac:dyDescent="0.2">
      <c r="A36" s="588"/>
      <c r="B36" s="588"/>
      <c r="C36" s="588"/>
      <c r="D36" s="588"/>
      <c r="E36" s="588"/>
      <c r="F36" s="588"/>
      <c r="G36" s="588"/>
      <c r="H36" s="588"/>
      <c r="I36" s="588"/>
      <c r="J36" s="588"/>
      <c r="K36" s="588"/>
      <c r="L36" s="256"/>
    </row>
    <row r="37" spans="1:12" x14ac:dyDescent="0.2">
      <c r="A37" s="32" t="s">
        <v>184</v>
      </c>
    </row>
    <row r="38" spans="1:12" x14ac:dyDescent="0.2">
      <c r="A38" s="92" t="s">
        <v>180</v>
      </c>
      <c r="B38" s="589" t="s">
        <v>181</v>
      </c>
      <c r="C38" s="589"/>
      <c r="D38" s="589"/>
      <c r="E38" s="589"/>
      <c r="F38" s="589"/>
      <c r="G38" s="91" t="s">
        <v>182</v>
      </c>
    </row>
  </sheetData>
  <mergeCells count="3">
    <mergeCell ref="B25:F25"/>
    <mergeCell ref="A35:K36"/>
    <mergeCell ref="B38:F38"/>
  </mergeCells>
  <hyperlinks>
    <hyperlink ref="B38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A2:X167"/>
  <sheetViews>
    <sheetView workbookViewId="0"/>
  </sheetViews>
  <sheetFormatPr defaultColWidth="9.140625" defaultRowHeight="12.75" x14ac:dyDescent="0.2"/>
  <cols>
    <col min="1" max="1" width="13.85546875" style="91" customWidth="1"/>
    <col min="2" max="2" width="10.140625" style="91" customWidth="1"/>
    <col min="3" max="3" width="10.85546875" style="91" customWidth="1"/>
    <col min="4" max="6" width="9.140625" style="91"/>
    <col min="7" max="7" width="13.85546875" style="91" customWidth="1"/>
    <col min="8" max="16" width="9.140625" style="91"/>
    <col min="17" max="17" width="18.42578125" style="91" customWidth="1"/>
    <col min="18" max="18" width="14.5703125" style="91" customWidth="1"/>
    <col min="19" max="16384" width="9.140625" style="91"/>
  </cols>
  <sheetData>
    <row r="2" spans="1:18" ht="15.75" x14ac:dyDescent="0.25">
      <c r="A2" s="44" t="s">
        <v>551</v>
      </c>
      <c r="L2" s="105"/>
      <c r="M2" s="108"/>
    </row>
    <row r="3" spans="1:18" x14ac:dyDescent="0.2">
      <c r="A3" s="22" t="s">
        <v>16</v>
      </c>
      <c r="L3" s="108"/>
    </row>
    <row r="4" spans="1:18" ht="15.75" x14ac:dyDescent="0.25">
      <c r="A4" s="393"/>
      <c r="B4" s="170"/>
      <c r="C4" s="170"/>
      <c r="D4" s="170"/>
      <c r="E4" s="170"/>
      <c r="F4" s="170"/>
      <c r="G4" s="170"/>
      <c r="H4" s="170"/>
      <c r="I4" s="170"/>
      <c r="J4" s="170"/>
      <c r="L4" s="108"/>
    </row>
    <row r="5" spans="1:18" ht="15.75" x14ac:dyDescent="0.25">
      <c r="A5" s="393"/>
      <c r="B5" s="170"/>
      <c r="C5" s="170"/>
      <c r="D5" s="170"/>
      <c r="E5" s="170"/>
      <c r="F5" s="170"/>
      <c r="G5" s="170"/>
      <c r="H5" s="170"/>
      <c r="I5" s="170"/>
      <c r="J5" s="170"/>
      <c r="Q5" s="166" t="s">
        <v>351</v>
      </c>
      <c r="R5" s="167"/>
    </row>
    <row r="6" spans="1:18" ht="15.75" x14ac:dyDescent="0.25">
      <c r="A6" s="393"/>
      <c r="B6" s="170"/>
      <c r="C6" s="170"/>
      <c r="D6" s="170"/>
      <c r="E6" s="170"/>
      <c r="F6" s="170"/>
      <c r="G6" s="170"/>
      <c r="H6" s="170"/>
      <c r="I6" s="170"/>
      <c r="J6" s="170"/>
      <c r="Q6" s="523" t="s">
        <v>387</v>
      </c>
      <c r="R6" s="252" t="s">
        <v>389</v>
      </c>
    </row>
    <row r="7" spans="1:18" ht="15.75" x14ac:dyDescent="0.25">
      <c r="A7" s="393"/>
      <c r="B7" s="170"/>
      <c r="C7" s="170"/>
      <c r="D7" s="170"/>
      <c r="E7" s="170"/>
      <c r="F7" s="170"/>
      <c r="G7" s="170"/>
      <c r="H7" s="170"/>
      <c r="I7" s="170"/>
      <c r="J7" s="170"/>
      <c r="Q7" s="254" t="s">
        <v>388</v>
      </c>
      <c r="R7" s="253" t="s">
        <v>390</v>
      </c>
    </row>
    <row r="8" spans="1:18" ht="15.75" x14ac:dyDescent="0.25">
      <c r="A8" s="393"/>
      <c r="B8" s="170"/>
      <c r="C8" s="170"/>
      <c r="D8" s="170"/>
      <c r="E8" s="170"/>
      <c r="F8" s="170"/>
      <c r="G8" s="170"/>
      <c r="H8" s="170"/>
      <c r="I8" s="170"/>
      <c r="J8" s="170"/>
    </row>
    <row r="9" spans="1:18" ht="15.75" x14ac:dyDescent="0.25">
      <c r="A9" s="393"/>
      <c r="B9" s="170"/>
      <c r="C9" s="170"/>
      <c r="D9" s="170"/>
      <c r="E9" s="170"/>
      <c r="F9" s="170"/>
      <c r="G9" s="170"/>
      <c r="H9" s="170"/>
      <c r="I9" s="170"/>
      <c r="J9" s="170"/>
    </row>
    <row r="10" spans="1:18" ht="15.75" x14ac:dyDescent="0.25">
      <c r="A10" s="393"/>
      <c r="B10" s="170"/>
      <c r="C10" s="170"/>
      <c r="D10" s="170"/>
      <c r="E10" s="170"/>
      <c r="F10" s="170"/>
      <c r="G10" s="170"/>
      <c r="H10" s="170"/>
      <c r="I10" s="170"/>
      <c r="J10" s="170"/>
    </row>
    <row r="11" spans="1:18" ht="15.75" x14ac:dyDescent="0.25">
      <c r="A11" s="393"/>
      <c r="B11" s="170"/>
      <c r="C11" s="170"/>
      <c r="D11" s="170"/>
      <c r="E11" s="170"/>
      <c r="F11" s="170"/>
      <c r="G11" s="170"/>
      <c r="H11" s="170"/>
      <c r="I11" s="170"/>
      <c r="J11" s="170"/>
    </row>
    <row r="12" spans="1:18" ht="15.75" x14ac:dyDescent="0.25">
      <c r="A12" s="393"/>
      <c r="B12" s="170"/>
      <c r="C12" s="170"/>
      <c r="D12" s="170"/>
      <c r="E12" s="170"/>
      <c r="F12" s="170"/>
      <c r="G12" s="170"/>
      <c r="H12" s="170"/>
      <c r="I12" s="170"/>
      <c r="J12" s="170"/>
    </row>
    <row r="13" spans="1:18" ht="15.75" x14ac:dyDescent="0.25">
      <c r="A13" s="393"/>
      <c r="B13" s="170"/>
      <c r="C13" s="170"/>
      <c r="D13" s="170"/>
      <c r="E13" s="170"/>
      <c r="F13" s="170"/>
      <c r="G13" s="170"/>
      <c r="H13" s="170"/>
      <c r="I13" s="170"/>
      <c r="J13" s="170"/>
    </row>
    <row r="14" spans="1:18" ht="15.75" x14ac:dyDescent="0.25">
      <c r="A14" s="393"/>
      <c r="B14" s="170"/>
      <c r="C14" s="170"/>
      <c r="D14" s="170"/>
      <c r="E14" s="170"/>
      <c r="F14" s="170"/>
      <c r="G14" s="170"/>
      <c r="H14" s="170"/>
      <c r="I14" s="170"/>
      <c r="J14" s="170"/>
    </row>
    <row r="15" spans="1:18" ht="15.75" x14ac:dyDescent="0.25">
      <c r="A15" s="393"/>
      <c r="B15" s="170"/>
      <c r="C15" s="170"/>
      <c r="D15" s="170"/>
      <c r="E15" s="170"/>
      <c r="F15" s="170"/>
      <c r="G15" s="170"/>
      <c r="H15" s="170"/>
      <c r="I15" s="170"/>
      <c r="J15" s="170"/>
    </row>
    <row r="16" spans="1:18" ht="15.75" x14ac:dyDescent="0.25">
      <c r="A16" s="393"/>
      <c r="B16" s="170"/>
      <c r="C16" s="170"/>
      <c r="D16" s="170"/>
      <c r="E16" s="170"/>
      <c r="F16" s="170"/>
      <c r="G16" s="170"/>
      <c r="H16" s="170"/>
      <c r="I16" s="170"/>
      <c r="J16" s="170"/>
    </row>
    <row r="17" spans="1:24" ht="15.75" x14ac:dyDescent="0.25">
      <c r="A17" s="393"/>
      <c r="B17" s="170"/>
      <c r="C17" s="170"/>
      <c r="D17" s="170"/>
      <c r="E17" s="170"/>
      <c r="F17" s="170"/>
      <c r="G17" s="170"/>
      <c r="H17" s="170"/>
      <c r="I17" s="170"/>
      <c r="J17" s="170"/>
    </row>
    <row r="18" spans="1:24" ht="15.75" x14ac:dyDescent="0.25">
      <c r="A18" s="393"/>
      <c r="B18" s="170"/>
      <c r="C18" s="170"/>
      <c r="D18" s="170"/>
      <c r="E18" s="170"/>
      <c r="F18" s="170"/>
      <c r="G18" s="170"/>
      <c r="H18" s="170"/>
      <c r="I18" s="170"/>
      <c r="J18" s="170"/>
    </row>
    <row r="19" spans="1:24" ht="15.75" x14ac:dyDescent="0.25">
      <c r="A19" s="393"/>
      <c r="B19" s="170"/>
      <c r="C19" s="170"/>
      <c r="D19" s="170"/>
      <c r="E19" s="170"/>
      <c r="F19" s="170"/>
      <c r="G19" s="170"/>
      <c r="H19" s="170"/>
      <c r="I19" s="170"/>
      <c r="J19" s="170"/>
    </row>
    <row r="20" spans="1:24" ht="15.75" x14ac:dyDescent="0.25">
      <c r="A20" s="393"/>
      <c r="B20" s="170"/>
      <c r="C20" s="170"/>
      <c r="D20" s="170"/>
      <c r="E20" s="170"/>
      <c r="F20" s="170"/>
      <c r="G20" s="170"/>
      <c r="H20" s="170"/>
      <c r="I20" s="170"/>
      <c r="J20" s="170"/>
    </row>
    <row r="21" spans="1:24" ht="15.75" x14ac:dyDescent="0.25">
      <c r="A21" s="393"/>
      <c r="B21" s="170"/>
      <c r="C21" s="170"/>
      <c r="D21" s="170"/>
      <c r="E21" s="170"/>
      <c r="F21" s="170"/>
      <c r="G21" s="170"/>
      <c r="H21" s="170"/>
      <c r="I21" s="170"/>
      <c r="J21" s="170"/>
    </row>
    <row r="22" spans="1:24" ht="15.75" x14ac:dyDescent="0.25">
      <c r="A22" s="44"/>
    </row>
    <row r="23" spans="1:24" ht="15" x14ac:dyDescent="0.2">
      <c r="A23" s="235"/>
      <c r="B23" s="590" t="s">
        <v>497</v>
      </c>
      <c r="C23" s="591"/>
      <c r="D23" s="591"/>
      <c r="E23" s="591"/>
      <c r="F23" s="236"/>
      <c r="G23" s="235"/>
    </row>
    <row r="24" spans="1:24" x14ac:dyDescent="0.2">
      <c r="A24" s="237"/>
      <c r="B24" s="273" t="s">
        <v>593</v>
      </c>
      <c r="C24" s="273" t="s">
        <v>594</v>
      </c>
      <c r="D24" s="273" t="s">
        <v>595</v>
      </c>
      <c r="E24" s="273" t="s">
        <v>596</v>
      </c>
      <c r="F24" s="274" t="s">
        <v>549</v>
      </c>
      <c r="X24" s="107"/>
    </row>
    <row r="25" spans="1:24" x14ac:dyDescent="0.2">
      <c r="A25" s="235" t="s">
        <v>100</v>
      </c>
      <c r="B25" s="255">
        <v>253.56903839</v>
      </c>
      <c r="C25" s="255">
        <v>253.93828515000001</v>
      </c>
      <c r="D25" s="255">
        <v>247.22342967</v>
      </c>
      <c r="E25" s="255">
        <v>238.90646520999999</v>
      </c>
      <c r="F25" s="528">
        <v>236.8425</v>
      </c>
      <c r="G25" s="112"/>
    </row>
    <row r="26" spans="1:24" x14ac:dyDescent="0.2">
      <c r="A26" s="235" t="s">
        <v>101</v>
      </c>
      <c r="B26" s="25">
        <v>593.61506187999998</v>
      </c>
      <c r="C26" s="25">
        <v>589.07677403000002</v>
      </c>
      <c r="D26" s="25">
        <v>421.79918487999998</v>
      </c>
      <c r="E26" s="25">
        <v>485.47237854000002</v>
      </c>
      <c r="F26" s="529">
        <v>515.77869999999996</v>
      </c>
      <c r="G26" s="112"/>
    </row>
    <row r="27" spans="1:24" x14ac:dyDescent="0.2">
      <c r="A27" s="235" t="s">
        <v>102</v>
      </c>
      <c r="B27" s="25">
        <v>731.61383309999997</v>
      </c>
      <c r="C27" s="25">
        <v>715.20099197000002</v>
      </c>
      <c r="D27" s="25">
        <v>748.69805429999997</v>
      </c>
      <c r="E27" s="25">
        <v>769.75196507999999</v>
      </c>
      <c r="F27" s="529">
        <v>731.51080000000002</v>
      </c>
      <c r="G27" s="112"/>
    </row>
    <row r="28" spans="1:24" x14ac:dyDescent="0.2">
      <c r="A28" s="235" t="s">
        <v>103</v>
      </c>
      <c r="B28" s="25">
        <v>858.81894880000004</v>
      </c>
      <c r="C28" s="25">
        <v>739.69094393</v>
      </c>
      <c r="D28" s="25">
        <v>799.95078839999996</v>
      </c>
      <c r="E28" s="25">
        <v>848.19222004000005</v>
      </c>
      <c r="F28" s="529">
        <v>838.23699999999997</v>
      </c>
      <c r="G28" s="112"/>
    </row>
    <row r="29" spans="1:24" x14ac:dyDescent="0.2">
      <c r="A29" s="235" t="s">
        <v>104</v>
      </c>
      <c r="B29" s="25">
        <v>719.19350697000004</v>
      </c>
      <c r="C29" s="25">
        <v>651.85843046000002</v>
      </c>
      <c r="D29" s="25">
        <v>783.30061007999996</v>
      </c>
      <c r="E29" s="25">
        <v>684.32449636000001</v>
      </c>
      <c r="F29" s="529">
        <v>698.24570000000006</v>
      </c>
      <c r="G29" s="112"/>
    </row>
    <row r="30" spans="1:24" x14ac:dyDescent="0.2">
      <c r="A30" s="235" t="s">
        <v>105</v>
      </c>
      <c r="B30" s="25">
        <v>631.6336599</v>
      </c>
      <c r="C30" s="25">
        <v>483.88762666000002</v>
      </c>
      <c r="D30" s="25">
        <v>550.44438590000004</v>
      </c>
      <c r="E30" s="25">
        <v>556.52571267999997</v>
      </c>
      <c r="F30" s="529">
        <v>557.48789999999997</v>
      </c>
      <c r="G30" s="112"/>
    </row>
    <row r="31" spans="1:24" x14ac:dyDescent="0.2">
      <c r="A31" s="237" t="s">
        <v>386</v>
      </c>
      <c r="B31" s="271">
        <f t="shared" ref="B31:F31" si="0">+SUM(B25:B30)</f>
        <v>3788.4440490400007</v>
      </c>
      <c r="C31" s="271">
        <f t="shared" si="0"/>
        <v>3433.6530522000003</v>
      </c>
      <c r="D31" s="271">
        <f t="shared" si="0"/>
        <v>3551.4164532300001</v>
      </c>
      <c r="E31" s="271">
        <f t="shared" si="0"/>
        <v>3583.1732379100004</v>
      </c>
      <c r="F31" s="272">
        <f t="shared" si="0"/>
        <v>3578.1026000000002</v>
      </c>
      <c r="G31" s="112"/>
    </row>
    <row r="32" spans="1:24" x14ac:dyDescent="0.2">
      <c r="A32" s="353" t="s">
        <v>553</v>
      </c>
    </row>
    <row r="33" spans="1:24" ht="23.25" customHeight="1" x14ac:dyDescent="0.2">
      <c r="A33" s="588" t="str">
        <f>"Note: EIA calculations based on National Oceanic and Atmospheric Administration (NOAA) data. Projections reflect NOAA's 14-16 month outlook."</f>
        <v>Note: EIA calculations based on National Oceanic and Atmospheric Administration (NOAA) data. Projections reflect NOAA's 14-16 month outlook.</v>
      </c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X33" s="238"/>
    </row>
    <row r="34" spans="1:24" x14ac:dyDescent="0.2">
      <c r="A34" s="588"/>
      <c r="B34" s="588"/>
      <c r="C34" s="588"/>
      <c r="D34" s="588"/>
      <c r="E34" s="588"/>
      <c r="F34" s="588"/>
      <c r="G34" s="588"/>
      <c r="H34" s="588"/>
      <c r="I34" s="588"/>
      <c r="J34" s="588"/>
      <c r="K34" s="588"/>
    </row>
    <row r="35" spans="1:24" x14ac:dyDescent="0.2">
      <c r="A35" s="30"/>
      <c r="G35" s="235"/>
      <c r="H35" s="235"/>
    </row>
    <row r="36" spans="1:24" x14ac:dyDescent="0.2">
      <c r="A36" s="92" t="s">
        <v>180</v>
      </c>
      <c r="B36" s="589" t="s">
        <v>181</v>
      </c>
      <c r="C36" s="589"/>
      <c r="D36" s="589"/>
      <c r="E36" s="589"/>
      <c r="F36" s="589"/>
      <c r="G36" s="91" t="s">
        <v>182</v>
      </c>
      <c r="H36"/>
    </row>
    <row r="37" spans="1:24" x14ac:dyDescent="0.2">
      <c r="A37" s="241"/>
      <c r="B37" s="241"/>
      <c r="C37" s="242"/>
      <c r="D37" s="241"/>
      <c r="E37" s="241"/>
      <c r="F37" s="241"/>
      <c r="G37" s="235"/>
      <c r="H37" s="235"/>
      <c r="I37" s="241"/>
      <c r="J37" s="241"/>
      <c r="K37" s="242"/>
      <c r="L37" s="241"/>
      <c r="M37" s="241"/>
      <c r="N37" s="241"/>
      <c r="O37" s="241"/>
    </row>
    <row r="38" spans="1:24" x14ac:dyDescent="0.2">
      <c r="A38" s="213"/>
      <c r="B38" s="213"/>
      <c r="C38" s="213"/>
      <c r="D38" s="243"/>
      <c r="E38" s="241"/>
      <c r="F38" s="241"/>
      <c r="G38" s="235"/>
      <c r="H38" s="235"/>
      <c r="I38" s="186"/>
      <c r="J38" s="186"/>
      <c r="K38" s="186"/>
      <c r="L38" s="243"/>
      <c r="M38" s="241"/>
      <c r="N38" s="241"/>
      <c r="O38" s="241"/>
    </row>
    <row r="39" spans="1:24" ht="15" x14ac:dyDescent="0.25">
      <c r="A39" s="235"/>
      <c r="B39" s="235"/>
      <c r="C39" s="235"/>
      <c r="D39" s="235"/>
      <c r="E39" s="235"/>
      <c r="F39" s="235"/>
      <c r="G39" s="235"/>
      <c r="H39" s="235"/>
      <c r="I39" s="244"/>
      <c r="J39" s="245"/>
      <c r="K39" s="246"/>
      <c r="L39" s="246"/>
      <c r="M39" s="241"/>
      <c r="N39" s="241"/>
      <c r="O39" s="241"/>
    </row>
    <row r="40" spans="1:24" ht="15" x14ac:dyDescent="0.25">
      <c r="A40" s="235"/>
      <c r="B40" s="235"/>
      <c r="C40" s="235"/>
      <c r="D40" s="235"/>
      <c r="E40" s="235"/>
      <c r="F40" s="235"/>
      <c r="G40" s="235"/>
      <c r="H40" s="235"/>
      <c r="I40" s="244"/>
      <c r="J40" s="241"/>
      <c r="K40" s="246"/>
      <c r="L40" s="246"/>
      <c r="M40" s="241"/>
      <c r="N40" s="241"/>
      <c r="O40" s="241"/>
    </row>
    <row r="41" spans="1:24" ht="15" x14ac:dyDescent="0.25">
      <c r="A41" s="247"/>
      <c r="B41" s="235"/>
      <c r="C41" s="235"/>
      <c r="D41" s="235"/>
      <c r="E41" s="235"/>
      <c r="F41" s="235"/>
      <c r="G41" s="235"/>
      <c r="H41" s="235"/>
      <c r="I41" s="244"/>
      <c r="J41" s="241"/>
      <c r="K41" s="246"/>
      <c r="L41" s="246"/>
      <c r="M41" s="241"/>
      <c r="N41" s="241"/>
      <c r="O41" s="241"/>
    </row>
    <row r="42" spans="1:24" ht="15" x14ac:dyDescent="0.25">
      <c r="A42" s="257"/>
      <c r="B42" s="257"/>
      <c r="C42" s="257"/>
      <c r="D42" s="257"/>
      <c r="E42" s="257"/>
      <c r="F42" s="235"/>
      <c r="G42" s="235"/>
      <c r="H42" s="235"/>
      <c r="I42" s="244"/>
      <c r="J42" s="241"/>
      <c r="K42" s="246"/>
      <c r="L42" s="246"/>
      <c r="M42" s="241"/>
      <c r="N42" s="241"/>
      <c r="O42" s="241"/>
    </row>
    <row r="43" spans="1:24" ht="15" x14ac:dyDescent="0.25">
      <c r="A43" s="247"/>
      <c r="B43" s="257"/>
      <c r="C43" s="257"/>
      <c r="D43" s="257"/>
      <c r="E43" s="257"/>
      <c r="F43" s="257"/>
      <c r="G43" s="235"/>
      <c r="H43" s="235"/>
      <c r="I43" s="244"/>
      <c r="J43" s="241"/>
      <c r="K43" s="246"/>
      <c r="L43" s="246"/>
      <c r="M43" s="241"/>
      <c r="N43" s="241"/>
      <c r="O43" s="241"/>
    </row>
    <row r="44" spans="1:24" ht="15" x14ac:dyDescent="0.25">
      <c r="A44" s="258"/>
      <c r="B44" s="235"/>
      <c r="C44" s="235"/>
      <c r="D44" s="235"/>
      <c r="E44" s="235"/>
      <c r="F44" s="235"/>
      <c r="G44" s="235"/>
      <c r="H44" s="235"/>
      <c r="I44" s="244"/>
      <c r="J44" s="241"/>
      <c r="K44" s="246"/>
      <c r="L44" s="246"/>
      <c r="M44" s="241"/>
      <c r="N44" s="241"/>
      <c r="O44" s="241"/>
    </row>
    <row r="45" spans="1:24" ht="15" x14ac:dyDescent="0.25">
      <c r="A45" s="259"/>
      <c r="B45" s="235"/>
      <c r="D45" s="235"/>
      <c r="E45" s="235"/>
      <c r="F45" s="235"/>
      <c r="G45" s="235"/>
      <c r="H45" s="235"/>
      <c r="I45" s="244"/>
      <c r="J45" s="241"/>
      <c r="K45" s="246"/>
      <c r="L45" s="246"/>
      <c r="M45" s="241"/>
      <c r="N45" s="241"/>
      <c r="O45" s="241"/>
    </row>
    <row r="46" spans="1:24" ht="15" x14ac:dyDescent="0.25">
      <c r="A46" s="235"/>
      <c r="B46" s="260"/>
      <c r="D46" s="235"/>
      <c r="E46" s="235"/>
      <c r="F46" s="235"/>
      <c r="G46" s="235"/>
      <c r="H46" s="235"/>
      <c r="I46" s="244"/>
      <c r="J46" s="241"/>
      <c r="K46" s="246"/>
      <c r="L46" s="246"/>
      <c r="M46" s="241"/>
      <c r="N46" s="241"/>
      <c r="O46" s="241"/>
    </row>
    <row r="47" spans="1:24" ht="15" x14ac:dyDescent="0.25">
      <c r="A47" s="239"/>
      <c r="B47" s="240"/>
      <c r="C47" s="240"/>
      <c r="D47" s="240"/>
      <c r="F47" s="235"/>
      <c r="G47" s="243"/>
      <c r="H47" s="261"/>
      <c r="J47" s="248"/>
      <c r="K47" s="248"/>
    </row>
    <row r="48" spans="1:24" ht="15" x14ac:dyDescent="0.25">
      <c r="G48" s="249"/>
      <c r="H48" s="261"/>
      <c r="J48" s="248"/>
      <c r="K48" s="248"/>
    </row>
    <row r="49" spans="1:11" ht="15" x14ac:dyDescent="0.25">
      <c r="G49" s="264"/>
      <c r="H49" s="261"/>
      <c r="J49" s="248"/>
      <c r="K49" s="248"/>
    </row>
    <row r="50" spans="1:11" ht="15" x14ac:dyDescent="0.25">
      <c r="A50" s="241"/>
      <c r="B50" s="241"/>
      <c r="C50" s="242"/>
      <c r="D50" s="241"/>
      <c r="E50" s="241"/>
      <c r="F50" s="241"/>
      <c r="G50" s="266"/>
      <c r="H50" s="261"/>
      <c r="J50" s="248"/>
      <c r="K50" s="248"/>
    </row>
    <row r="51" spans="1:11" ht="15" x14ac:dyDescent="0.25">
      <c r="A51" s="213"/>
      <c r="B51" s="213"/>
      <c r="C51" s="213"/>
      <c r="D51" s="243"/>
      <c r="E51" s="241"/>
      <c r="F51" s="241"/>
      <c r="G51" s="266"/>
      <c r="H51" s="261"/>
      <c r="J51" s="248"/>
      <c r="K51" s="248"/>
    </row>
    <row r="52" spans="1:11" ht="15" x14ac:dyDescent="0.25">
      <c r="A52" s="235"/>
      <c r="B52" s="235"/>
      <c r="C52" s="235"/>
      <c r="D52" s="235"/>
      <c r="E52" s="235"/>
      <c r="F52" s="235"/>
      <c r="G52" s="266"/>
      <c r="H52" s="261"/>
      <c r="J52" s="248"/>
      <c r="K52" s="248"/>
    </row>
    <row r="53" spans="1:11" ht="15" x14ac:dyDescent="0.25">
      <c r="A53" s="235"/>
      <c r="B53" s="235"/>
      <c r="C53" s="235"/>
      <c r="D53" s="235"/>
      <c r="E53" s="235"/>
      <c r="F53" s="235"/>
      <c r="G53" s="266"/>
      <c r="H53" s="261"/>
      <c r="J53" s="248"/>
      <c r="K53" s="248"/>
    </row>
    <row r="54" spans="1:11" ht="15" x14ac:dyDescent="0.25">
      <c r="A54" s="247"/>
      <c r="B54" s="235"/>
      <c r="C54" s="235"/>
      <c r="D54" s="235"/>
      <c r="E54" s="235"/>
      <c r="F54" s="235"/>
      <c r="G54" s="266"/>
      <c r="H54" s="261"/>
      <c r="J54" s="248"/>
      <c r="K54" s="248"/>
    </row>
    <row r="55" spans="1:11" ht="15" x14ac:dyDescent="0.25">
      <c r="A55" s="257"/>
      <c r="B55" s="257"/>
      <c r="C55" s="257"/>
      <c r="D55" s="257"/>
      <c r="E55" s="257"/>
      <c r="F55" s="235"/>
      <c r="G55" s="267"/>
      <c r="H55" s="261"/>
      <c r="J55" s="248"/>
      <c r="K55" s="248"/>
    </row>
    <row r="56" spans="1:11" x14ac:dyDescent="0.2">
      <c r="A56" s="247"/>
      <c r="B56" s="257"/>
      <c r="C56" s="257"/>
      <c r="D56" s="257"/>
      <c r="E56" s="257"/>
      <c r="F56" s="257"/>
      <c r="G56" s="267"/>
      <c r="H56" s="235"/>
    </row>
    <row r="57" spans="1:11" x14ac:dyDescent="0.2">
      <c r="A57" s="258"/>
      <c r="B57" s="235"/>
      <c r="C57" s="235"/>
      <c r="D57" s="235"/>
      <c r="E57" s="235"/>
      <c r="F57" s="235"/>
      <c r="G57" s="267"/>
      <c r="H57" s="235"/>
    </row>
    <row r="58" spans="1:11" x14ac:dyDescent="0.2">
      <c r="A58" s="250"/>
      <c r="B58" s="262"/>
      <c r="C58" s="265"/>
      <c r="D58" s="262"/>
      <c r="E58" s="263"/>
      <c r="F58" s="263"/>
      <c r="G58" s="267"/>
      <c r="H58" s="235"/>
    </row>
    <row r="59" spans="1:11" x14ac:dyDescent="0.2">
      <c r="A59" s="250"/>
      <c r="B59" s="262"/>
      <c r="C59" s="265"/>
      <c r="D59" s="262"/>
      <c r="E59" s="263"/>
      <c r="F59" s="263"/>
      <c r="G59" s="267"/>
      <c r="H59" s="235"/>
    </row>
    <row r="60" spans="1:11" x14ac:dyDescent="0.2">
      <c r="A60" s="250"/>
      <c r="B60" s="262"/>
      <c r="C60" s="265"/>
      <c r="D60" s="262"/>
      <c r="E60" s="263"/>
      <c r="F60" s="263"/>
      <c r="G60" s="267"/>
      <c r="H60" s="235"/>
    </row>
    <row r="61" spans="1:11" x14ac:dyDescent="0.2">
      <c r="A61" s="250"/>
      <c r="B61" s="262"/>
      <c r="C61" s="265"/>
      <c r="D61" s="262"/>
      <c r="E61" s="263"/>
      <c r="F61" s="263"/>
      <c r="G61" s="267"/>
      <c r="H61" s="235"/>
    </row>
    <row r="62" spans="1:11" x14ac:dyDescent="0.2">
      <c r="A62" s="250"/>
      <c r="B62" s="262"/>
      <c r="C62" s="265"/>
      <c r="D62" s="262"/>
      <c r="E62" s="263"/>
      <c r="F62" s="263"/>
      <c r="G62" s="267"/>
      <c r="H62" s="235"/>
    </row>
    <row r="63" spans="1:11" x14ac:dyDescent="0.2">
      <c r="A63" s="250"/>
      <c r="B63" s="262"/>
      <c r="C63" s="265"/>
      <c r="D63" s="262"/>
      <c r="E63" s="263"/>
      <c r="F63" s="263"/>
      <c r="G63" s="267"/>
      <c r="H63" s="235"/>
    </row>
    <row r="64" spans="1:11" x14ac:dyDescent="0.2">
      <c r="A64" s="250"/>
      <c r="B64" s="262"/>
      <c r="C64" s="268"/>
      <c r="D64" s="262"/>
      <c r="E64" s="235"/>
      <c r="F64" s="235"/>
      <c r="G64" s="235"/>
      <c r="H64" s="235"/>
    </row>
    <row r="65" spans="1:8" x14ac:dyDescent="0.2">
      <c r="A65" s="250"/>
      <c r="B65" s="262"/>
      <c r="C65" s="268"/>
      <c r="D65" s="262"/>
      <c r="E65" s="235"/>
      <c r="F65" s="235"/>
      <c r="G65" s="235"/>
      <c r="H65" s="235"/>
    </row>
    <row r="66" spans="1:8" x14ac:dyDescent="0.2">
      <c r="A66" s="250"/>
      <c r="B66" s="262"/>
      <c r="C66" s="268"/>
      <c r="D66" s="262"/>
      <c r="E66" s="235"/>
      <c r="F66" s="235"/>
      <c r="G66" s="235"/>
      <c r="H66" s="235"/>
    </row>
    <row r="67" spans="1:8" x14ac:dyDescent="0.2">
      <c r="A67" s="250"/>
      <c r="B67" s="262"/>
      <c r="C67" s="268"/>
      <c r="D67" s="262"/>
      <c r="E67" s="235"/>
      <c r="F67" s="235"/>
      <c r="G67" s="235"/>
      <c r="H67" s="235"/>
    </row>
    <row r="68" spans="1:8" x14ac:dyDescent="0.2">
      <c r="A68" s="250"/>
      <c r="B68" s="262"/>
      <c r="C68" s="268"/>
      <c r="D68" s="262"/>
      <c r="E68" s="235"/>
      <c r="F68" s="235"/>
      <c r="G68" s="235"/>
      <c r="H68" s="235"/>
    </row>
    <row r="69" spans="1:8" x14ac:dyDescent="0.2">
      <c r="A69" s="250"/>
      <c r="B69" s="262"/>
      <c r="C69" s="268"/>
      <c r="D69" s="262"/>
      <c r="E69" s="235"/>
      <c r="F69" s="235"/>
      <c r="G69" s="235"/>
      <c r="H69" s="235"/>
    </row>
    <row r="70" spans="1:8" x14ac:dyDescent="0.2">
      <c r="A70" s="250"/>
      <c r="B70" s="262"/>
      <c r="C70" s="268"/>
      <c r="D70" s="262"/>
      <c r="E70" s="235"/>
      <c r="F70" s="235"/>
      <c r="G70" s="235"/>
      <c r="H70" s="235"/>
    </row>
    <row r="71" spans="1:8" x14ac:dyDescent="0.2">
      <c r="A71" s="250"/>
      <c r="B71" s="262"/>
      <c r="C71" s="268"/>
      <c r="D71" s="262"/>
      <c r="E71" s="235"/>
      <c r="F71" s="235"/>
      <c r="G71" s="235"/>
      <c r="H71" s="235"/>
    </row>
    <row r="72" spans="1:8" x14ac:dyDescent="0.2">
      <c r="A72" s="250"/>
      <c r="B72" s="262"/>
      <c r="C72" s="268"/>
      <c r="D72" s="262"/>
      <c r="E72" s="235"/>
      <c r="F72" s="235"/>
      <c r="G72" s="235"/>
      <c r="H72" s="235"/>
    </row>
    <row r="73" spans="1:8" x14ac:dyDescent="0.2">
      <c r="A73" s="250"/>
      <c r="B73" s="262"/>
      <c r="C73" s="268"/>
      <c r="D73" s="262"/>
      <c r="E73" s="235"/>
      <c r="F73" s="235"/>
      <c r="G73" s="235"/>
      <c r="H73" s="235"/>
    </row>
    <row r="74" spans="1:8" x14ac:dyDescent="0.2">
      <c r="A74" s="250"/>
      <c r="B74" s="262"/>
      <c r="C74" s="268"/>
      <c r="D74" s="262"/>
      <c r="E74" s="235"/>
      <c r="F74" s="235"/>
      <c r="G74" s="235"/>
      <c r="H74" s="235"/>
    </row>
    <row r="75" spans="1:8" x14ac:dyDescent="0.2">
      <c r="A75" s="250"/>
      <c r="B75" s="262"/>
      <c r="C75" s="268"/>
      <c r="D75" s="262"/>
      <c r="E75" s="235"/>
      <c r="F75" s="235"/>
      <c r="G75" s="235"/>
      <c r="H75" s="235"/>
    </row>
    <row r="76" spans="1:8" x14ac:dyDescent="0.2">
      <c r="A76" s="250"/>
      <c r="B76" s="262"/>
      <c r="C76" s="268"/>
      <c r="D76" s="262"/>
      <c r="E76" s="235"/>
      <c r="F76" s="235"/>
      <c r="G76" s="235"/>
      <c r="H76" s="235"/>
    </row>
    <row r="77" spans="1:8" x14ac:dyDescent="0.2">
      <c r="A77" s="250"/>
      <c r="B77" s="262"/>
      <c r="C77" s="268"/>
      <c r="D77" s="262"/>
      <c r="E77" s="235"/>
      <c r="F77" s="235"/>
      <c r="G77" s="235"/>
      <c r="H77" s="235"/>
    </row>
    <row r="78" spans="1:8" x14ac:dyDescent="0.2">
      <c r="A78" s="250"/>
      <c r="B78" s="262"/>
      <c r="C78" s="268"/>
      <c r="D78" s="262"/>
      <c r="E78" s="235"/>
      <c r="F78" s="235"/>
      <c r="G78" s="235"/>
      <c r="H78" s="235"/>
    </row>
    <row r="79" spans="1:8" x14ac:dyDescent="0.2">
      <c r="A79" s="250"/>
      <c r="B79" s="262"/>
      <c r="C79" s="268"/>
      <c r="D79" s="262"/>
      <c r="E79" s="235"/>
      <c r="F79" s="235"/>
      <c r="G79" s="235"/>
      <c r="H79" s="235"/>
    </row>
    <row r="80" spans="1:8" x14ac:dyDescent="0.2">
      <c r="A80" s="250"/>
      <c r="B80" s="262"/>
      <c r="C80" s="268"/>
      <c r="D80" s="262"/>
      <c r="E80" s="235"/>
      <c r="F80" s="235"/>
      <c r="G80" s="235"/>
      <c r="H80" s="235"/>
    </row>
    <row r="81" spans="1:8" x14ac:dyDescent="0.2">
      <c r="A81" s="250"/>
      <c r="B81" s="262"/>
      <c r="C81" s="268"/>
      <c r="D81" s="262"/>
      <c r="E81" s="235"/>
      <c r="F81" s="235"/>
      <c r="G81" s="235"/>
      <c r="H81" s="235"/>
    </row>
    <row r="82" spans="1:8" x14ac:dyDescent="0.2">
      <c r="A82" s="250"/>
      <c r="B82" s="262"/>
      <c r="C82" s="268"/>
      <c r="D82" s="262"/>
      <c r="E82" s="235"/>
      <c r="F82" s="235"/>
      <c r="G82" s="235"/>
      <c r="H82" s="235"/>
    </row>
    <row r="83" spans="1:8" x14ac:dyDescent="0.2">
      <c r="A83" s="250"/>
      <c r="B83" s="262"/>
      <c r="C83" s="268"/>
      <c r="D83" s="262"/>
      <c r="E83" s="235"/>
      <c r="F83" s="235"/>
      <c r="G83" s="235"/>
      <c r="H83" s="235"/>
    </row>
    <row r="84" spans="1:8" x14ac:dyDescent="0.2">
      <c r="A84" s="250"/>
      <c r="B84" s="262"/>
      <c r="C84" s="268"/>
      <c r="D84" s="262"/>
      <c r="E84" s="235"/>
      <c r="F84" s="235"/>
      <c r="G84" s="235"/>
      <c r="H84" s="235"/>
    </row>
    <row r="85" spans="1:8" x14ac:dyDescent="0.2">
      <c r="A85" s="250"/>
      <c r="B85" s="262"/>
      <c r="C85" s="268"/>
      <c r="D85" s="262"/>
      <c r="E85" s="235"/>
      <c r="F85" s="235"/>
      <c r="G85" s="235"/>
      <c r="H85" s="235"/>
    </row>
    <row r="86" spans="1:8" x14ac:dyDescent="0.2">
      <c r="A86" s="250"/>
      <c r="B86" s="262"/>
      <c r="C86" s="268"/>
      <c r="D86" s="262"/>
      <c r="E86" s="235"/>
      <c r="F86" s="235"/>
      <c r="G86" s="235"/>
      <c r="H86" s="235"/>
    </row>
    <row r="87" spans="1:8" x14ac:dyDescent="0.2">
      <c r="A87" s="250"/>
      <c r="B87" s="262"/>
      <c r="C87" s="268"/>
      <c r="D87" s="262"/>
      <c r="E87" s="235"/>
      <c r="F87" s="235"/>
      <c r="G87" s="235"/>
      <c r="H87" s="235"/>
    </row>
    <row r="88" spans="1:8" x14ac:dyDescent="0.2">
      <c r="A88" s="250"/>
      <c r="B88" s="262"/>
      <c r="C88" s="268"/>
      <c r="D88" s="262"/>
      <c r="E88" s="235"/>
      <c r="F88" s="235"/>
      <c r="G88" s="235"/>
      <c r="H88" s="235"/>
    </row>
    <row r="89" spans="1:8" x14ac:dyDescent="0.2">
      <c r="A89" s="250"/>
      <c r="B89" s="262"/>
      <c r="C89" s="269"/>
      <c r="D89" s="262"/>
      <c r="E89" s="235"/>
      <c r="F89" s="235"/>
      <c r="G89" s="235"/>
      <c r="H89" s="235"/>
    </row>
    <row r="90" spans="1:8" x14ac:dyDescent="0.2">
      <c r="A90" s="250"/>
      <c r="B90" s="262"/>
      <c r="C90" s="268"/>
      <c r="D90" s="262"/>
      <c r="E90" s="235"/>
      <c r="F90" s="235"/>
      <c r="G90" s="235"/>
      <c r="H90" s="235"/>
    </row>
    <row r="91" spans="1:8" x14ac:dyDescent="0.2">
      <c r="A91" s="250"/>
      <c r="B91" s="262"/>
      <c r="C91" s="268"/>
      <c r="D91" s="262"/>
      <c r="E91" s="235"/>
      <c r="F91" s="235"/>
      <c r="G91" s="235"/>
      <c r="H91" s="235"/>
    </row>
    <row r="92" spans="1:8" x14ac:dyDescent="0.2">
      <c r="A92" s="250"/>
      <c r="B92" s="262"/>
      <c r="C92" s="268"/>
      <c r="D92" s="262"/>
      <c r="E92" s="235"/>
      <c r="F92" s="235"/>
      <c r="G92" s="235"/>
      <c r="H92" s="235"/>
    </row>
    <row r="93" spans="1:8" x14ac:dyDescent="0.2">
      <c r="A93" s="250"/>
      <c r="B93" s="262"/>
      <c r="C93" s="268"/>
      <c r="D93" s="262"/>
      <c r="E93" s="235"/>
      <c r="F93" s="235"/>
      <c r="G93" s="235"/>
      <c r="H93" s="235"/>
    </row>
    <row r="94" spans="1:8" x14ac:dyDescent="0.2">
      <c r="A94" s="250"/>
      <c r="B94" s="262"/>
      <c r="C94" s="268"/>
      <c r="D94" s="262"/>
      <c r="E94" s="235"/>
      <c r="F94" s="235"/>
      <c r="G94" s="235"/>
      <c r="H94" s="235"/>
    </row>
    <row r="95" spans="1:8" x14ac:dyDescent="0.2">
      <c r="A95" s="250"/>
      <c r="B95" s="262"/>
      <c r="C95" s="268"/>
      <c r="D95" s="262"/>
      <c r="E95" s="235"/>
      <c r="F95" s="235"/>
      <c r="G95" s="235"/>
      <c r="H95" s="235"/>
    </row>
    <row r="96" spans="1:8" x14ac:dyDescent="0.2">
      <c r="A96" s="250"/>
      <c r="B96" s="262"/>
      <c r="C96" s="268"/>
      <c r="D96" s="262"/>
      <c r="E96" s="235"/>
      <c r="F96" s="235"/>
      <c r="G96" s="235"/>
      <c r="H96" s="235"/>
    </row>
    <row r="97" spans="1:8" x14ac:dyDescent="0.2">
      <c r="A97" s="250"/>
      <c r="B97" s="262"/>
      <c r="C97" s="268"/>
      <c r="D97" s="262"/>
      <c r="E97" s="235"/>
      <c r="F97" s="235"/>
      <c r="G97" s="235"/>
      <c r="H97" s="235"/>
    </row>
    <row r="98" spans="1:8" x14ac:dyDescent="0.2">
      <c r="A98" s="250"/>
      <c r="B98" s="262"/>
      <c r="C98" s="268"/>
      <c r="D98" s="262"/>
      <c r="E98" s="235"/>
      <c r="F98" s="235"/>
      <c r="G98" s="235"/>
      <c r="H98" s="235"/>
    </row>
    <row r="99" spans="1:8" x14ac:dyDescent="0.2">
      <c r="A99" s="250"/>
      <c r="B99" s="262"/>
      <c r="C99" s="268"/>
      <c r="D99" s="262"/>
      <c r="E99" s="235"/>
      <c r="F99" s="235"/>
      <c r="G99" s="235"/>
      <c r="H99" s="235"/>
    </row>
    <row r="100" spans="1:8" x14ac:dyDescent="0.2">
      <c r="A100" s="250"/>
      <c r="B100" s="262"/>
      <c r="C100" s="235"/>
      <c r="D100" s="262"/>
      <c r="E100" s="235"/>
      <c r="F100" s="235"/>
      <c r="G100" s="235"/>
      <c r="H100" s="235"/>
    </row>
    <row r="101" spans="1:8" x14ac:dyDescent="0.2">
      <c r="A101" s="250"/>
      <c r="B101" s="262"/>
      <c r="C101" s="235"/>
      <c r="D101" s="262"/>
      <c r="E101" s="235"/>
      <c r="F101" s="235"/>
      <c r="G101" s="235"/>
      <c r="H101" s="235"/>
    </row>
    <row r="102" spans="1:8" x14ac:dyDescent="0.2">
      <c r="A102" s="250"/>
      <c r="B102" s="262"/>
      <c r="C102" s="235"/>
      <c r="D102" s="262"/>
      <c r="E102" s="235"/>
      <c r="F102" s="235"/>
      <c r="G102" s="235"/>
      <c r="H102" s="235"/>
    </row>
    <row r="103" spans="1:8" x14ac:dyDescent="0.2">
      <c r="A103" s="250"/>
      <c r="B103" s="262"/>
      <c r="C103" s="235"/>
      <c r="D103" s="262"/>
      <c r="E103" s="235"/>
      <c r="F103" s="235"/>
      <c r="G103" s="235"/>
      <c r="H103" s="235"/>
    </row>
    <row r="104" spans="1:8" x14ac:dyDescent="0.2">
      <c r="A104" s="250"/>
      <c r="B104" s="262"/>
      <c r="C104" s="235"/>
      <c r="D104" s="262"/>
      <c r="E104" s="235"/>
      <c r="F104" s="235"/>
      <c r="G104" s="235"/>
      <c r="H104" s="235"/>
    </row>
    <row r="105" spans="1:8" x14ac:dyDescent="0.2">
      <c r="A105" s="250"/>
      <c r="B105" s="262"/>
      <c r="C105" s="235"/>
      <c r="D105" s="262"/>
      <c r="E105" s="235"/>
      <c r="F105" s="235"/>
      <c r="G105" s="235"/>
      <c r="H105" s="235"/>
    </row>
    <row r="106" spans="1:8" x14ac:dyDescent="0.2">
      <c r="A106" s="250"/>
      <c r="B106" s="262"/>
      <c r="C106" s="235"/>
      <c r="D106" s="262"/>
      <c r="E106" s="235"/>
      <c r="F106" s="235"/>
      <c r="G106" s="235"/>
      <c r="H106" s="235"/>
    </row>
    <row r="107" spans="1:8" x14ac:dyDescent="0.2">
      <c r="A107" s="250"/>
      <c r="B107" s="262"/>
      <c r="C107" s="235"/>
      <c r="D107" s="262"/>
      <c r="E107" s="235"/>
      <c r="F107" s="235"/>
      <c r="G107" s="235"/>
      <c r="H107" s="235"/>
    </row>
    <row r="108" spans="1:8" x14ac:dyDescent="0.2">
      <c r="A108" s="250"/>
      <c r="B108" s="262"/>
      <c r="C108" s="235"/>
      <c r="D108" s="262"/>
      <c r="E108" s="235"/>
      <c r="F108" s="235"/>
      <c r="G108" s="235"/>
      <c r="H108" s="235"/>
    </row>
    <row r="109" spans="1:8" x14ac:dyDescent="0.2">
      <c r="A109" s="250"/>
      <c r="B109" s="262"/>
      <c r="C109" s="235"/>
      <c r="D109" s="262"/>
      <c r="E109" s="235"/>
      <c r="F109" s="235"/>
      <c r="G109" s="235"/>
      <c r="H109" s="235"/>
    </row>
    <row r="110" spans="1:8" x14ac:dyDescent="0.2">
      <c r="A110" s="250"/>
      <c r="B110" s="262"/>
      <c r="C110" s="235"/>
      <c r="D110" s="262"/>
      <c r="E110" s="235"/>
      <c r="F110" s="235"/>
      <c r="G110" s="235"/>
      <c r="H110" s="235"/>
    </row>
    <row r="111" spans="1:8" x14ac:dyDescent="0.2">
      <c r="A111" s="250"/>
      <c r="B111" s="262"/>
      <c r="C111" s="235"/>
      <c r="D111" s="262"/>
      <c r="E111" s="235"/>
      <c r="F111" s="235"/>
      <c r="G111" s="235"/>
      <c r="H111" s="235"/>
    </row>
    <row r="112" spans="1:8" x14ac:dyDescent="0.2">
      <c r="A112" s="270"/>
      <c r="B112" s="235"/>
      <c r="C112" s="235"/>
      <c r="D112" s="235"/>
      <c r="E112" s="235"/>
      <c r="F112" s="235"/>
      <c r="G112" s="235"/>
      <c r="H112" s="235"/>
    </row>
    <row r="113" spans="1:8" x14ac:dyDescent="0.2">
      <c r="A113" s="270"/>
      <c r="B113" s="235"/>
      <c r="C113" s="235"/>
      <c r="D113" s="235"/>
      <c r="E113" s="235"/>
      <c r="F113" s="235"/>
      <c r="G113" s="235"/>
      <c r="H113" s="235"/>
    </row>
    <row r="114" spans="1:8" x14ac:dyDescent="0.2">
      <c r="A114" s="270"/>
      <c r="B114" s="235"/>
      <c r="C114" s="235"/>
      <c r="D114" s="235"/>
      <c r="E114" s="235"/>
      <c r="F114" s="235"/>
      <c r="G114" s="235"/>
      <c r="H114" s="235"/>
    </row>
    <row r="115" spans="1:8" x14ac:dyDescent="0.2">
      <c r="A115" s="270"/>
      <c r="B115" s="235"/>
      <c r="C115" s="235"/>
      <c r="D115" s="235"/>
      <c r="E115" s="235"/>
      <c r="F115" s="235"/>
      <c r="G115" s="235"/>
      <c r="H115" s="235"/>
    </row>
    <row r="116" spans="1:8" x14ac:dyDescent="0.2">
      <c r="A116" s="270"/>
      <c r="B116" s="235"/>
      <c r="C116" s="235"/>
      <c r="D116" s="235"/>
      <c r="E116" s="235"/>
      <c r="F116" s="235"/>
      <c r="G116" s="235"/>
      <c r="H116" s="235"/>
    </row>
    <row r="117" spans="1:8" x14ac:dyDescent="0.2">
      <c r="A117" s="270"/>
      <c r="B117" s="235"/>
      <c r="C117" s="235"/>
      <c r="D117" s="235"/>
      <c r="E117" s="235"/>
      <c r="F117" s="235"/>
      <c r="G117" s="235"/>
      <c r="H117" s="235"/>
    </row>
    <row r="118" spans="1:8" x14ac:dyDescent="0.2">
      <c r="A118" s="270"/>
      <c r="B118" s="235"/>
      <c r="C118" s="235"/>
      <c r="D118" s="235"/>
      <c r="E118" s="235"/>
      <c r="F118" s="235"/>
      <c r="G118" s="235"/>
      <c r="H118" s="235"/>
    </row>
    <row r="119" spans="1:8" x14ac:dyDescent="0.2">
      <c r="A119" s="270"/>
      <c r="B119" s="235"/>
      <c r="C119" s="235"/>
      <c r="D119" s="235"/>
      <c r="E119" s="235"/>
      <c r="F119" s="235"/>
      <c r="G119" s="235"/>
      <c r="H119" s="235"/>
    </row>
    <row r="120" spans="1:8" x14ac:dyDescent="0.2">
      <c r="A120" s="270"/>
      <c r="B120" s="235"/>
      <c r="C120" s="235"/>
      <c r="D120" s="235"/>
      <c r="E120" s="235"/>
      <c r="F120" s="235"/>
      <c r="G120" s="235"/>
      <c r="H120" s="235"/>
    </row>
    <row r="121" spans="1:8" x14ac:dyDescent="0.2">
      <c r="A121" s="270"/>
      <c r="B121" s="235"/>
      <c r="C121" s="235"/>
      <c r="D121" s="235"/>
      <c r="E121" s="235"/>
      <c r="F121" s="235"/>
      <c r="G121" s="235"/>
      <c r="H121" s="235"/>
    </row>
    <row r="122" spans="1:8" x14ac:dyDescent="0.2">
      <c r="A122" s="270"/>
      <c r="B122" s="235"/>
      <c r="C122" s="235"/>
      <c r="D122" s="235"/>
      <c r="E122" s="235"/>
      <c r="F122" s="235"/>
      <c r="G122" s="235"/>
      <c r="H122" s="235"/>
    </row>
    <row r="123" spans="1:8" x14ac:dyDescent="0.2">
      <c r="A123" s="270"/>
      <c r="B123" s="235"/>
      <c r="C123" s="235"/>
      <c r="D123" s="235"/>
      <c r="E123" s="235"/>
      <c r="F123" s="235"/>
      <c r="G123" s="235"/>
      <c r="H123" s="235"/>
    </row>
    <row r="124" spans="1:8" x14ac:dyDescent="0.2">
      <c r="A124" s="270"/>
      <c r="B124" s="235"/>
      <c r="C124" s="235"/>
      <c r="D124" s="235"/>
      <c r="E124" s="235"/>
      <c r="F124" s="235"/>
      <c r="G124" s="235"/>
      <c r="H124" s="235"/>
    </row>
    <row r="125" spans="1:8" x14ac:dyDescent="0.2">
      <c r="A125" s="251"/>
    </row>
    <row r="126" spans="1:8" x14ac:dyDescent="0.2">
      <c r="A126" s="251"/>
    </row>
    <row r="127" spans="1:8" x14ac:dyDescent="0.2">
      <c r="A127" s="251"/>
    </row>
    <row r="128" spans="1:8" x14ac:dyDescent="0.2">
      <c r="A128" s="251"/>
    </row>
    <row r="129" spans="1:2" x14ac:dyDescent="0.2">
      <c r="A129" s="251"/>
    </row>
    <row r="130" spans="1:2" x14ac:dyDescent="0.2">
      <c r="A130" s="251"/>
    </row>
    <row r="131" spans="1:2" x14ac:dyDescent="0.2">
      <c r="A131" s="251"/>
    </row>
    <row r="132" spans="1:2" x14ac:dyDescent="0.2">
      <c r="A132" s="251"/>
    </row>
    <row r="133" spans="1:2" x14ac:dyDescent="0.2">
      <c r="A133" s="251"/>
    </row>
    <row r="134" spans="1:2" x14ac:dyDescent="0.2">
      <c r="A134" s="251"/>
    </row>
    <row r="135" spans="1:2" x14ac:dyDescent="0.2">
      <c r="A135" s="251"/>
    </row>
    <row r="136" spans="1:2" x14ac:dyDescent="0.2">
      <c r="A136" s="251"/>
    </row>
    <row r="137" spans="1:2" x14ac:dyDescent="0.2">
      <c r="A137" s="251"/>
    </row>
    <row r="138" spans="1:2" x14ac:dyDescent="0.2">
      <c r="A138" s="251"/>
    </row>
    <row r="139" spans="1:2" x14ac:dyDescent="0.2">
      <c r="A139" s="251"/>
    </row>
    <row r="140" spans="1:2" x14ac:dyDescent="0.2">
      <c r="B140" s="251"/>
    </row>
    <row r="141" spans="1:2" x14ac:dyDescent="0.2">
      <c r="B141" s="251"/>
    </row>
    <row r="142" spans="1:2" x14ac:dyDescent="0.2">
      <c r="B142" s="251"/>
    </row>
    <row r="143" spans="1:2" x14ac:dyDescent="0.2">
      <c r="B143" s="251"/>
    </row>
    <row r="144" spans="1:2" x14ac:dyDescent="0.2">
      <c r="B144" s="251"/>
    </row>
    <row r="145" spans="2:2" x14ac:dyDescent="0.2">
      <c r="B145" s="251"/>
    </row>
    <row r="146" spans="2:2" x14ac:dyDescent="0.2">
      <c r="B146" s="251"/>
    </row>
    <row r="147" spans="2:2" x14ac:dyDescent="0.2">
      <c r="B147" s="251"/>
    </row>
    <row r="148" spans="2:2" x14ac:dyDescent="0.2">
      <c r="B148" s="251"/>
    </row>
    <row r="149" spans="2:2" x14ac:dyDescent="0.2">
      <c r="B149" s="251"/>
    </row>
    <row r="150" spans="2:2" x14ac:dyDescent="0.2">
      <c r="B150" s="251"/>
    </row>
    <row r="151" spans="2:2" x14ac:dyDescent="0.2">
      <c r="B151" s="251"/>
    </row>
    <row r="152" spans="2:2" x14ac:dyDescent="0.2">
      <c r="B152" s="251"/>
    </row>
    <row r="153" spans="2:2" x14ac:dyDescent="0.2">
      <c r="B153" s="251"/>
    </row>
    <row r="154" spans="2:2" x14ac:dyDescent="0.2">
      <c r="B154" s="251"/>
    </row>
    <row r="155" spans="2:2" x14ac:dyDescent="0.2">
      <c r="B155" s="251"/>
    </row>
    <row r="156" spans="2:2" x14ac:dyDescent="0.2">
      <c r="B156" s="251"/>
    </row>
    <row r="157" spans="2:2" x14ac:dyDescent="0.2">
      <c r="B157" s="251"/>
    </row>
    <row r="158" spans="2:2" x14ac:dyDescent="0.2">
      <c r="B158" s="251"/>
    </row>
    <row r="159" spans="2:2" x14ac:dyDescent="0.2">
      <c r="B159" s="251"/>
    </row>
    <row r="160" spans="2:2" x14ac:dyDescent="0.2">
      <c r="B160" s="251"/>
    </row>
    <row r="161" spans="2:2" x14ac:dyDescent="0.2">
      <c r="B161" s="251"/>
    </row>
    <row r="162" spans="2:2" x14ac:dyDescent="0.2">
      <c r="B162" s="251"/>
    </row>
    <row r="163" spans="2:2" x14ac:dyDescent="0.2">
      <c r="B163" s="251"/>
    </row>
    <row r="164" spans="2:2" x14ac:dyDescent="0.2">
      <c r="B164" s="251"/>
    </row>
    <row r="165" spans="2:2" x14ac:dyDescent="0.2">
      <c r="B165" s="251"/>
    </row>
    <row r="166" spans="2:2" x14ac:dyDescent="0.2">
      <c r="B166" s="251"/>
    </row>
    <row r="167" spans="2:2" x14ac:dyDescent="0.2">
      <c r="B167" s="251"/>
    </row>
  </sheetData>
  <mergeCells count="3">
    <mergeCell ref="A33:K34"/>
    <mergeCell ref="B36:F36"/>
    <mergeCell ref="B23:E23"/>
  </mergeCells>
  <hyperlinks>
    <hyperlink ref="B36" r:id="rId1"/>
    <hyperlink ref="A3" location="Contents!A1" display="Return to Contents"/>
  </hyperlinks>
  <pageMargins left="0.7" right="0.7" top="0.75" bottom="0.75" header="0.3" footer="0.3"/>
  <pageSetup orientation="landscape" r:id="rId2"/>
  <drawing r:id="rId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2:R102"/>
  <sheetViews>
    <sheetView workbookViewId="0"/>
  </sheetViews>
  <sheetFormatPr defaultRowHeight="12.75" x14ac:dyDescent="0.2"/>
  <sheetData>
    <row r="2" spans="1:18" ht="15.75" x14ac:dyDescent="0.25">
      <c r="A2" s="44" t="s">
        <v>551</v>
      </c>
      <c r="H2" s="105"/>
    </row>
    <row r="3" spans="1:18" x14ac:dyDescent="0.2">
      <c r="A3" s="22" t="s">
        <v>16</v>
      </c>
    </row>
    <row r="4" spans="1:18" x14ac:dyDescent="0.2">
      <c r="A4" s="19"/>
      <c r="B4" s="367"/>
      <c r="C4" s="367"/>
      <c r="D4" s="367"/>
      <c r="E4" s="367"/>
      <c r="F4" s="367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</row>
    <row r="5" spans="1:18" x14ac:dyDescent="0.2">
      <c r="A5" s="19"/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367"/>
      <c r="O5" s="367"/>
      <c r="P5" s="367"/>
      <c r="Q5" s="367"/>
      <c r="R5" s="367"/>
    </row>
    <row r="6" spans="1:18" x14ac:dyDescent="0.2">
      <c r="A6" s="19"/>
      <c r="B6" s="367"/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  <c r="N6" s="367"/>
      <c r="O6" s="367"/>
      <c r="P6" s="367"/>
      <c r="Q6" s="367"/>
      <c r="R6" s="367"/>
    </row>
    <row r="7" spans="1:18" x14ac:dyDescent="0.2">
      <c r="A7" s="19"/>
      <c r="B7" s="367"/>
      <c r="C7" s="367"/>
      <c r="D7" s="367"/>
      <c r="E7" s="367"/>
      <c r="F7" s="367"/>
      <c r="G7" s="367"/>
      <c r="H7" s="367"/>
      <c r="I7" s="367"/>
      <c r="J7" s="367"/>
      <c r="K7" s="367"/>
      <c r="L7" s="367"/>
      <c r="M7" s="367"/>
      <c r="N7" s="367"/>
      <c r="O7" s="367"/>
      <c r="P7" s="367"/>
      <c r="Q7" s="367"/>
      <c r="R7" s="367"/>
    </row>
    <row r="8" spans="1:18" x14ac:dyDescent="0.2">
      <c r="A8" s="19"/>
      <c r="B8" s="367"/>
      <c r="C8" s="367"/>
      <c r="D8" s="367"/>
      <c r="E8" s="367"/>
      <c r="F8" s="367"/>
      <c r="G8" s="367"/>
      <c r="H8" s="367"/>
      <c r="I8" s="367"/>
      <c r="J8" s="367"/>
      <c r="K8" s="367"/>
      <c r="L8" s="367"/>
      <c r="M8" s="367"/>
      <c r="N8" s="367"/>
      <c r="O8" s="367"/>
      <c r="P8" s="367"/>
      <c r="Q8" s="367"/>
      <c r="R8" s="367"/>
    </row>
    <row r="9" spans="1:18" x14ac:dyDescent="0.2">
      <c r="A9" s="19"/>
      <c r="B9" s="367"/>
      <c r="C9" s="367"/>
      <c r="D9" s="367"/>
      <c r="E9" s="367"/>
      <c r="F9" s="367"/>
      <c r="G9" s="367"/>
      <c r="H9" s="367"/>
      <c r="I9" s="367"/>
      <c r="J9" s="367"/>
      <c r="K9" s="367"/>
      <c r="L9" s="367"/>
      <c r="M9" s="367"/>
      <c r="N9" s="367"/>
      <c r="O9" s="367"/>
      <c r="P9" s="367"/>
      <c r="Q9" s="367"/>
      <c r="R9" s="367"/>
    </row>
    <row r="10" spans="1:18" x14ac:dyDescent="0.2">
      <c r="A10" s="19"/>
      <c r="B10" s="367"/>
      <c r="C10" s="367"/>
      <c r="D10" s="367"/>
      <c r="E10" s="367"/>
      <c r="F10" s="367"/>
      <c r="G10" s="367"/>
      <c r="H10" s="367"/>
      <c r="I10" s="367"/>
      <c r="J10" s="367"/>
      <c r="K10" s="367"/>
      <c r="L10" s="367"/>
      <c r="M10" s="367"/>
      <c r="N10" s="367"/>
      <c r="O10" s="367"/>
      <c r="P10" s="367"/>
      <c r="Q10" s="367"/>
      <c r="R10" s="367"/>
    </row>
    <row r="11" spans="1:18" x14ac:dyDescent="0.2">
      <c r="A11" s="19"/>
      <c r="B11" s="367"/>
      <c r="C11" s="367"/>
      <c r="D11" s="367"/>
      <c r="E11" s="367"/>
      <c r="F11" s="367"/>
      <c r="G11" s="367"/>
      <c r="H11" s="367"/>
      <c r="I11" s="367"/>
      <c r="J11" s="367"/>
      <c r="K11" s="367"/>
      <c r="L11" s="367"/>
      <c r="M11" s="367"/>
      <c r="N11" s="367"/>
      <c r="O11" s="367"/>
      <c r="P11" s="367"/>
      <c r="Q11" s="367"/>
      <c r="R11" s="367"/>
    </row>
    <row r="12" spans="1:18" x14ac:dyDescent="0.2">
      <c r="A12" s="19"/>
      <c r="B12" s="367"/>
      <c r="C12" s="367"/>
      <c r="D12" s="367"/>
      <c r="E12" s="367"/>
      <c r="F12" s="367"/>
      <c r="G12" s="367"/>
      <c r="H12" s="367"/>
      <c r="I12" s="367"/>
      <c r="J12" s="367"/>
      <c r="K12" s="367"/>
      <c r="L12" s="367"/>
      <c r="M12" s="367"/>
      <c r="N12" s="367"/>
      <c r="O12" s="367"/>
      <c r="P12" s="367"/>
      <c r="Q12" s="367"/>
      <c r="R12" s="367"/>
    </row>
    <row r="13" spans="1:18" x14ac:dyDescent="0.2">
      <c r="A13" s="19"/>
      <c r="B13" s="367"/>
      <c r="C13" s="367"/>
      <c r="D13" s="367"/>
      <c r="E13" s="367"/>
      <c r="F13" s="367"/>
      <c r="G13" s="367"/>
      <c r="H13" s="367"/>
      <c r="I13" s="367"/>
      <c r="J13" s="367"/>
      <c r="K13" s="367"/>
      <c r="L13" s="367"/>
      <c r="M13" s="367"/>
      <c r="N13" s="367"/>
      <c r="O13" s="367"/>
      <c r="P13" s="367"/>
      <c r="Q13" s="367"/>
      <c r="R13" s="367"/>
    </row>
    <row r="14" spans="1:18" x14ac:dyDescent="0.2">
      <c r="A14" s="19"/>
      <c r="B14" s="367"/>
      <c r="C14" s="367"/>
      <c r="D14" s="367"/>
      <c r="E14" s="367"/>
      <c r="F14" s="367"/>
      <c r="G14" s="367"/>
      <c r="H14" s="367"/>
      <c r="I14" s="367"/>
      <c r="J14" s="367"/>
      <c r="K14" s="367"/>
      <c r="L14" s="367"/>
      <c r="M14" s="367"/>
      <c r="N14" s="367"/>
      <c r="O14" s="367"/>
      <c r="P14" s="367"/>
      <c r="Q14" s="367"/>
      <c r="R14" s="367"/>
    </row>
    <row r="15" spans="1:18" x14ac:dyDescent="0.2">
      <c r="A15" s="19"/>
      <c r="B15" s="367"/>
      <c r="C15" s="367"/>
      <c r="D15" s="367"/>
      <c r="E15" s="367"/>
      <c r="F15" s="367"/>
      <c r="G15" s="367"/>
      <c r="H15" s="367"/>
      <c r="I15" s="367"/>
      <c r="J15" s="367"/>
      <c r="K15" s="367"/>
      <c r="L15" s="367"/>
      <c r="M15" s="367"/>
      <c r="N15" s="367"/>
      <c r="O15" s="367"/>
      <c r="P15" s="367"/>
      <c r="Q15" s="367"/>
      <c r="R15" s="367"/>
    </row>
    <row r="16" spans="1:18" x14ac:dyDescent="0.2">
      <c r="A16" s="19"/>
      <c r="B16" s="367"/>
      <c r="C16" s="367"/>
      <c r="D16" s="367"/>
      <c r="E16" s="367"/>
      <c r="F16" s="367"/>
      <c r="G16" s="367"/>
      <c r="H16" s="367"/>
      <c r="I16" s="367"/>
      <c r="J16" s="367"/>
      <c r="K16" s="367"/>
      <c r="L16" s="367"/>
      <c r="M16" s="367"/>
      <c r="N16" s="367"/>
      <c r="O16" s="367"/>
      <c r="P16" s="367"/>
      <c r="Q16" s="367"/>
      <c r="R16" s="367"/>
    </row>
    <row r="17" spans="1:18" x14ac:dyDescent="0.2">
      <c r="A17" s="19"/>
      <c r="B17" s="367"/>
      <c r="C17" s="367"/>
      <c r="D17" s="367"/>
      <c r="E17" s="367"/>
      <c r="F17" s="367"/>
      <c r="G17" s="367"/>
      <c r="H17" s="367"/>
      <c r="I17" s="367"/>
      <c r="J17" s="367"/>
      <c r="K17" s="367"/>
      <c r="L17" s="367"/>
      <c r="M17" s="367"/>
      <c r="N17" s="367"/>
      <c r="O17" s="367"/>
      <c r="P17" s="367"/>
      <c r="Q17" s="367"/>
      <c r="R17" s="367"/>
    </row>
    <row r="18" spans="1:18" x14ac:dyDescent="0.2">
      <c r="A18" s="19"/>
      <c r="B18" s="367"/>
      <c r="C18" s="367"/>
      <c r="D18" s="367"/>
      <c r="E18" s="367"/>
      <c r="F18" s="367"/>
      <c r="G18" s="367"/>
      <c r="H18" s="367"/>
      <c r="I18" s="367"/>
      <c r="J18" s="367"/>
      <c r="K18" s="367"/>
      <c r="L18" s="367"/>
      <c r="M18" s="367"/>
      <c r="N18" s="367"/>
      <c r="O18" s="367"/>
      <c r="P18" s="367"/>
      <c r="Q18" s="367"/>
      <c r="R18" s="367"/>
    </row>
    <row r="19" spans="1:18" x14ac:dyDescent="0.2">
      <c r="A19" s="19"/>
      <c r="B19" s="367"/>
      <c r="C19" s="367"/>
      <c r="D19" s="367"/>
      <c r="E19" s="367"/>
      <c r="F19" s="367"/>
      <c r="G19" s="367"/>
      <c r="H19" s="367"/>
      <c r="I19" s="367"/>
      <c r="J19" s="367"/>
      <c r="K19" s="367"/>
      <c r="L19" s="367"/>
      <c r="M19" s="367"/>
      <c r="N19" s="367"/>
      <c r="O19" s="367"/>
      <c r="P19" s="367"/>
      <c r="Q19" s="367"/>
      <c r="R19" s="367"/>
    </row>
    <row r="20" spans="1:18" x14ac:dyDescent="0.2">
      <c r="A20" s="19"/>
      <c r="B20" s="367"/>
      <c r="C20" s="367"/>
      <c r="D20" s="367"/>
      <c r="E20" s="367"/>
      <c r="F20" s="367"/>
      <c r="G20" s="367"/>
      <c r="H20" s="367"/>
      <c r="I20" s="367"/>
      <c r="J20" s="367"/>
      <c r="K20" s="367"/>
      <c r="L20" s="367"/>
      <c r="M20" s="367"/>
      <c r="N20" s="367"/>
      <c r="O20" s="367"/>
      <c r="P20" s="367"/>
      <c r="Q20" s="367"/>
      <c r="R20" s="367"/>
    </row>
    <row r="21" spans="1:18" x14ac:dyDescent="0.2">
      <c r="A21" s="19"/>
      <c r="B21" s="367"/>
      <c r="C21" s="367"/>
      <c r="D21" s="367"/>
      <c r="E21" s="367"/>
      <c r="F21" s="367"/>
      <c r="G21" s="367"/>
      <c r="H21" s="367"/>
      <c r="I21" s="367"/>
      <c r="J21" s="367"/>
      <c r="K21" s="367"/>
      <c r="L21" s="367"/>
      <c r="M21" s="367"/>
      <c r="N21" s="367"/>
      <c r="O21" s="367"/>
      <c r="P21" s="367"/>
      <c r="Q21" s="367"/>
      <c r="R21" s="367"/>
    </row>
    <row r="22" spans="1:18" x14ac:dyDescent="0.2">
      <c r="A22" s="19"/>
      <c r="B22" s="367"/>
      <c r="C22" s="367"/>
      <c r="D22" s="367"/>
      <c r="E22" s="367"/>
      <c r="F22" s="367"/>
      <c r="G22" s="367"/>
      <c r="H22" s="367"/>
      <c r="I22" s="367"/>
      <c r="J22" s="367"/>
      <c r="K22" s="367"/>
      <c r="L22" s="367"/>
      <c r="M22" s="367"/>
      <c r="N22" s="367"/>
      <c r="O22" s="367"/>
      <c r="P22" s="367"/>
      <c r="Q22" s="367"/>
      <c r="R22" s="367"/>
    </row>
    <row r="23" spans="1:18" x14ac:dyDescent="0.2">
      <c r="A23" s="19"/>
      <c r="B23" s="367"/>
      <c r="C23" s="367"/>
      <c r="D23" s="367"/>
      <c r="E23" s="367"/>
      <c r="F23" s="367"/>
      <c r="G23" s="367"/>
      <c r="H23" s="367"/>
      <c r="I23" s="367"/>
      <c r="J23" s="367"/>
      <c r="K23" s="367"/>
      <c r="L23" s="367"/>
      <c r="M23" s="367"/>
      <c r="N23" s="367"/>
      <c r="O23" s="367"/>
      <c r="P23" s="367"/>
      <c r="Q23" s="367"/>
      <c r="R23" s="367"/>
    </row>
    <row r="24" spans="1:18" x14ac:dyDescent="0.2">
      <c r="A24" s="19"/>
      <c r="B24" s="367"/>
      <c r="C24" s="367"/>
      <c r="D24" s="367"/>
      <c r="E24" s="367"/>
      <c r="F24" s="367"/>
      <c r="G24" s="367"/>
      <c r="H24" s="367"/>
      <c r="I24" s="367"/>
      <c r="J24" s="367"/>
      <c r="K24" s="367"/>
      <c r="L24" s="367"/>
      <c r="M24" s="367"/>
      <c r="N24" s="367"/>
      <c r="O24" s="367"/>
      <c r="P24" s="367"/>
      <c r="Q24" s="367"/>
      <c r="R24" s="367"/>
    </row>
    <row r="25" spans="1:18" x14ac:dyDescent="0.2">
      <c r="A25" s="19"/>
      <c r="B25" s="367"/>
      <c r="C25" s="367"/>
      <c r="D25" s="367"/>
      <c r="E25" s="367"/>
      <c r="F25" s="367"/>
      <c r="G25" s="367"/>
      <c r="H25" s="367"/>
      <c r="I25" s="367"/>
      <c r="J25" s="367"/>
      <c r="K25" s="367"/>
      <c r="L25" s="367"/>
      <c r="M25" s="367"/>
      <c r="N25" s="367"/>
      <c r="O25" s="367"/>
      <c r="P25" s="367"/>
      <c r="Q25" s="367"/>
      <c r="R25" s="367"/>
    </row>
    <row r="26" spans="1:18" x14ac:dyDescent="0.2">
      <c r="A26" s="19"/>
      <c r="B26" s="367"/>
      <c r="C26" s="367"/>
      <c r="D26" s="367"/>
      <c r="E26" s="367"/>
      <c r="F26" s="367"/>
      <c r="G26" s="367"/>
      <c r="H26" s="367"/>
      <c r="I26" s="367"/>
      <c r="J26" s="367"/>
      <c r="K26" s="367"/>
      <c r="L26" s="367"/>
      <c r="M26" s="367"/>
      <c r="N26" s="367"/>
      <c r="O26" s="367"/>
      <c r="P26" s="367"/>
      <c r="Q26" s="367"/>
      <c r="R26" s="367"/>
    </row>
    <row r="27" spans="1:18" x14ac:dyDescent="0.2">
      <c r="A27" s="19"/>
      <c r="B27" s="367"/>
      <c r="C27" s="367"/>
      <c r="D27" s="367"/>
      <c r="E27" s="367"/>
      <c r="F27" s="367"/>
      <c r="G27" s="367"/>
      <c r="H27" s="367"/>
      <c r="I27" s="367"/>
      <c r="J27" s="367"/>
      <c r="K27" s="367"/>
      <c r="L27" s="367"/>
      <c r="M27" s="367"/>
      <c r="N27" s="367"/>
      <c r="O27" s="367"/>
      <c r="P27" s="367"/>
      <c r="Q27" s="367"/>
      <c r="R27" s="367"/>
    </row>
    <row r="28" spans="1:18" x14ac:dyDescent="0.2">
      <c r="A28" s="19"/>
      <c r="B28" s="367"/>
      <c r="C28" s="367"/>
      <c r="D28" s="367"/>
      <c r="E28" s="367"/>
      <c r="F28" s="367"/>
      <c r="G28" s="367"/>
      <c r="H28" s="367"/>
      <c r="I28" s="367"/>
      <c r="J28" s="367"/>
      <c r="K28" s="367"/>
      <c r="L28" s="367"/>
      <c r="M28" s="367"/>
      <c r="N28" s="367"/>
      <c r="O28" s="367"/>
      <c r="P28" s="367"/>
      <c r="Q28" s="367"/>
      <c r="R28" s="367"/>
    </row>
    <row r="29" spans="1:18" x14ac:dyDescent="0.2">
      <c r="A29" s="19"/>
      <c r="B29" s="367"/>
      <c r="C29" s="367"/>
      <c r="D29" s="367"/>
      <c r="E29" s="367"/>
      <c r="F29" s="367"/>
      <c r="G29" s="367"/>
      <c r="H29" s="367"/>
      <c r="I29" s="367"/>
      <c r="J29" s="367"/>
      <c r="K29" s="367"/>
      <c r="L29" s="367"/>
      <c r="M29" s="367"/>
      <c r="N29" s="367"/>
      <c r="O29" s="367"/>
      <c r="P29" s="367"/>
      <c r="Q29" s="367"/>
      <c r="R29" s="367"/>
    </row>
    <row r="30" spans="1:18" x14ac:dyDescent="0.2">
      <c r="A30" s="19"/>
      <c r="B30" s="367"/>
      <c r="C30" s="367"/>
      <c r="D30" s="367"/>
      <c r="E30" s="367"/>
      <c r="F30" s="367"/>
      <c r="G30" s="367"/>
      <c r="H30" s="367"/>
      <c r="I30" s="367"/>
      <c r="J30" s="367"/>
      <c r="K30" s="367"/>
      <c r="L30" s="367"/>
      <c r="M30" s="367"/>
      <c r="N30" s="367"/>
      <c r="O30" s="367"/>
      <c r="P30" s="367"/>
      <c r="Q30" s="367"/>
      <c r="R30" s="367"/>
    </row>
    <row r="31" spans="1:18" x14ac:dyDescent="0.2">
      <c r="A31" s="19"/>
      <c r="B31" s="367"/>
      <c r="C31" s="367"/>
      <c r="D31" s="367"/>
      <c r="E31" s="367"/>
      <c r="F31" s="367"/>
      <c r="G31" s="367"/>
      <c r="H31" s="367"/>
      <c r="I31" s="367"/>
      <c r="J31" s="367"/>
      <c r="K31" s="367"/>
      <c r="L31" s="367"/>
      <c r="M31" s="367"/>
      <c r="N31" s="367"/>
      <c r="O31" s="367"/>
      <c r="P31" s="367"/>
      <c r="Q31" s="367"/>
      <c r="R31" s="367"/>
    </row>
    <row r="32" spans="1:18" x14ac:dyDescent="0.2">
      <c r="A32" s="19"/>
      <c r="B32" s="367"/>
      <c r="C32" s="367"/>
      <c r="D32" s="367"/>
      <c r="E32" s="367"/>
      <c r="F32" s="367"/>
      <c r="G32" s="367"/>
      <c r="H32" s="367"/>
      <c r="I32" s="367"/>
      <c r="J32" s="367"/>
      <c r="K32" s="367"/>
      <c r="L32" s="367"/>
      <c r="M32" s="367"/>
      <c r="N32" s="367"/>
      <c r="O32" s="367"/>
      <c r="P32" s="367"/>
      <c r="Q32" s="367"/>
      <c r="R32" s="367"/>
    </row>
    <row r="33" spans="1:18" x14ac:dyDescent="0.2">
      <c r="A33" s="19"/>
      <c r="B33" s="367"/>
      <c r="C33" s="367"/>
      <c r="D33" s="367"/>
      <c r="E33" s="367"/>
      <c r="F33" s="367"/>
      <c r="G33" s="367"/>
      <c r="H33" s="367"/>
      <c r="I33" s="367"/>
      <c r="J33" s="367"/>
      <c r="K33" s="367"/>
      <c r="L33" s="367"/>
      <c r="M33" s="367"/>
      <c r="N33" s="367"/>
      <c r="O33" s="367"/>
      <c r="P33" s="367"/>
      <c r="Q33" s="367"/>
      <c r="R33" s="367"/>
    </row>
    <row r="34" spans="1:18" x14ac:dyDescent="0.2">
      <c r="A34" s="19"/>
      <c r="B34" s="367"/>
      <c r="C34" s="367"/>
      <c r="D34" s="367"/>
      <c r="E34" s="367"/>
      <c r="F34" s="367"/>
      <c r="G34" s="367"/>
      <c r="H34" s="367"/>
      <c r="I34" s="367"/>
      <c r="J34" s="367"/>
      <c r="K34" s="367"/>
      <c r="L34" s="367"/>
      <c r="M34" s="367"/>
      <c r="N34" s="367"/>
      <c r="O34" s="367"/>
      <c r="P34" s="367"/>
      <c r="Q34" s="367"/>
      <c r="R34" s="367"/>
    </row>
    <row r="35" spans="1:18" x14ac:dyDescent="0.2">
      <c r="A35" s="19"/>
      <c r="B35" s="367"/>
      <c r="C35" s="367"/>
      <c r="D35" s="367"/>
      <c r="E35" s="367"/>
      <c r="F35" s="367"/>
      <c r="G35" s="367"/>
      <c r="H35" s="367"/>
      <c r="I35" s="367"/>
      <c r="J35" s="367"/>
      <c r="K35" s="367"/>
      <c r="L35" s="367"/>
      <c r="M35" s="367"/>
      <c r="N35" s="367"/>
      <c r="O35" s="367"/>
      <c r="P35" s="367"/>
      <c r="Q35" s="367"/>
      <c r="R35" s="367"/>
    </row>
    <row r="36" spans="1:18" x14ac:dyDescent="0.2">
      <c r="A36" s="19"/>
      <c r="B36" s="367"/>
      <c r="C36" s="367"/>
      <c r="D36" s="367"/>
      <c r="E36" s="367"/>
      <c r="F36" s="367"/>
      <c r="G36" s="367"/>
      <c r="H36" s="367"/>
      <c r="I36" s="367"/>
      <c r="J36" s="367"/>
      <c r="K36" s="367"/>
      <c r="L36" s="367"/>
      <c r="M36" s="367"/>
      <c r="N36" s="367"/>
      <c r="O36" s="367"/>
      <c r="P36" s="367"/>
      <c r="Q36" s="367"/>
      <c r="R36" s="367"/>
    </row>
    <row r="37" spans="1:18" x14ac:dyDescent="0.2">
      <c r="A37" s="19"/>
      <c r="B37" s="367"/>
      <c r="C37" s="367"/>
      <c r="D37" s="367"/>
      <c r="E37" s="367"/>
      <c r="F37" s="367"/>
      <c r="G37" s="367"/>
      <c r="H37" s="367"/>
      <c r="I37" s="367"/>
      <c r="J37" s="367"/>
      <c r="K37" s="367"/>
      <c r="L37" s="367"/>
      <c r="M37" s="367"/>
      <c r="N37" s="367"/>
      <c r="O37" s="367"/>
      <c r="P37" s="367"/>
      <c r="Q37" s="367"/>
      <c r="R37" s="367"/>
    </row>
    <row r="38" spans="1:18" x14ac:dyDescent="0.2">
      <c r="A38" s="19"/>
      <c r="B38" s="367"/>
      <c r="C38" s="367"/>
      <c r="D38" s="367"/>
      <c r="E38" s="367"/>
      <c r="F38" s="367"/>
      <c r="G38" s="367"/>
      <c r="H38" s="367"/>
      <c r="I38" s="367"/>
      <c r="J38" s="367"/>
      <c r="K38" s="367"/>
      <c r="L38" s="367"/>
      <c r="M38" s="367"/>
      <c r="N38" s="367"/>
      <c r="O38" s="367"/>
      <c r="P38" s="367"/>
      <c r="Q38" s="367"/>
      <c r="R38" s="367"/>
    </row>
    <row r="39" spans="1:18" x14ac:dyDescent="0.2">
      <c r="A39" s="19"/>
      <c r="B39" s="367"/>
      <c r="C39" s="367"/>
      <c r="D39" s="367"/>
      <c r="E39" s="367"/>
      <c r="F39" s="367"/>
      <c r="G39" s="367"/>
      <c r="H39" s="367"/>
      <c r="I39" s="367"/>
      <c r="J39" s="367"/>
      <c r="K39" s="367"/>
      <c r="L39" s="367"/>
      <c r="M39" s="367"/>
      <c r="N39" s="367"/>
      <c r="O39" s="367"/>
      <c r="P39" s="367"/>
      <c r="Q39" s="367"/>
      <c r="R39" s="367"/>
    </row>
    <row r="40" spans="1:18" x14ac:dyDescent="0.2">
      <c r="A40" s="19"/>
      <c r="B40" s="367"/>
      <c r="C40" s="367"/>
      <c r="D40" s="367"/>
      <c r="E40" s="367"/>
      <c r="F40" s="367"/>
      <c r="G40" s="367"/>
      <c r="H40" s="367"/>
      <c r="I40" s="367"/>
      <c r="J40" s="367"/>
      <c r="K40" s="367"/>
      <c r="L40" s="367"/>
      <c r="M40" s="367"/>
      <c r="N40" s="367"/>
      <c r="O40" s="367"/>
      <c r="P40" s="367"/>
      <c r="Q40" s="367"/>
      <c r="R40" s="367"/>
    </row>
    <row r="41" spans="1:18" x14ac:dyDescent="0.2">
      <c r="A41" s="19"/>
      <c r="B41" s="367"/>
      <c r="C41" s="367"/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</row>
    <row r="42" spans="1:18" x14ac:dyDescent="0.2">
      <c r="A42" s="19"/>
      <c r="B42" s="367"/>
      <c r="C42" s="367"/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</row>
    <row r="43" spans="1:18" x14ac:dyDescent="0.2">
      <c r="A43" s="19"/>
      <c r="B43" s="367"/>
      <c r="C43" s="367"/>
      <c r="D43" s="367"/>
      <c r="E43" s="367"/>
      <c r="F43" s="367"/>
      <c r="G43" s="367"/>
      <c r="H43" s="367"/>
      <c r="I43" s="367"/>
      <c r="J43" s="367"/>
      <c r="K43" s="367"/>
      <c r="L43" s="367"/>
      <c r="M43" s="367"/>
      <c r="N43" s="367"/>
      <c r="O43" s="367"/>
      <c r="P43" s="367"/>
      <c r="Q43" s="367"/>
      <c r="R43" s="367"/>
    </row>
    <row r="44" spans="1:18" x14ac:dyDescent="0.2">
      <c r="A44" s="19"/>
      <c r="B44" s="367"/>
      <c r="C44" s="367"/>
      <c r="D44" s="367"/>
      <c r="E44" s="367"/>
      <c r="F44" s="367"/>
      <c r="G44" s="367"/>
      <c r="H44" s="367"/>
      <c r="I44" s="367"/>
      <c r="J44" s="367"/>
      <c r="K44" s="367"/>
      <c r="L44" s="367"/>
      <c r="M44" s="367"/>
      <c r="N44" s="367"/>
      <c r="O44" s="367"/>
      <c r="P44" s="367"/>
      <c r="Q44" s="367"/>
      <c r="R44" s="367"/>
    </row>
    <row r="45" spans="1:18" x14ac:dyDescent="0.2">
      <c r="A45" s="19"/>
      <c r="B45" s="367"/>
      <c r="C45" s="367"/>
      <c r="D45" s="367"/>
      <c r="E45" s="367"/>
      <c r="F45" s="367"/>
      <c r="G45" s="367"/>
      <c r="H45" s="367"/>
      <c r="I45" s="367"/>
      <c r="J45" s="367"/>
      <c r="K45" s="367"/>
      <c r="L45" s="367"/>
      <c r="M45" s="367"/>
      <c r="N45" s="367"/>
      <c r="O45" s="367"/>
      <c r="P45" s="367"/>
      <c r="Q45" s="367"/>
      <c r="R45" s="367"/>
    </row>
    <row r="46" spans="1:18" x14ac:dyDescent="0.2">
      <c r="A46" s="19"/>
      <c r="B46" s="367"/>
      <c r="C46" s="367"/>
      <c r="D46" s="367"/>
      <c r="E46" s="367"/>
      <c r="F46" s="367"/>
      <c r="G46" s="367"/>
      <c r="H46" s="367"/>
      <c r="I46" s="367"/>
      <c r="J46" s="367"/>
      <c r="K46" s="367"/>
      <c r="L46" s="367"/>
      <c r="M46" s="367"/>
      <c r="N46" s="367"/>
      <c r="O46" s="367"/>
      <c r="P46" s="367"/>
      <c r="Q46" s="367"/>
      <c r="R46" s="367"/>
    </row>
    <row r="47" spans="1:18" x14ac:dyDescent="0.2">
      <c r="A47" s="19"/>
      <c r="B47" s="367"/>
      <c r="C47" s="367"/>
      <c r="D47" s="367"/>
      <c r="E47" s="367"/>
      <c r="F47" s="367"/>
      <c r="G47" s="367"/>
      <c r="H47" s="367"/>
      <c r="I47" s="367"/>
      <c r="J47" s="367"/>
      <c r="K47" s="367"/>
      <c r="L47" s="367"/>
      <c r="M47" s="367"/>
      <c r="N47" s="367"/>
      <c r="O47" s="367"/>
      <c r="P47" s="367"/>
      <c r="Q47" s="367"/>
      <c r="R47" s="367"/>
    </row>
    <row r="48" spans="1:18" x14ac:dyDescent="0.2">
      <c r="A48" s="19"/>
      <c r="B48" s="367"/>
      <c r="C48" s="367"/>
      <c r="D48" s="367"/>
      <c r="E48" s="367"/>
      <c r="F48" s="367"/>
      <c r="G48" s="367"/>
      <c r="H48" s="367"/>
      <c r="I48" s="367"/>
      <c r="J48" s="367"/>
      <c r="K48" s="367"/>
      <c r="L48" s="367"/>
      <c r="M48" s="367"/>
      <c r="N48" s="367"/>
      <c r="O48" s="367"/>
      <c r="P48" s="367"/>
      <c r="Q48" s="367"/>
      <c r="R48" s="367"/>
    </row>
    <row r="49" spans="1:18" x14ac:dyDescent="0.2">
      <c r="A49" s="19"/>
      <c r="B49" s="367"/>
      <c r="C49" s="367"/>
      <c r="D49" s="367"/>
      <c r="E49" s="367"/>
      <c r="F49" s="367"/>
      <c r="G49" s="367"/>
      <c r="H49" s="367"/>
      <c r="I49" s="367"/>
      <c r="J49" s="367"/>
      <c r="K49" s="367"/>
      <c r="L49" s="367"/>
      <c r="M49" s="367"/>
      <c r="N49" s="367"/>
      <c r="O49" s="367"/>
      <c r="P49" s="367"/>
      <c r="Q49" s="367"/>
      <c r="R49" s="367"/>
    </row>
    <row r="50" spans="1:18" x14ac:dyDescent="0.2">
      <c r="A50" s="9" t="s">
        <v>109</v>
      </c>
      <c r="B50" s="9" t="s">
        <v>111</v>
      </c>
      <c r="C50" s="9"/>
      <c r="D50" s="9" t="s">
        <v>110</v>
      </c>
    </row>
    <row r="51" spans="1:18" x14ac:dyDescent="0.2">
      <c r="A51" t="s">
        <v>112</v>
      </c>
      <c r="B51" t="s">
        <v>114</v>
      </c>
      <c r="C51" s="15"/>
      <c r="D51" t="s">
        <v>113</v>
      </c>
    </row>
    <row r="52" spans="1:18" x14ac:dyDescent="0.2">
      <c r="A52" s="15" t="s">
        <v>115</v>
      </c>
      <c r="B52" s="15" t="s">
        <v>117</v>
      </c>
      <c r="D52" s="15" t="s">
        <v>116</v>
      </c>
    </row>
    <row r="53" spans="1:18" x14ac:dyDescent="0.2">
      <c r="A53" t="s">
        <v>118</v>
      </c>
      <c r="B53" t="s">
        <v>119</v>
      </c>
      <c r="D53" t="s">
        <v>116</v>
      </c>
    </row>
    <row r="54" spans="1:18" x14ac:dyDescent="0.2">
      <c r="A54" t="s">
        <v>120</v>
      </c>
      <c r="B54" t="s">
        <v>121</v>
      </c>
      <c r="D54" t="s">
        <v>113</v>
      </c>
    </row>
    <row r="55" spans="1:18" x14ac:dyDescent="0.2">
      <c r="A55" t="s">
        <v>122</v>
      </c>
      <c r="B55" t="s">
        <v>114</v>
      </c>
      <c r="D55" t="s">
        <v>113</v>
      </c>
    </row>
    <row r="56" spans="1:18" x14ac:dyDescent="0.2">
      <c r="A56" t="s">
        <v>123</v>
      </c>
      <c r="B56" t="s">
        <v>121</v>
      </c>
      <c r="D56" t="s">
        <v>113</v>
      </c>
    </row>
    <row r="57" spans="1:18" x14ac:dyDescent="0.2">
      <c r="A57" t="s">
        <v>124</v>
      </c>
      <c r="B57" t="s">
        <v>126</v>
      </c>
      <c r="D57" t="s">
        <v>125</v>
      </c>
    </row>
    <row r="58" spans="1:18" x14ac:dyDescent="0.2">
      <c r="A58" t="s">
        <v>127</v>
      </c>
      <c r="B58" t="s">
        <v>128</v>
      </c>
      <c r="D58" t="s">
        <v>116</v>
      </c>
    </row>
    <row r="59" spans="1:18" x14ac:dyDescent="0.2">
      <c r="A59" t="s">
        <v>129</v>
      </c>
      <c r="B59" t="s">
        <v>128</v>
      </c>
      <c r="D59" t="s">
        <v>116</v>
      </c>
    </row>
    <row r="60" spans="1:18" x14ac:dyDescent="0.2">
      <c r="A60" t="s">
        <v>130</v>
      </c>
      <c r="B60" t="s">
        <v>128</v>
      </c>
      <c r="D60" t="s">
        <v>116</v>
      </c>
    </row>
    <row r="61" spans="1:18" x14ac:dyDescent="0.2">
      <c r="A61" t="s">
        <v>131</v>
      </c>
      <c r="B61" t="s">
        <v>128</v>
      </c>
      <c r="D61" t="s">
        <v>116</v>
      </c>
    </row>
    <row r="62" spans="1:18" x14ac:dyDescent="0.2">
      <c r="A62" t="s">
        <v>132</v>
      </c>
      <c r="B62" t="s">
        <v>114</v>
      </c>
      <c r="D62" t="s">
        <v>113</v>
      </c>
    </row>
    <row r="63" spans="1:18" x14ac:dyDescent="0.2">
      <c r="A63" t="s">
        <v>133</v>
      </c>
      <c r="B63" t="s">
        <v>135</v>
      </c>
      <c r="D63" t="s">
        <v>134</v>
      </c>
    </row>
    <row r="64" spans="1:18" x14ac:dyDescent="0.2">
      <c r="A64" t="s">
        <v>136</v>
      </c>
      <c r="B64" t="s">
        <v>121</v>
      </c>
      <c r="D64" t="s">
        <v>113</v>
      </c>
    </row>
    <row r="65" spans="1:4" x14ac:dyDescent="0.2">
      <c r="A65" t="s">
        <v>137</v>
      </c>
      <c r="B65" t="s">
        <v>138</v>
      </c>
      <c r="D65" t="s">
        <v>134</v>
      </c>
    </row>
    <row r="66" spans="1:4" x14ac:dyDescent="0.2">
      <c r="A66" t="s">
        <v>139</v>
      </c>
      <c r="B66" t="s">
        <v>138</v>
      </c>
      <c r="D66" t="s">
        <v>134</v>
      </c>
    </row>
    <row r="67" spans="1:4" x14ac:dyDescent="0.2">
      <c r="A67" t="s">
        <v>140</v>
      </c>
      <c r="B67" t="s">
        <v>135</v>
      </c>
      <c r="D67" t="s">
        <v>134</v>
      </c>
    </row>
    <row r="68" spans="1:4" x14ac:dyDescent="0.2">
      <c r="A68" t="s">
        <v>141</v>
      </c>
      <c r="B68" t="s">
        <v>117</v>
      </c>
      <c r="D68" t="s">
        <v>116</v>
      </c>
    </row>
    <row r="69" spans="1:4" x14ac:dyDescent="0.2">
      <c r="A69" t="s">
        <v>142</v>
      </c>
      <c r="B69" t="s">
        <v>119</v>
      </c>
      <c r="D69" t="s">
        <v>116</v>
      </c>
    </row>
    <row r="70" spans="1:4" x14ac:dyDescent="0.2">
      <c r="A70" t="s">
        <v>143</v>
      </c>
      <c r="B70" t="s">
        <v>126</v>
      </c>
      <c r="D70" t="s">
        <v>125</v>
      </c>
    </row>
    <row r="71" spans="1:4" x14ac:dyDescent="0.2">
      <c r="A71" t="s">
        <v>144</v>
      </c>
      <c r="B71" t="s">
        <v>128</v>
      </c>
      <c r="D71" t="s">
        <v>116</v>
      </c>
    </row>
    <row r="72" spans="1:4" x14ac:dyDescent="0.2">
      <c r="A72" t="s">
        <v>145</v>
      </c>
      <c r="B72" t="s">
        <v>126</v>
      </c>
      <c r="D72" t="s">
        <v>125</v>
      </c>
    </row>
    <row r="73" spans="1:4" x14ac:dyDescent="0.2">
      <c r="A73" t="s">
        <v>146</v>
      </c>
      <c r="B73" t="s">
        <v>138</v>
      </c>
      <c r="D73" t="s">
        <v>134</v>
      </c>
    </row>
    <row r="74" spans="1:4" x14ac:dyDescent="0.2">
      <c r="A74" t="s">
        <v>147</v>
      </c>
      <c r="B74" t="s">
        <v>135</v>
      </c>
      <c r="D74" t="s">
        <v>134</v>
      </c>
    </row>
    <row r="75" spans="1:4" x14ac:dyDescent="0.2">
      <c r="A75" t="s">
        <v>148</v>
      </c>
      <c r="B75" t="s">
        <v>135</v>
      </c>
      <c r="D75" t="s">
        <v>134</v>
      </c>
    </row>
    <row r="76" spans="1:4" x14ac:dyDescent="0.2">
      <c r="A76" t="s">
        <v>149</v>
      </c>
      <c r="B76" t="s">
        <v>117</v>
      </c>
      <c r="D76" t="s">
        <v>116</v>
      </c>
    </row>
    <row r="77" spans="1:4" x14ac:dyDescent="0.2">
      <c r="A77" t="s">
        <v>150</v>
      </c>
      <c r="B77" t="s">
        <v>121</v>
      </c>
      <c r="D77" t="s">
        <v>113</v>
      </c>
    </row>
    <row r="78" spans="1:4" x14ac:dyDescent="0.2">
      <c r="A78" t="s">
        <v>151</v>
      </c>
      <c r="B78" t="s">
        <v>128</v>
      </c>
      <c r="D78" t="s">
        <v>116</v>
      </c>
    </row>
    <row r="79" spans="1:4" x14ac:dyDescent="0.2">
      <c r="A79" t="s">
        <v>152</v>
      </c>
      <c r="B79" t="s">
        <v>135</v>
      </c>
      <c r="D79" t="s">
        <v>134</v>
      </c>
    </row>
    <row r="80" spans="1:4" x14ac:dyDescent="0.2">
      <c r="A80" t="s">
        <v>153</v>
      </c>
      <c r="B80" t="s">
        <v>135</v>
      </c>
      <c r="D80" t="s">
        <v>134</v>
      </c>
    </row>
    <row r="81" spans="1:4" x14ac:dyDescent="0.2">
      <c r="A81" t="s">
        <v>154</v>
      </c>
      <c r="B81" t="s">
        <v>126</v>
      </c>
      <c r="D81" t="s">
        <v>125</v>
      </c>
    </row>
    <row r="82" spans="1:4" x14ac:dyDescent="0.2">
      <c r="A82" t="s">
        <v>155</v>
      </c>
      <c r="B82" t="s">
        <v>156</v>
      </c>
      <c r="D82" t="s">
        <v>125</v>
      </c>
    </row>
    <row r="83" spans="1:4" x14ac:dyDescent="0.2">
      <c r="A83" t="s">
        <v>157</v>
      </c>
      <c r="B83" t="s">
        <v>121</v>
      </c>
      <c r="D83" t="s">
        <v>113</v>
      </c>
    </row>
    <row r="84" spans="1:4" x14ac:dyDescent="0.2">
      <c r="A84" t="s">
        <v>158</v>
      </c>
      <c r="B84" t="s">
        <v>121</v>
      </c>
      <c r="D84" t="s">
        <v>113</v>
      </c>
    </row>
    <row r="85" spans="1:4" x14ac:dyDescent="0.2">
      <c r="A85" t="s">
        <v>159</v>
      </c>
      <c r="B85" t="s">
        <v>156</v>
      </c>
      <c r="D85" t="s">
        <v>125</v>
      </c>
    </row>
    <row r="86" spans="1:4" x14ac:dyDescent="0.2">
      <c r="A86" t="s">
        <v>160</v>
      </c>
      <c r="B86" t="s">
        <v>138</v>
      </c>
      <c r="D86" t="s">
        <v>134</v>
      </c>
    </row>
    <row r="87" spans="1:4" x14ac:dyDescent="0.2">
      <c r="A87" t="s">
        <v>161</v>
      </c>
      <c r="B87" t="s">
        <v>119</v>
      </c>
      <c r="D87" t="s">
        <v>116</v>
      </c>
    </row>
    <row r="88" spans="1:4" x14ac:dyDescent="0.2">
      <c r="A88" t="s">
        <v>162</v>
      </c>
      <c r="B88" t="s">
        <v>114</v>
      </c>
      <c r="D88" t="s">
        <v>113</v>
      </c>
    </row>
    <row r="89" spans="1:4" x14ac:dyDescent="0.2">
      <c r="A89" t="s">
        <v>163</v>
      </c>
      <c r="B89" t="s">
        <v>156</v>
      </c>
      <c r="D89" t="s">
        <v>125</v>
      </c>
    </row>
    <row r="90" spans="1:4" x14ac:dyDescent="0.2">
      <c r="A90" t="s">
        <v>164</v>
      </c>
      <c r="B90" t="s">
        <v>126</v>
      </c>
      <c r="D90" t="s">
        <v>125</v>
      </c>
    </row>
    <row r="91" spans="1:4" x14ac:dyDescent="0.2">
      <c r="A91" t="s">
        <v>165</v>
      </c>
      <c r="B91" t="s">
        <v>128</v>
      </c>
      <c r="D91" t="s">
        <v>116</v>
      </c>
    </row>
    <row r="92" spans="1:4" x14ac:dyDescent="0.2">
      <c r="A92" t="s">
        <v>166</v>
      </c>
      <c r="B92" t="s">
        <v>135</v>
      </c>
      <c r="D92" t="s">
        <v>134</v>
      </c>
    </row>
    <row r="93" spans="1:4" x14ac:dyDescent="0.2">
      <c r="A93" t="s">
        <v>167</v>
      </c>
      <c r="B93" t="s">
        <v>117</v>
      </c>
      <c r="D93" t="s">
        <v>116</v>
      </c>
    </row>
    <row r="94" spans="1:4" x14ac:dyDescent="0.2">
      <c r="A94" t="s">
        <v>168</v>
      </c>
      <c r="B94" t="s">
        <v>119</v>
      </c>
      <c r="D94" t="s">
        <v>116</v>
      </c>
    </row>
    <row r="95" spans="1:4" x14ac:dyDescent="0.2">
      <c r="A95" t="s">
        <v>169</v>
      </c>
      <c r="B95" t="s">
        <v>121</v>
      </c>
      <c r="D95" t="s">
        <v>113</v>
      </c>
    </row>
    <row r="96" spans="1:4" x14ac:dyDescent="0.2">
      <c r="A96" t="s">
        <v>170</v>
      </c>
      <c r="B96" t="s">
        <v>128</v>
      </c>
      <c r="D96" t="s">
        <v>116</v>
      </c>
    </row>
    <row r="97" spans="1:4" x14ac:dyDescent="0.2">
      <c r="A97" t="s">
        <v>171</v>
      </c>
      <c r="B97" t="s">
        <v>126</v>
      </c>
      <c r="D97" t="s">
        <v>125</v>
      </c>
    </row>
    <row r="98" spans="1:4" x14ac:dyDescent="0.2">
      <c r="A98" t="s">
        <v>172</v>
      </c>
      <c r="B98" t="s">
        <v>114</v>
      </c>
      <c r="D98" t="s">
        <v>113</v>
      </c>
    </row>
    <row r="99" spans="1:4" x14ac:dyDescent="0.2">
      <c r="A99" t="s">
        <v>173</v>
      </c>
      <c r="B99" t="s">
        <v>138</v>
      </c>
      <c r="D99" t="s">
        <v>134</v>
      </c>
    </row>
    <row r="100" spans="1:4" x14ac:dyDescent="0.2">
      <c r="A100" t="s">
        <v>174</v>
      </c>
      <c r="B100" t="s">
        <v>128</v>
      </c>
      <c r="D100" t="s">
        <v>116</v>
      </c>
    </row>
    <row r="101" spans="1:4" x14ac:dyDescent="0.2">
      <c r="A101" s="9" t="s">
        <v>175</v>
      </c>
      <c r="B101" s="9" t="s">
        <v>121</v>
      </c>
      <c r="C101" s="9"/>
      <c r="D101" s="9" t="s">
        <v>113</v>
      </c>
    </row>
    <row r="102" spans="1:4" x14ac:dyDescent="0.2">
      <c r="A102" s="353" t="s">
        <v>553</v>
      </c>
    </row>
  </sheetData>
  <hyperlinks>
    <hyperlink ref="A3" location="Contents!A1" display="Return to Contents"/>
  </hyperlink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17</vt:i4>
      </vt:variant>
    </vt:vector>
  </HeadingPairs>
  <TitlesOfParts>
    <vt:vector size="58" baseType="lpstr">
      <vt:lpstr>Contents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'1'!Print_Area</vt:lpstr>
      <vt:lpstr>'10'!Print_Area</vt:lpstr>
      <vt:lpstr>'12'!Print_Area</vt:lpstr>
      <vt:lpstr>'13'!Print_Area</vt:lpstr>
      <vt:lpstr>'15'!Print_Area</vt:lpstr>
      <vt:lpstr>'18'!Print_Area</vt:lpstr>
      <vt:lpstr>'19'!Print_Area</vt:lpstr>
      <vt:lpstr>'23'!Print_Area</vt:lpstr>
      <vt:lpstr>'28'!Print_Area</vt:lpstr>
      <vt:lpstr>'31'!Print_Area</vt:lpstr>
      <vt:lpstr>'33'!Print_Area</vt:lpstr>
      <vt:lpstr>'34'!Print_Area</vt:lpstr>
      <vt:lpstr>'35'!Print_Area</vt:lpstr>
      <vt:lpstr>'36'!Print_Area</vt:lpstr>
      <vt:lpstr>'37'!Print_Area</vt:lpstr>
      <vt:lpstr>'4'!Print_Area</vt:lpstr>
      <vt:lpstr>'9'!Print_Area</vt:lpstr>
    </vt:vector>
  </TitlesOfParts>
  <Company>DOE/EIA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Short-Term Energy Outlook Figures</dc:title>
  <dc:creator>U.S. Energy Information Administration</dc:creator>
  <cp:lastModifiedBy>Johnson, Shane B.</cp:lastModifiedBy>
  <cp:lastPrinted>2019-04-08T18:37:44Z</cp:lastPrinted>
  <dcterms:created xsi:type="dcterms:W3CDTF">2007-07-17T17:37:22Z</dcterms:created>
  <dcterms:modified xsi:type="dcterms:W3CDTF">2021-03-08T23:52:23Z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{B31EB674-74B6-4F6C-BE8C-25BD3F8B7F27}</vt:lpwstr>
  </property>
</Properties>
</file>