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  <sheet name="41" sheetId="126" r:id="rId42"/>
  </sheets>
  <externalReferences>
    <externalReference r:id="rId43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 concurrentCalc="0"/>
</workbook>
</file>

<file path=xl/calcChain.xml><?xml version="1.0" encoding="utf-8"?>
<calcChain xmlns="http://schemas.openxmlformats.org/spreadsheetml/2006/main">
  <c r="A127" i="123" l="1"/>
  <c r="X25" i="124"/>
  <c r="X30" i="124"/>
  <c r="W30" i="124"/>
  <c r="A35" i="114"/>
  <c r="A33" i="113"/>
  <c r="R30" i="124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/>
  <c r="B145" i="35"/>
  <c r="B144" i="35"/>
  <c r="B132" i="36"/>
  <c r="B131" i="36"/>
  <c r="L39" i="125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/>
  <c r="D124" i="123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O38" i="125"/>
  <c r="N38" i="125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/>
  <c r="O37" i="125"/>
  <c r="L37" i="125"/>
  <c r="M37" i="125"/>
  <c r="O36" i="125"/>
  <c r="K37" i="125"/>
  <c r="N37" i="125"/>
  <c r="D25" i="104"/>
  <c r="F28" i="77"/>
  <c r="F27" i="77"/>
  <c r="L27" i="77"/>
  <c r="F27" i="78"/>
  <c r="L27" i="78"/>
  <c r="J28" i="74"/>
  <c r="J30" i="74"/>
  <c r="K29" i="77"/>
  <c r="K30" i="78"/>
  <c r="F28" i="78"/>
  <c r="L28" i="78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/>
  <c r="E111" i="123"/>
  <c r="E100" i="123"/>
  <c r="E29" i="72"/>
  <c r="E34" i="86"/>
  <c r="K34" i="86"/>
  <c r="E38" i="84"/>
  <c r="A76" i="105"/>
  <c r="A94" i="84"/>
  <c r="E33" i="86"/>
  <c r="K33" i="86"/>
  <c r="K44" i="84"/>
  <c r="A54" i="105"/>
  <c r="K41" i="84"/>
  <c r="L33" i="84"/>
  <c r="E29" i="84"/>
  <c r="K29" i="84"/>
  <c r="A72" i="84"/>
  <c r="K32" i="86"/>
  <c r="L34" i="86"/>
  <c r="E33" i="84"/>
  <c r="K33" i="84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26" i="71"/>
  <c r="K30" i="71"/>
  <c r="J50" i="103"/>
  <c r="J49" i="103"/>
  <c r="K29" i="82"/>
  <c r="D31" i="113"/>
  <c r="L32" i="70"/>
  <c r="F30" i="70"/>
  <c r="L30" i="70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/>
  <c r="A53" i="105"/>
  <c r="D29" i="72"/>
  <c r="J29" i="72"/>
  <c r="D33" i="86"/>
  <c r="J33" i="86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/>
  <c r="J28" i="73"/>
  <c r="J29" i="73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/>
  <c r="O35" i="125"/>
  <c r="L35" i="125"/>
  <c r="K35" i="125"/>
  <c r="M35" i="125"/>
  <c r="N35" i="125"/>
  <c r="D30" i="104"/>
  <c r="F25" i="104"/>
  <c r="D28" i="78"/>
  <c r="J28" i="78"/>
  <c r="D27" i="78"/>
  <c r="J27" i="78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/>
  <c r="C30" i="71"/>
  <c r="I26" i="120"/>
  <c r="C29" i="120"/>
  <c r="E87" i="123"/>
  <c r="J26" i="69"/>
  <c r="J30" i="69"/>
  <c r="D30" i="69"/>
  <c r="I27" i="120"/>
  <c r="E120" i="123"/>
  <c r="D43" i="84"/>
  <c r="J43" i="84"/>
  <c r="E109" i="123"/>
  <c r="A74" i="105"/>
  <c r="A92" i="84"/>
  <c r="A41" i="105"/>
  <c r="A59" i="84"/>
  <c r="A63" i="105"/>
  <c r="E98" i="123"/>
  <c r="C29" i="84"/>
  <c r="I29" i="84"/>
  <c r="K43" i="84"/>
  <c r="A52" i="105"/>
  <c r="A81" i="84"/>
  <c r="E76" i="123"/>
  <c r="C33" i="86"/>
  <c r="I33" i="86"/>
  <c r="C33" i="84"/>
  <c r="I33" i="84"/>
  <c r="C38" i="84"/>
  <c r="I38" i="84"/>
  <c r="J38" i="84"/>
  <c r="A70" i="84"/>
  <c r="C34" i="86"/>
  <c r="I34" i="86"/>
  <c r="J33" i="84"/>
  <c r="K31" i="78"/>
  <c r="C28" i="68"/>
  <c r="J41" i="103"/>
  <c r="J30" i="72"/>
  <c r="D28" i="77"/>
  <c r="J28" i="77"/>
  <c r="K30" i="69"/>
  <c r="J34" i="110"/>
  <c r="K31" i="70"/>
  <c r="I28" i="80"/>
  <c r="D27" i="77"/>
  <c r="J27" i="77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/>
  <c r="I30" i="72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/>
  <c r="J31" i="70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/>
  <c r="C40" i="112"/>
  <c r="D88" i="112"/>
  <c r="C88" i="112"/>
  <c r="D64" i="112"/>
  <c r="F64" i="112"/>
  <c r="G64" i="112"/>
  <c r="D40" i="112"/>
  <c r="D100" i="112"/>
  <c r="D52" i="112"/>
  <c r="C76" i="112"/>
  <c r="F100" i="112"/>
  <c r="G100" i="112"/>
  <c r="D76" i="112"/>
  <c r="C64" i="112"/>
  <c r="F112" i="112"/>
  <c r="G112" i="112"/>
  <c r="F76" i="112"/>
  <c r="G76" i="112"/>
  <c r="C52" i="112"/>
  <c r="F52" i="112"/>
  <c r="G52" i="112"/>
  <c r="C112" i="112"/>
  <c r="C100" i="112"/>
  <c r="F88" i="112"/>
  <c r="G88" i="112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/>
  <c r="D99" i="112"/>
  <c r="F99" i="112"/>
  <c r="G99" i="112"/>
  <c r="D75" i="112"/>
  <c r="D111" i="112"/>
  <c r="D87" i="112"/>
  <c r="C75" i="112"/>
  <c r="F111" i="112"/>
  <c r="G111" i="112"/>
  <c r="F63" i="112"/>
  <c r="G63" i="112"/>
  <c r="D63" i="112"/>
  <c r="F87" i="112"/>
  <c r="G87" i="112"/>
  <c r="C111" i="112"/>
  <c r="D39" i="112"/>
  <c r="F75" i="112"/>
  <c r="G75" i="112"/>
  <c r="C87" i="112"/>
  <c r="C63" i="112"/>
  <c r="D51" i="112"/>
  <c r="C99" i="112"/>
  <c r="C39" i="112"/>
  <c r="C51" i="112"/>
  <c r="F51" i="112"/>
  <c r="G51" i="112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/>
  <c r="D98" i="112"/>
  <c r="F38" i="112"/>
  <c r="G38" i="112"/>
  <c r="D74" i="112"/>
  <c r="C50" i="112"/>
  <c r="D50" i="112"/>
  <c r="F110" i="112"/>
  <c r="G110" i="112"/>
  <c r="C98" i="112"/>
  <c r="D38" i="112"/>
  <c r="F62" i="112"/>
  <c r="G62" i="112"/>
  <c r="C110" i="112"/>
  <c r="D86" i="112"/>
  <c r="C74" i="112"/>
  <c r="F98" i="112"/>
  <c r="G98" i="112"/>
  <c r="C86" i="112"/>
  <c r="D62" i="112"/>
  <c r="F74" i="112"/>
  <c r="G74" i="112"/>
  <c r="C62" i="112"/>
  <c r="D110" i="112"/>
  <c r="F50" i="112"/>
  <c r="G50" i="112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/>
  <c r="L31" i="125"/>
  <c r="N31" i="125"/>
  <c r="J31" i="125"/>
  <c r="M31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/>
  <c r="F85" i="112"/>
  <c r="G85" i="112"/>
  <c r="F37" i="112"/>
  <c r="G37" i="112"/>
  <c r="C85" i="112"/>
  <c r="F97" i="112"/>
  <c r="G97" i="112"/>
  <c r="D85" i="112"/>
  <c r="C37" i="112"/>
  <c r="F73" i="112"/>
  <c r="G73" i="112"/>
  <c r="D49" i="112"/>
  <c r="F49" i="112"/>
  <c r="G49" i="112"/>
  <c r="D97" i="112"/>
  <c r="F61" i="112"/>
  <c r="G61" i="112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O30" i="125"/>
  <c r="M30" i="125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/>
  <c r="F108" i="112"/>
  <c r="G108" i="112"/>
  <c r="D36" i="112"/>
  <c r="C72" i="112"/>
  <c r="F84" i="112"/>
  <c r="G84" i="112"/>
  <c r="D108" i="112"/>
  <c r="F96" i="112"/>
  <c r="G96" i="112"/>
  <c r="C96" i="112"/>
  <c r="D60" i="112"/>
  <c r="F60" i="112"/>
  <c r="G60" i="112"/>
  <c r="F36" i="112"/>
  <c r="G36" i="112"/>
  <c r="C36" i="112"/>
  <c r="C84" i="112"/>
  <c r="D96" i="112"/>
  <c r="C108" i="112"/>
  <c r="C48" i="112"/>
  <c r="F72" i="112"/>
  <c r="G72" i="112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/>
  <c r="L29" i="125"/>
  <c r="M29" i="125"/>
  <c r="N29" i="125"/>
  <c r="J29" i="125"/>
  <c r="K29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/>
  <c r="C35" i="112"/>
  <c r="D83" i="112"/>
  <c r="D35" i="112"/>
  <c r="D59" i="112"/>
  <c r="D95" i="112"/>
  <c r="F95" i="112"/>
  <c r="G95" i="112"/>
  <c r="D71" i="112"/>
  <c r="F83" i="112"/>
  <c r="G83" i="112"/>
  <c r="D47" i="112"/>
  <c r="F59" i="112"/>
  <c r="G59" i="112"/>
  <c r="C95" i="112"/>
  <c r="F107" i="112"/>
  <c r="G107" i="112"/>
  <c r="F47" i="112"/>
  <c r="G47" i="112"/>
  <c r="C71" i="112"/>
  <c r="F71" i="112"/>
  <c r="G71" i="112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O28" i="125"/>
  <c r="K28" i="125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/>
  <c r="F106" i="112"/>
  <c r="G106" i="112"/>
  <c r="C106" i="112"/>
  <c r="C58" i="112"/>
  <c r="F82" i="112"/>
  <c r="G82" i="112"/>
  <c r="C82" i="112"/>
  <c r="D46" i="112"/>
  <c r="F58" i="112"/>
  <c r="G58" i="112"/>
  <c r="C94" i="112"/>
  <c r="F94" i="112"/>
  <c r="G94" i="112"/>
  <c r="F34" i="112"/>
  <c r="G34" i="112"/>
  <c r="C70" i="112"/>
  <c r="C34" i="112"/>
  <c r="D106" i="112"/>
  <c r="C46" i="112"/>
  <c r="F70" i="112"/>
  <c r="G70" i="112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/>
  <c r="C69" i="112"/>
  <c r="F45" i="112"/>
  <c r="G45" i="112"/>
  <c r="F105" i="112"/>
  <c r="G105" i="112"/>
  <c r="F69" i="112"/>
  <c r="G69" i="112"/>
  <c r="F81" i="112"/>
  <c r="G81" i="112"/>
  <c r="D93" i="112"/>
  <c r="F57" i="112"/>
  <c r="G57" i="112"/>
  <c r="D81" i="112"/>
  <c r="C105" i="112"/>
  <c r="F33" i="112"/>
  <c r="G33" i="112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/>
  <c r="C32" i="112"/>
  <c r="D92" i="112"/>
  <c r="F92" i="112"/>
  <c r="G92" i="112"/>
  <c r="D68" i="112"/>
  <c r="F68" i="112"/>
  <c r="G68" i="112"/>
  <c r="C80" i="112"/>
  <c r="C44" i="112"/>
  <c r="F104" i="112"/>
  <c r="G104" i="112"/>
  <c r="F44" i="112"/>
  <c r="G44" i="112"/>
  <c r="C68" i="112"/>
  <c r="C104" i="112"/>
  <c r="D44" i="112"/>
  <c r="D104" i="112"/>
  <c r="C92" i="112"/>
  <c r="F80" i="112"/>
  <c r="G80" i="112"/>
  <c r="D80" i="112"/>
  <c r="F32" i="112"/>
  <c r="G32" i="112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/>
  <c r="C91" i="112"/>
  <c r="C31" i="112"/>
  <c r="F67" i="112"/>
  <c r="G67" i="112"/>
  <c r="D91" i="112"/>
  <c r="D67" i="112"/>
  <c r="C67" i="112"/>
  <c r="F79" i="112"/>
  <c r="G79" i="112"/>
  <c r="D103" i="112"/>
  <c r="D43" i="112"/>
  <c r="F55" i="112"/>
  <c r="G55" i="112"/>
  <c r="D79" i="112"/>
  <c r="F31" i="112"/>
  <c r="G31" i="112"/>
  <c r="F91" i="112"/>
  <c r="G91" i="112"/>
  <c r="D55" i="112"/>
  <c r="F43" i="112"/>
  <c r="G43" i="112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/>
  <c r="D42" i="112"/>
  <c r="C90" i="112"/>
  <c r="F78" i="112"/>
  <c r="G78" i="112"/>
  <c r="C102" i="112"/>
  <c r="C66" i="112"/>
  <c r="D78" i="112"/>
  <c r="F90" i="112"/>
  <c r="G90" i="112"/>
  <c r="C78" i="112"/>
  <c r="D54" i="112"/>
  <c r="F66" i="112"/>
  <c r="G66" i="112"/>
  <c r="C54" i="112"/>
  <c r="F102" i="112"/>
  <c r="G102" i="112"/>
  <c r="D30" i="112"/>
  <c r="F42" i="112"/>
  <c r="G42" i="112"/>
  <c r="C30" i="112"/>
  <c r="D90" i="112"/>
  <c r="C42" i="112"/>
  <c r="D66" i="112"/>
  <c r="F54" i="112"/>
  <c r="G54" i="112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/>
  <c r="D89" i="112"/>
  <c r="F41" i="112"/>
  <c r="G41" i="112"/>
  <c r="C29" i="112"/>
  <c r="E29" i="112"/>
  <c r="F29" i="112"/>
  <c r="G29" i="112"/>
  <c r="F77" i="112"/>
  <c r="G77" i="112"/>
  <c r="F101" i="112"/>
  <c r="G101" i="112"/>
  <c r="C53" i="112"/>
  <c r="D65" i="112"/>
  <c r="C89" i="112"/>
  <c r="C65" i="112"/>
  <c r="D77" i="112"/>
  <c r="C101" i="112"/>
  <c r="D101" i="112"/>
  <c r="C77" i="112"/>
  <c r="F65" i="112"/>
  <c r="G65" i="112"/>
  <c r="D53" i="112"/>
  <c r="F53" i="112"/>
  <c r="G53" i="112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/>
  <c r="I31" i="68"/>
  <c r="L28" i="68"/>
  <c r="L31" i="68"/>
  <c r="J28" i="68"/>
  <c r="J31" i="68"/>
  <c r="K28" i="68"/>
  <c r="K31" i="68"/>
</calcChain>
</file>

<file path=xl/sharedStrings.xml><?xml version="1.0" encoding="utf-8"?>
<sst xmlns="http://schemas.openxmlformats.org/spreadsheetml/2006/main" count="1265" uniqueCount="644">
  <si>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</si>
  <si>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</si>
  <si>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</si>
  <si>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</si>
  <si>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</si>
  <si>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</si>
  <si>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</si>
  <si>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</si>
  <si>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</si>
  <si>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</si>
  <si>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</si>
  <si>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</si>
  <si>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</si>
  <si>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</si>
  <si>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</si>
  <si>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</si>
  <si>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</si>
  <si>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</si>
  <si>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</si>
  <si>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</si>
  <si>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</si>
  <si>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</si>
  <si>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</si>
  <si>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</si>
  <si>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</si>
  <si>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</si>
  <si>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</si>
  <si>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</si>
  <si>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</si>
  <si>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</si>
  <si>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</si>
  <si>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</si>
  <si>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</si>
  <si>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</si>
  <si>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</si>
  <si>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</si>
  <si>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</si>
  <si>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</si>
  <si>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</si>
  <si>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</si>
  <si>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</si>
  <si>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</si>
  <si>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</si>
  <si>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</si>
  <si>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</si>
  <si>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</si>
  <si>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</si>
  <si>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</si>
  <si>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</si>
  <si>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</si>
  <si>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</si>
  <si>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</si>
  <si>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</si>
  <si>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</si>
  <si>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</si>
  <si>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</si>
  <si>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</si>
  <si>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</si>
  <si>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</si>
  <si>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</si>
  <si>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</si>
  <si>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</si>
  <si>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</si>
  <si>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</si>
  <si>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</si>
  <si>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</si>
  <si>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</si>
  <si>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</si>
  <si>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</si>
  <si>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</si>
  <si>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</si>
  <si>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</si>
  <si>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</si>
  <si>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</si>
  <si>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</si>
  <si>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</si>
  <si>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</si>
  <si>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</si>
  <si>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</si>
  <si>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</si>
  <si>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</si>
  <si>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</si>
  <si>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</si>
  <si>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</si>
  <si>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</si>
  <si>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</si>
  <si>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</si>
  <si>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</si>
  <si>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</si>
  <si>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</si>
  <si>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</si>
  <si>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</si>
  <si>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</si>
  <si>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</si>
  <si>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</si>
  <si>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</si>
  <si>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</si>
  <si>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</si>
  <si>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</si>
  <si>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</si>
  <si>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</si>
  <si>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</si>
  <si>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</si>
  <si>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</si>
  <si>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</si>
  <si>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</si>
  <si>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</si>
  <si>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</si>
  <si>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</si>
  <si>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</si>
  <si>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</si>
  <si>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</si>
  <si>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</si>
  <si>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</si>
  <si>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</si>
  <si>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</si>
  <si>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</si>
  <si>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</si>
  <si>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</si>
  <si>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</si>
  <si>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</si>
  <si>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</si>
  <si>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</si>
  <si>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</si>
  <si>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</si>
  <si>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</si>
  <si>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</si>
  <si>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</si>
  <si>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</si>
  <si>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</si>
  <si>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</si>
  <si>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</si>
  <si>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</si>
  <si>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</si>
  <si>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</si>
  <si>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</si>
  <si>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</si>
  <si>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</si>
  <si>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</si>
  <si>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</si>
  <si>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</si>
  <si>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</si>
  <si>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</si>
  <si>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</si>
  <si>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</si>
  <si>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</si>
  <si>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</si>
  <si>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</si>
  <si>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</si>
  <si>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</si>
  <si>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</si>
  <si>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</si>
  <si>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</si>
  <si>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</si>
  <si>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</si>
  <si>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</si>
  <si>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</si>
  <si>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</si>
  <si>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</si>
  <si>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</si>
  <si>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</si>
  <si>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</si>
  <si>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</si>
  <si>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</si>
  <si>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</si>
  <si>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</si>
  <si>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</si>
  <si>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</si>
  <si>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</si>
  <si>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</si>
  <si>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</si>
  <si>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</si>
  <si>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</si>
  <si>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</si>
  <si>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</si>
  <si>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</si>
  <si>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</si>
  <si>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</si>
  <si>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</si>
  <si>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</si>
  <si>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</si>
  <si>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</si>
  <si>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</si>
  <si>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</si>
  <si>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</si>
  <si>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</si>
  <si>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</si>
  <si>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</si>
  <si>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</si>
  <si>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</si>
  <si>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</si>
  <si>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</si>
  <si>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</si>
  <si>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</si>
  <si>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</si>
  <si>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</si>
  <si>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</si>
  <si>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</si>
  <si>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</si>
  <si>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</si>
  <si>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</si>
  <si>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</si>
  <si>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</si>
  <si>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</si>
  <si>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</si>
  <si>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</si>
  <si>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</si>
  <si>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</si>
  <si>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</si>
  <si>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</si>
  <si>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</si>
  <si>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</si>
  <si>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</si>
  <si>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</si>
  <si>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</si>
  <si>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</si>
  <si>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</si>
  <si>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</si>
  <si>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</si>
  <si>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</si>
  <si>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</si>
  <si>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</si>
  <si>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</si>
  <si>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</si>
  <si>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</si>
  <si>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</si>
  <si>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</si>
  <si>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</si>
  <si>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</si>
  <si>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</si>
  <si>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</si>
  <si>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</si>
  <si>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</si>
  <si>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</si>
  <si>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</si>
  <si>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</si>
  <si>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</si>
  <si>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</si>
  <si>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</si>
  <si>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</si>
  <si>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</si>
  <si>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</si>
  <si>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</si>
  <si>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</si>
  <si>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</si>
  <si>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</si>
  <si>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</si>
  <si>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</si>
  <si>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</si>
  <si>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</si>
  <si>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</si>
  <si>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</si>
  <si>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</si>
  <si>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</si>
  <si>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</si>
  <si>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</si>
  <si>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</si>
  <si>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</si>
  <si>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</si>
  <si>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</si>
  <si>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</si>
  <si>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</si>
  <si>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</si>
  <si>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</si>
  <si>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</si>
  <si>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</si>
  <si>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</si>
  <si>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</si>
  <si>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</si>
  <si>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</si>
  <si>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</si>
  <si>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</si>
  <si>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</si>
  <si>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</si>
  <si>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</si>
  <si>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</si>
  <si>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</si>
  <si>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</si>
  <si>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</si>
  <si>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</si>
  <si>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</si>
  <si>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</si>
  <si>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</si>
  <si>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</si>
  <si>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</si>
  <si>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</si>
  <si>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</si>
  <si>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</si>
  <si>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</si>
  <si>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</si>
  <si>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</si>
  <si>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</si>
  <si>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</si>
  <si>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</si>
  <si>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</si>
  <si>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</si>
  <si>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</si>
  <si>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</si>
  <si>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</si>
  <si>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</si>
  <si>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</si>
  <si>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</si>
  <si>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</si>
  <si>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</si>
  <si>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</si>
  <si>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</si>
  <si>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</si>
  <si>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</si>
  <si>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</si>
  <si>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</si>
  <si>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</si>
  <si>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</si>
  <si>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</si>
  <si>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</si>
  <si>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</si>
  <si>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</si>
  <si>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</si>
  <si>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</si>
  <si>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</si>
  <si>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</si>
  <si>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</si>
  <si>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</si>
  <si>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</si>
  <si>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</si>
  <si>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</si>
  <si>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</si>
  <si>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</si>
  <si>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</si>
  <si>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</si>
  <si>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</si>
  <si>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</si>
  <si>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</si>
  <si>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</si>
  <si>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</si>
  <si>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</si>
  <si>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</si>
  <si>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</si>
  <si>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</si>
  <si>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</si>
  <si>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</si>
  <si>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</si>
  <si>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</si>
  <si>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</si>
  <si>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</si>
  <si>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</si>
  <si>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</si>
  <si>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</si>
  <si>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</si>
  <si>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</si>
  <si>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</si>
  <si>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</si>
  <si>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</si>
  <si>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</si>
  <si>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</si>
  <si>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</si>
  <si>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</si>
  <si>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</si>
  <si>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</si>
  <si>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</si>
  <si>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</si>
  <si>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</si>
  <si>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</si>
  <si>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</si>
  <si>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</si>
  <si>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</si>
  <si>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</si>
  <si>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</si>
  <si>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</si>
  <si>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</si>
  <si>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</si>
  <si>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</si>
  <si>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</si>
  <si>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</si>
  <si>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</si>
  <si>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</si>
  <si>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</si>
  <si>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</si>
  <si>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</si>
  <si>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</si>
  <si>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</si>
  <si>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</si>
  <si>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</si>
  <si>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</si>
  <si>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</si>
  <si>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</si>
  <si>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</si>
  <si>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</si>
  <si>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</si>
  <si>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</si>
  <si>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</si>
  <si>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</si>
  <si>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</si>
  <si>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</si>
  <si>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</si>
  <si>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</si>
  <si>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</si>
  <si>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</si>
  <si>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</si>
  <si>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</si>
  <si>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</si>
  <si>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</si>
  <si>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</si>
  <si>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</si>
  <si>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</si>
  <si>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</si>
  <si>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</si>
  <si>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</si>
  <si>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</si>
  <si>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</si>
  <si>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</si>
  <si>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</si>
  <si>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</si>
  <si>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</si>
  <si>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</si>
  <si>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</si>
  <si>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</si>
  <si>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</si>
  <si>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</si>
  <si>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</si>
  <si>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</si>
  <si>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</si>
  <si>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</si>
  <si>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</si>
  <si>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</si>
  <si>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</si>
  <si>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</si>
  <si>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</si>
  <si>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</si>
  <si>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</si>
  <si>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</si>
  <si>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</si>
  <si>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</si>
  <si>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</si>
  <si>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</si>
  <si>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</si>
  <si>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</si>
  <si>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</si>
  <si>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</si>
  <si>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</si>
  <si>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</si>
  <si>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</si>
  <si>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</si>
  <si>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</si>
  <si>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</si>
  <si>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</si>
  <si>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</si>
  <si>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</si>
  <si>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</si>
  <si>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</si>
  <si>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</si>
  <si>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</si>
  <si>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</si>
  <si>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</si>
  <si>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</si>
  <si>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</si>
  <si>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</si>
  <si>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</si>
  <si>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</si>
  <si>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</si>
  <si>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</si>
  <si>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</si>
  <si>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</si>
  <si>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</si>
  <si>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</si>
  <si>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</si>
  <si>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</si>
  <si>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</si>
  <si>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</si>
  <si>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</si>
  <si>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</si>
  <si>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</si>
  <si>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</si>
  <si>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</si>
  <si>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</si>
  <si>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</si>
  <si>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</si>
  <si>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</si>
  <si>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</si>
  <si>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</si>
  <si>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</si>
  <si>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</si>
  <si>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</si>
  <si>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</si>
  <si>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</si>
  <si>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</si>
  <si>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</si>
  <si>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</si>
  <si>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</si>
  <si>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</si>
  <si>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</si>
  <si>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</si>
  <si>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</si>
  <si>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</si>
  <si>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</si>
  <si>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</si>
  <si>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</si>
  <si>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</si>
  <si>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</si>
  <si>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</si>
  <si>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</si>
  <si>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</si>
  <si>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</si>
  <si>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</si>
  <si>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</si>
  <si>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</si>
  <si>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</si>
  <si>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</si>
  <si>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</si>
  <si>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</si>
  <si>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</si>
  <si>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</si>
  <si>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</si>
  <si>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</si>
  <si>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</si>
  <si>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</si>
  <si>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</si>
  <si>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</si>
  <si>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</si>
  <si>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</si>
  <si>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</si>
  <si>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</si>
  <si>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</si>
  <si>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</si>
  <si>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</si>
  <si>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</si>
  <si>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</si>
  <si>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</si>
  <si>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</si>
  <si>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</si>
  <si>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</si>
  <si>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</si>
  <si>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</si>
  <si>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</si>
  <si>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</si>
  <si>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</si>
  <si>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</si>
  <si>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</si>
  <si>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</si>
  <si>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</si>
  <si>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</si>
  <si>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</si>
  <si>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</si>
  <si>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</si>
  <si>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</si>
  <si>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</si>
  <si>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</si>
  <si>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</si>
  <si>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</si>
  <si>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</si>
  <si>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</si>
  <si>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Region ID</t>
  </si>
  <si>
    <t>STEO region name</t>
  </si>
  <si>
    <t>NERC region / ISO area*</t>
  </si>
  <si>
    <t>Representative wholesale price point</t>
  </si>
  <si>
    <t>NPCC / ISO New England (ISO-NE)</t>
  </si>
  <si>
    <t>ISO-NE internal hub</t>
  </si>
  <si>
    <t>New York</t>
  </si>
  <si>
    <t>NPCC / New York ISO (NYISO)</t>
  </si>
  <si>
    <t>NYISO Hudson Valley zone</t>
  </si>
  <si>
    <t>PJ</t>
  </si>
  <si>
    <t>Mid-Atlantic</t>
  </si>
  <si>
    <t>RFC / PJM Interconnection (PJM ISO)</t>
  </si>
  <si>
    <t>PJM Western hub</t>
  </si>
  <si>
    <t>SE</t>
  </si>
  <si>
    <t>Southeast</t>
  </si>
  <si>
    <t>SERC / Southeast Reliability Corporation (SERC)</t>
  </si>
  <si>
    <t>SERC Index, Into Southern hub</t>
  </si>
  <si>
    <t>Florida</t>
  </si>
  <si>
    <t>SERC / Florida Reliability Coordinating Council (FRCC)</t>
  </si>
  <si>
    <t>FRCC Index, Florida Reliability average</t>
  </si>
  <si>
    <t>MW</t>
  </si>
  <si>
    <t>MRO / Midcontinent ISO (MISO)</t>
  </si>
  <si>
    <t>MISO Illinois hub</t>
  </si>
  <si>
    <t>SP</t>
  </si>
  <si>
    <t>Central</t>
  </si>
  <si>
    <t>MRO / Southwest Power Pool (SPP)</t>
  </si>
  <si>
    <t>SPP ISO South hub</t>
  </si>
  <si>
    <t>Texas</t>
  </si>
  <si>
    <t>TRE / Electric Reliability Corporation of Texas (ERCOT)</t>
  </si>
  <si>
    <t>ERCOT North hub</t>
  </si>
  <si>
    <t>SW</t>
  </si>
  <si>
    <t>Southwest</t>
  </si>
  <si>
    <t>WECC / Southwest Reserve Sharing Group (SRSG)</t>
  </si>
  <si>
    <t>Southwest index, Palo Verde hub</t>
  </si>
  <si>
    <t>NW</t>
  </si>
  <si>
    <t>Northwest</t>
  </si>
  <si>
    <t>WECC / Northwest Power Pool (NWPP) and 
              Rocky Mountain Reserve Group (RMRG)</t>
  </si>
  <si>
    <t>Northwest index, Mid-Columbia hub</t>
  </si>
  <si>
    <t>California</t>
  </si>
  <si>
    <t>WECC / California ISO (CAISO) and neighboring 
              balancing authorities (BANC, TIDC, LDWP, IID)</t>
  </si>
  <si>
    <t>CAISO SP-15 zone</t>
  </si>
  <si>
    <t>HA</t>
  </si>
  <si>
    <t>Hawaii and Alaska</t>
  </si>
  <si>
    <t xml:space="preserve"> ---</t>
  </si>
  <si>
    <t>Note:  STEO electricity supply regions are based off of NERC Long-Term Reliability Assessment areas:</t>
  </si>
  <si>
    <t xml:space="preserve">          https://www.nerc.com/pa/RAPA/ra/Pages/default.aspx</t>
  </si>
  <si>
    <t>U.S. STEO electricity supply regions</t>
  </si>
  <si>
    <t>Note: Confidence interval derived from options market information for the five trading days ending May 6, 2021. Intervals not calculated for months with sparse trading in near-the-money options contracts.</t>
  </si>
  <si>
    <t>U.S. Energy Information Administration, Short-Term Energy Outlook, May 2021</t>
  </si>
  <si>
    <t>Sources: U.S. Energy Information Administration, Short-Term Energy Outlook, May 2021, CME Group, and Bloomberg, L.P.</t>
  </si>
  <si>
    <t>Source: U.S. Energy Information Administration, Short-Term Energy Outlook, May 2021</t>
  </si>
  <si>
    <t>Sources: U.S. Energy Information Administration, Short-Term Energy Outlook, May 2021, and CME Group</t>
  </si>
  <si>
    <t>Sources: U.S. Energy Information Administration, Short-Term Energy Outlook, May 2021, and Refinitiv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</si>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</sst>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60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  <xf numFmtId="9" fontId="23" fillId="0" borderId="0" applyFont="0" applyFill="0" applyBorder="0" applyAlignment="0" applyProtection="0"/>
    <xf numFmtId="0" fontId="23" fillId="0" borderId="0"/>
    <xf numFmtId="0" fontId="22" fillId="0" borderId="0"/>
    <xf numFmtId="0" fontId="21" fillId="0" borderId="0"/>
    <xf numFmtId="0" fontId="20" fillId="0" borderId="0"/>
    <xf numFmtId="0" fontId="39" fillId="0" borderId="0"/>
    <xf numFmtId="0" fontId="17" fillId="0" borderId="0"/>
    <xf numFmtId="0" fontId="23" fillId="0" borderId="0"/>
    <xf numFmtId="0" fontId="16" fillId="0" borderId="0"/>
    <xf numFmtId="0" fontId="43" fillId="0" borderId="0"/>
    <xf numFmtId="0" fontId="15" fillId="0" borderId="0"/>
    <xf numFmtId="0" fontId="14" fillId="0" borderId="0"/>
    <xf numFmtId="0" fontId="10" fillId="0" borderId="0"/>
    <xf numFmtId="43" fontId="23" fillId="0" borderId="0" applyFont="0" applyFill="0" applyBorder="0" applyAlignment="0" applyProtection="0"/>
    <xf numFmtId="0" fontId="8" fillId="0" borderId="0"/>
    <xf numFmtId="0" fontId="43" fillId="0" borderId="0"/>
    <xf numFmtId="0" fontId="2" fillId="0" borderId="0"/>
    <xf numFmtId="0" fontId="58" fillId="0" borderId="0" applyNumberFormat="0" applyFill="0" applyBorder="0" applyAlignment="0" applyProtection="0"/>
  </cellStyleXfs>
  <cellXfs count="607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4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3" fillId="0" borderId="0" xfId="0" applyNumberFormat="1" applyFont="1"/>
    <xf numFmtId="0" fontId="23" fillId="0" borderId="0" xfId="0" applyFont="1"/>
    <xf numFmtId="166" fontId="23" fillId="0" borderId="0" xfId="0" applyNumberFormat="1" applyFont="1"/>
    <xf numFmtId="0" fontId="28" fillId="0" borderId="0" xfId="0" applyFont="1"/>
    <xf numFmtId="0" fontId="28" fillId="0" borderId="1" xfId="0" applyFont="1" applyFill="1" applyBorder="1" applyAlignment="1">
      <alignment horizontal="right"/>
    </xf>
    <xf numFmtId="0" fontId="28" fillId="0" borderId="1" xfId="0" applyFont="1" applyBorder="1"/>
    <xf numFmtId="0" fontId="28" fillId="0" borderId="1" xfId="0" applyNumberFormat="1" applyFont="1" applyBorder="1"/>
    <xf numFmtId="0" fontId="28" fillId="0" borderId="0" xfId="0" applyFont="1" applyAlignment="1"/>
    <xf numFmtId="0" fontId="28" fillId="0" borderId="0" xfId="0" applyFont="1" applyAlignment="1">
      <alignment horizontal="right"/>
    </xf>
    <xf numFmtId="0" fontId="28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3" fillId="0" borderId="0" xfId="2" quotePrefix="1" applyNumberFormat="1" applyFont="1"/>
    <xf numFmtId="165" fontId="25" fillId="0" borderId="0" xfId="0" applyNumberFormat="1" applyFont="1"/>
    <xf numFmtId="0" fontId="26" fillId="0" borderId="0" xfId="0" applyFont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0" fontId="26" fillId="0" borderId="1" xfId="0" applyFont="1" applyFill="1" applyBorder="1" applyAlignment="1">
      <alignment horizontal="center"/>
    </xf>
    <xf numFmtId="2" fontId="29" fillId="0" borderId="0" xfId="0" applyNumberFormat="1" applyFont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2" fontId="29" fillId="0" borderId="1" xfId="0" applyNumberFormat="1" applyFont="1" applyBorder="1" applyAlignment="1">
      <alignment horizontal="center"/>
    </xf>
    <xf numFmtId="0" fontId="25" fillId="0" borderId="0" xfId="0" applyFont="1"/>
    <xf numFmtId="164" fontId="29" fillId="0" borderId="0" xfId="0" applyNumberFormat="1" applyFont="1" applyBorder="1" applyAlignment="1">
      <alignment horizontal="right"/>
    </xf>
    <xf numFmtId="164" fontId="29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9" fillId="0" borderId="2" xfId="0" applyNumberFormat="1" applyFont="1" applyBorder="1" applyAlignment="1">
      <alignment horizontal="center"/>
    </xf>
    <xf numFmtId="166" fontId="29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3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3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3" fillId="0" borderId="0" xfId="0" applyFont="1" applyAlignment="1">
      <alignment horizontal="right"/>
    </xf>
    <xf numFmtId="0" fontId="23" fillId="0" borderId="1" xfId="0" applyFont="1" applyBorder="1" applyAlignment="1">
      <alignment horizontal="right"/>
    </xf>
    <xf numFmtId="0" fontId="23" fillId="0" borderId="1" xfId="0" applyFont="1" applyFill="1" applyBorder="1" applyAlignment="1">
      <alignment horizontal="center"/>
    </xf>
    <xf numFmtId="0" fontId="23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6" fillId="0" borderId="1" xfId="0" applyFont="1" applyBorder="1" applyAlignment="1"/>
    <xf numFmtId="4" fontId="0" fillId="0" borderId="0" xfId="0" applyNumberFormat="1" applyBorder="1"/>
    <xf numFmtId="0" fontId="26" fillId="0" borderId="1" xfId="0" applyFont="1" applyFill="1" applyBorder="1"/>
    <xf numFmtId="164" fontId="0" fillId="0" borderId="0" xfId="0" applyNumberFormat="1" applyBorder="1"/>
    <xf numFmtId="0" fontId="26" fillId="0" borderId="1" xfId="0" applyFont="1" applyBorder="1" applyAlignment="1">
      <alignment horizontal="right"/>
    </xf>
    <xf numFmtId="0" fontId="29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4" fillId="0" borderId="3" xfId="1" applyBorder="1" applyAlignment="1" applyProtection="1"/>
    <xf numFmtId="0" fontId="24" fillId="0" borderId="3" xfId="1" applyFont="1" applyBorder="1" applyAlignment="1" applyProtection="1"/>
    <xf numFmtId="0" fontId="26" fillId="0" borderId="3" xfId="0" applyFont="1" applyBorder="1"/>
    <xf numFmtId="0" fontId="24" fillId="0" borderId="3" xfId="1" applyFont="1" applyBorder="1" applyAlignment="1" applyProtection="1">
      <alignment wrapText="1"/>
    </xf>
    <xf numFmtId="0" fontId="23" fillId="0" borderId="0" xfId="3"/>
    <xf numFmtId="0" fontId="23" fillId="0" borderId="0" xfId="3" applyAlignment="1">
      <alignment horizontal="right"/>
    </xf>
    <xf numFmtId="2" fontId="23" fillId="0" borderId="2" xfId="0" applyNumberFormat="1" applyFont="1" applyBorder="1" applyAlignment="1">
      <alignment horizontal="center"/>
    </xf>
    <xf numFmtId="164" fontId="23" fillId="0" borderId="0" xfId="0" applyNumberFormat="1" applyFont="1" applyBorder="1" applyAlignment="1">
      <alignment horizontal="right"/>
    </xf>
    <xf numFmtId="2" fontId="23" fillId="0" borderId="0" xfId="0" applyNumberFormat="1" applyFont="1" applyBorder="1" applyAlignment="1">
      <alignment horizontal="center"/>
    </xf>
    <xf numFmtId="164" fontId="23" fillId="0" borderId="1" xfId="0" applyNumberFormat="1" applyFont="1" applyBorder="1" applyAlignment="1">
      <alignment horizontal="right"/>
    </xf>
    <xf numFmtId="2" fontId="23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3" fillId="0" borderId="0" xfId="3" applyFont="1"/>
    <xf numFmtId="0" fontId="37" fillId="0" borderId="0" xfId="3" applyFont="1"/>
    <xf numFmtId="0" fontId="27" fillId="0" borderId="0" xfId="3" applyFont="1" applyAlignment="1">
      <alignment horizontal="center"/>
    </xf>
    <xf numFmtId="0" fontId="27" fillId="0" borderId="0" xfId="3" applyFont="1" applyAlignment="1">
      <alignment horizontal="left"/>
    </xf>
    <xf numFmtId="0" fontId="23" fillId="0" borderId="1" xfId="3" applyBorder="1" applyAlignment="1">
      <alignment horizontal="right"/>
    </xf>
    <xf numFmtId="1" fontId="23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6" fillId="0" borderId="11" xfId="0" applyFont="1" applyBorder="1"/>
    <xf numFmtId="0" fontId="0" fillId="0" borderId="6" xfId="0" applyBorder="1"/>
    <xf numFmtId="164" fontId="23" fillId="0" borderId="0" xfId="0" quotePrefix="1" applyNumberFormat="1" applyFont="1" applyBorder="1" applyAlignment="1">
      <alignment horizontal="right"/>
    </xf>
    <xf numFmtId="2" fontId="23" fillId="0" borderId="2" xfId="0" quotePrefix="1" applyNumberFormat="1" applyFont="1" applyBorder="1" applyAlignment="1">
      <alignment horizontal="center"/>
    </xf>
    <xf numFmtId="0" fontId="20" fillId="0" borderId="0" xfId="6"/>
    <xf numFmtId="0" fontId="20" fillId="0" borderId="0" xfId="6" applyFont="1"/>
    <xf numFmtId="0" fontId="39" fillId="0" borderId="0" xfId="7"/>
    <xf numFmtId="164" fontId="20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3" fillId="0" borderId="2" xfId="7" applyNumberFormat="1" applyFont="1" applyBorder="1" applyAlignment="1">
      <alignment horizontal="center"/>
    </xf>
    <xf numFmtId="0" fontId="20" fillId="0" borderId="0" xfId="6" quotePrefix="1" applyFont="1"/>
    <xf numFmtId="0" fontId="20" fillId="0" borderId="0" xfId="6" applyAlignment="1">
      <alignment horizontal="right"/>
    </xf>
    <xf numFmtId="0" fontId="20" fillId="0" borderId="0" xfId="6" quotePrefix="1"/>
    <xf numFmtId="168" fontId="20" fillId="0" borderId="0" xfId="6" applyNumberFormat="1"/>
    <xf numFmtId="168" fontId="23" fillId="0" borderId="2" xfId="7" applyNumberFormat="1" applyFont="1" applyBorder="1" applyAlignment="1">
      <alignment horizontal="center"/>
    </xf>
    <xf numFmtId="0" fontId="23" fillId="0" borderId="0" xfId="0" applyNumberFormat="1" applyFont="1" applyAlignment="1"/>
    <xf numFmtId="0" fontId="23" fillId="0" borderId="1" xfId="0" applyNumberFormat="1" applyFont="1" applyBorder="1" applyAlignment="1"/>
    <xf numFmtId="0" fontId="20" fillId="5" borderId="0" xfId="6" applyFill="1"/>
    <xf numFmtId="0" fontId="20" fillId="6" borderId="0" xfId="6" applyFont="1" applyFill="1"/>
    <xf numFmtId="171" fontId="20" fillId="0" borderId="0" xfId="6" applyNumberFormat="1"/>
    <xf numFmtId="0" fontId="40" fillId="0" borderId="0" xfId="6" applyFont="1"/>
    <xf numFmtId="0" fontId="42" fillId="0" borderId="0" xfId="6" applyFont="1"/>
    <xf numFmtId="168" fontId="19" fillId="0" borderId="0" xfId="6" quotePrefix="1" applyNumberFormat="1" applyFont="1"/>
    <xf numFmtId="168" fontId="18" fillId="0" borderId="0" xfId="6" quotePrefix="1" applyNumberFormat="1" applyFont="1"/>
    <xf numFmtId="0" fontId="23" fillId="0" borderId="12" xfId="0" applyNumberFormat="1" applyFont="1" applyBorder="1" applyAlignment="1"/>
    <xf numFmtId="171" fontId="23" fillId="0" borderId="0" xfId="0" quotePrefix="1" applyNumberFormat="1" applyFont="1"/>
    <xf numFmtId="0" fontId="17" fillId="0" borderId="0" xfId="6" applyFont="1"/>
    <xf numFmtId="0" fontId="0" fillId="0" borderId="0" xfId="0" applyNumberFormat="1" applyAlignment="1"/>
    <xf numFmtId="0" fontId="23" fillId="0" borderId="0" xfId="0" applyNumberFormat="1" applyFont="1" applyFill="1" applyBorder="1" applyAlignment="1">
      <alignment horizontal="right"/>
    </xf>
    <xf numFmtId="0" fontId="28" fillId="0" borderId="0" xfId="3" applyFont="1"/>
    <xf numFmtId="0" fontId="28" fillId="0" borderId="0" xfId="3" applyFont="1" applyAlignment="1"/>
    <xf numFmtId="0" fontId="28" fillId="0" borderId="0" xfId="3" applyFont="1" applyBorder="1" applyAlignment="1">
      <alignment horizontal="center"/>
    </xf>
    <xf numFmtId="0" fontId="28" fillId="0" borderId="1" xfId="3" applyFont="1" applyBorder="1" applyAlignment="1">
      <alignment horizontal="left"/>
    </xf>
    <xf numFmtId="0" fontId="28" fillId="0" borderId="1" xfId="3" applyFont="1" applyBorder="1"/>
    <xf numFmtId="0" fontId="28" fillId="0" borderId="1" xfId="3" applyFont="1" applyBorder="1" applyAlignment="1"/>
    <xf numFmtId="0" fontId="23" fillId="0" borderId="0" xfId="3" applyAlignment="1">
      <alignment horizontal="left"/>
    </xf>
    <xf numFmtId="168" fontId="23" fillId="0" borderId="0" xfId="3" applyNumberFormat="1"/>
    <xf numFmtId="168" fontId="23" fillId="0" borderId="0" xfId="3" applyNumberFormat="1" applyAlignment="1"/>
    <xf numFmtId="2" fontId="23" fillId="0" borderId="0" xfId="3" applyNumberFormat="1"/>
    <xf numFmtId="0" fontId="23" fillId="0" borderId="1" xfId="3" applyBorder="1" applyAlignment="1">
      <alignment horizontal="left"/>
    </xf>
    <xf numFmtId="168" fontId="23" fillId="0" borderId="1" xfId="3" applyNumberFormat="1" applyBorder="1" applyAlignment="1"/>
    <xf numFmtId="171" fontId="23" fillId="0" borderId="1" xfId="0" quotePrefix="1" applyNumberFormat="1" applyFont="1" applyBorder="1"/>
    <xf numFmtId="0" fontId="16" fillId="0" borderId="0" xfId="10"/>
    <xf numFmtId="2" fontId="16" fillId="0" borderId="0" xfId="10" applyNumberFormat="1"/>
    <xf numFmtId="0" fontId="44" fillId="0" borderId="0" xfId="11" applyFont="1" applyFill="1" applyBorder="1" applyAlignment="1" applyProtection="1"/>
    <xf numFmtId="173" fontId="27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7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3" fillId="2" borderId="0" xfId="3" applyFill="1"/>
    <xf numFmtId="0" fontId="23" fillId="0" borderId="0" xfId="3" applyBorder="1" applyAlignment="1">
      <alignment horizontal="right"/>
    </xf>
    <xf numFmtId="0" fontId="26" fillId="0" borderId="13" xfId="3" applyFont="1" applyBorder="1"/>
    <xf numFmtId="0" fontId="23" fillId="0" borderId="14" xfId="3" applyBorder="1"/>
    <xf numFmtId="0" fontId="23" fillId="0" borderId="16" xfId="3" applyBorder="1"/>
    <xf numFmtId="0" fontId="23" fillId="0" borderId="18" xfId="3" applyBorder="1"/>
    <xf numFmtId="0" fontId="23" fillId="5" borderId="0" xfId="3" applyFill="1"/>
    <xf numFmtId="0" fontId="42" fillId="5" borderId="0" xfId="6" applyFont="1" applyFill="1"/>
    <xf numFmtId="0" fontId="15" fillId="5" borderId="0" xfId="6" applyFont="1" applyFill="1"/>
    <xf numFmtId="0" fontId="13" fillId="0" borderId="0" xfId="6" applyFont="1"/>
    <xf numFmtId="0" fontId="16" fillId="5" borderId="0" xfId="10" applyFill="1"/>
    <xf numFmtId="0" fontId="47" fillId="0" borderId="0" xfId="6" applyFont="1"/>
    <xf numFmtId="168" fontId="46" fillId="0" borderId="0" xfId="6" applyNumberFormat="1" applyFont="1"/>
    <xf numFmtId="0" fontId="12" fillId="0" borderId="0" xfId="10" applyFont="1"/>
    <xf numFmtId="0" fontId="23" fillId="0" borderId="0" xfId="7" applyFont="1"/>
    <xf numFmtId="0" fontId="11" fillId="0" borderId="0" xfId="10" applyFont="1"/>
    <xf numFmtId="0" fontId="0" fillId="0" borderId="4" xfId="0" applyBorder="1" applyAlignment="1">
      <alignment horizontal="center"/>
    </xf>
    <xf numFmtId="0" fontId="23" fillId="0" borderId="0" xfId="3" applyBorder="1" applyAlignment="1">
      <alignment horizontal="left"/>
    </xf>
    <xf numFmtId="168" fontId="23" fillId="0" borderId="0" xfId="3" applyNumberFormat="1" applyBorder="1" applyAlignment="1"/>
    <xf numFmtId="2" fontId="23" fillId="0" borderId="0" xfId="3" applyNumberFormat="1" applyAlignment="1"/>
    <xf numFmtId="2" fontId="23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3" fillId="0" borderId="0" xfId="3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3" fillId="0" borderId="15" xfId="3" applyFont="1" applyBorder="1"/>
    <xf numFmtId="0" fontId="23" fillId="0" borderId="16" xfId="3" applyFont="1" applyBorder="1"/>
    <xf numFmtId="0" fontId="23" fillId="3" borderId="0" xfId="3" applyFill="1"/>
    <xf numFmtId="0" fontId="27" fillId="3" borderId="0" xfId="3" applyFont="1" applyFill="1"/>
    <xf numFmtId="0" fontId="16" fillId="0" borderId="14" xfId="10" applyBorder="1"/>
    <xf numFmtId="0" fontId="23" fillId="0" borderId="19" xfId="3" applyBorder="1" applyAlignment="1">
      <alignment horizontal="left"/>
    </xf>
    <xf numFmtId="0" fontId="23" fillId="0" borderId="20" xfId="3" applyBorder="1"/>
    <xf numFmtId="0" fontId="23" fillId="0" borderId="15" xfId="3" applyBorder="1" applyAlignment="1">
      <alignment horizontal="left"/>
    </xf>
    <xf numFmtId="2" fontId="23" fillId="0" borderId="15" xfId="3" applyNumberFormat="1" applyBorder="1"/>
    <xf numFmtId="0" fontId="23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6" fillId="0" borderId="17" xfId="0" applyFont="1" applyBorder="1" applyAlignment="1">
      <alignment vertical="center" readingOrder="1"/>
    </xf>
    <xf numFmtId="0" fontId="0" fillId="0" borderId="18" xfId="0" applyBorder="1"/>
    <xf numFmtId="0" fontId="26" fillId="0" borderId="19" xfId="0" applyFont="1" applyBorder="1" applyAlignment="1">
      <alignment vertical="center" readingOrder="1"/>
    </xf>
    <xf numFmtId="0" fontId="23" fillId="0" borderId="19" xfId="0" applyFont="1" applyBorder="1"/>
    <xf numFmtId="0" fontId="23" fillId="0" borderId="15" xfId="0" applyFont="1" applyBorder="1" applyAlignment="1"/>
    <xf numFmtId="0" fontId="0" fillId="0" borderId="15" xfId="0" applyBorder="1" applyAlignment="1"/>
    <xf numFmtId="0" fontId="23" fillId="0" borderId="15" xfId="0" applyFont="1" applyFill="1" applyBorder="1" applyAlignment="1"/>
    <xf numFmtId="0" fontId="23" fillId="0" borderId="17" xfId="0" applyFont="1" applyFill="1" applyBorder="1" applyAlignment="1"/>
    <xf numFmtId="0" fontId="23" fillId="0" borderId="13" xfId="0" applyFont="1" applyBorder="1" applyAlignment="1"/>
    <xf numFmtId="0" fontId="23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3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6" fillId="0" borderId="4" xfId="0" applyFont="1" applyBorder="1"/>
    <xf numFmtId="0" fontId="23" fillId="0" borderId="19" xfId="0" applyNumberFormat="1" applyFont="1" applyBorder="1" applyAlignment="1"/>
    <xf numFmtId="0" fontId="23" fillId="0" borderId="15" xfId="0" applyNumberFormat="1" applyFont="1" applyBorder="1" applyAlignment="1"/>
    <xf numFmtId="0" fontId="23" fillId="2" borderId="20" xfId="0" applyFont="1" applyFill="1" applyBorder="1"/>
    <xf numFmtId="0" fontId="23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3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3" fillId="0" borderId="4" xfId="3" applyBorder="1"/>
    <xf numFmtId="0" fontId="26" fillId="0" borderId="13" xfId="0" applyFont="1" applyBorder="1" applyAlignment="1">
      <alignment vertical="center" readingOrder="1"/>
    </xf>
    <xf numFmtId="0" fontId="23" fillId="0" borderId="14" xfId="0" applyFont="1" applyBorder="1"/>
    <xf numFmtId="0" fontId="23" fillId="0" borderId="17" xfId="3" applyFont="1" applyBorder="1"/>
    <xf numFmtId="0" fontId="23" fillId="0" borderId="18" xfId="3" applyFont="1" applyBorder="1"/>
    <xf numFmtId="0" fontId="23" fillId="0" borderId="0" xfId="3" applyFill="1"/>
    <xf numFmtId="0" fontId="26" fillId="0" borderId="0" xfId="3" applyFont="1" applyFill="1" applyAlignment="1"/>
    <xf numFmtId="0" fontId="23" fillId="0" borderId="1" xfId="3" applyFill="1" applyBorder="1"/>
    <xf numFmtId="0" fontId="50" fillId="0" borderId="0" xfId="3" applyFont="1" applyAlignment="1">
      <alignment horizontal="left" vertical="center" readingOrder="1"/>
    </xf>
    <xf numFmtId="2" fontId="23" fillId="0" borderId="15" xfId="0" applyNumberFormat="1" applyFont="1" applyFill="1" applyBorder="1" applyAlignment="1" applyProtection="1">
      <alignment horizontal="left"/>
    </xf>
    <xf numFmtId="2" fontId="23" fillId="0" borderId="0" xfId="0" applyNumberFormat="1" applyFont="1" applyFill="1" applyBorder="1" applyAlignment="1" applyProtection="1">
      <alignment horizontal="left"/>
    </xf>
    <xf numFmtId="0" fontId="23" fillId="0" borderId="0" xfId="3" applyBorder="1"/>
    <xf numFmtId="0" fontId="23" fillId="0" borderId="0" xfId="3" quotePrefix="1" applyBorder="1"/>
    <xf numFmtId="0" fontId="23" fillId="0" borderId="0" xfId="3" applyFill="1" applyBorder="1" applyAlignment="1">
      <alignment horizontal="center"/>
    </xf>
    <xf numFmtId="167" fontId="23" fillId="0" borderId="0" xfId="3" applyNumberFormat="1" applyBorder="1"/>
    <xf numFmtId="0" fontId="10" fillId="0" borderId="0" xfId="14" applyBorder="1"/>
    <xf numFmtId="168" fontId="10" fillId="0" borderId="0" xfId="14" applyNumberFormat="1" applyBorder="1"/>
    <xf numFmtId="0" fontId="51" fillId="0" borderId="0" xfId="0" applyFont="1" applyFill="1"/>
    <xf numFmtId="168" fontId="10" fillId="0" borderId="0" xfId="14" applyNumberFormat="1"/>
    <xf numFmtId="0" fontId="23" fillId="0" borderId="0" xfId="3" applyFill="1" applyBorder="1" applyAlignment="1">
      <alignment horizontal="center" wrapText="1"/>
    </xf>
    <xf numFmtId="164" fontId="26" fillId="0" borderId="0" xfId="0" applyNumberFormat="1" applyFont="1" applyFill="1" applyAlignment="1">
      <alignment horizontal="left"/>
    </xf>
    <xf numFmtId="164" fontId="23" fillId="0" borderId="0" xfId="3" applyNumberFormat="1"/>
    <xf numFmtId="0" fontId="23" fillId="0" borderId="20" xfId="3" applyFont="1" applyBorder="1" applyAlignment="1">
      <alignment horizontal="center" wrapText="1"/>
    </xf>
    <xf numFmtId="0" fontId="41" fillId="0" borderId="18" xfId="3" applyFont="1" applyBorder="1"/>
    <xf numFmtId="0" fontId="26" fillId="0" borderId="17" xfId="3" applyFont="1" applyBorder="1" applyAlignment="1">
      <alignment vertical="center" wrapText="1"/>
    </xf>
    <xf numFmtId="1" fontId="26" fillId="0" borderId="0" xfId="3" applyNumberFormat="1" applyFont="1" applyFill="1" applyAlignment="1"/>
    <xf numFmtId="0" fontId="0" fillId="0" borderId="0" xfId="0" applyAlignment="1">
      <alignment wrapText="1"/>
    </xf>
    <xf numFmtId="0" fontId="24" fillId="0" borderId="0" xfId="1" applyFill="1" applyAlignment="1" applyProtection="1">
      <alignment horizontal="left"/>
    </xf>
    <xf numFmtId="0" fontId="24" fillId="0" borderId="0" xfId="1" applyFill="1" applyAlignment="1" applyProtection="1"/>
    <xf numFmtId="2" fontId="24" fillId="0" borderId="0" xfId="1" applyNumberFormat="1" applyFill="1" applyAlignment="1" applyProtection="1"/>
    <xf numFmtId="0" fontId="10" fillId="0" borderId="0" xfId="14" applyFill="1"/>
    <xf numFmtId="167" fontId="23" fillId="0" borderId="0" xfId="3" applyNumberFormat="1" applyFill="1"/>
    <xf numFmtId="174" fontId="23" fillId="0" borderId="0" xfId="15" applyNumberFormat="1" applyFont="1" applyFill="1" applyAlignment="1">
      <alignment horizontal="center"/>
    </xf>
    <xf numFmtId="167" fontId="23" fillId="0" borderId="0" xfId="3" applyNumberFormat="1" applyFill="1" applyAlignment="1">
      <alignment horizontal="center"/>
    </xf>
    <xf numFmtId="166" fontId="23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3" fillId="0" borderId="0" xfId="3" applyNumberFormat="1" applyFill="1" applyBorder="1"/>
    <xf numFmtId="166" fontId="23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3" fillId="0" borderId="0" xfId="3" applyNumberFormat="1" applyFill="1"/>
    <xf numFmtId="3" fontId="23" fillId="0" borderId="1" xfId="3" applyNumberFormat="1" applyFill="1" applyBorder="1"/>
    <xf numFmtId="3" fontId="23" fillId="0" borderId="18" xfId="3" applyNumberFormat="1" applyFill="1" applyBorder="1"/>
    <xf numFmtId="0" fontId="26" fillId="0" borderId="4" xfId="3" applyFont="1" applyFill="1" applyBorder="1" applyAlignment="1">
      <alignment horizontal="right"/>
    </xf>
    <xf numFmtId="0" fontId="26" fillId="0" borderId="14" xfId="3" quotePrefix="1" applyFont="1" applyFill="1" applyBorder="1" applyAlignment="1">
      <alignment horizontal="left"/>
    </xf>
    <xf numFmtId="0" fontId="26" fillId="0" borderId="1" xfId="0" applyFont="1" applyFill="1" applyBorder="1" applyAlignment="1">
      <alignment horizontal="left"/>
    </xf>
    <xf numFmtId="1" fontId="26" fillId="0" borderId="0" xfId="0" applyNumberFormat="1" applyFont="1" applyFill="1"/>
    <xf numFmtId="3" fontId="26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3" fillId="0" borderId="3" xfId="0" applyFont="1" applyBorder="1"/>
    <xf numFmtId="0" fontId="20" fillId="2" borderId="20" xfId="6" applyFill="1" applyBorder="1"/>
    <xf numFmtId="0" fontId="20" fillId="2" borderId="18" xfId="6" applyFill="1" applyBorder="1"/>
    <xf numFmtId="0" fontId="23" fillId="2" borderId="19" xfId="0" applyNumberFormat="1" applyFont="1" applyFill="1" applyBorder="1" applyAlignment="1"/>
    <xf numFmtId="0" fontId="23" fillId="2" borderId="15" xfId="0" applyNumberFormat="1" applyFont="1" applyFill="1" applyBorder="1" applyAlignment="1"/>
    <xf numFmtId="0" fontId="0" fillId="2" borderId="16" xfId="0" applyFill="1" applyBorder="1"/>
    <xf numFmtId="0" fontId="23" fillId="2" borderId="17" xfId="0" applyNumberFormat="1" applyFont="1" applyFill="1" applyBorder="1" applyAlignment="1"/>
    <xf numFmtId="0" fontId="11" fillId="0" borderId="19" xfId="10" applyFont="1" applyBorder="1"/>
    <xf numFmtId="0" fontId="11" fillId="0" borderId="20" xfId="10" applyFont="1" applyBorder="1"/>
    <xf numFmtId="0" fontId="11" fillId="0" borderId="15" xfId="10" applyFont="1" applyBorder="1"/>
    <xf numFmtId="0" fontId="11" fillId="0" borderId="16" xfId="10" applyFont="1" applyBorder="1"/>
    <xf numFmtId="0" fontId="11" fillId="0" borderId="17" xfId="10" applyFont="1" applyBorder="1"/>
    <xf numFmtId="0" fontId="11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3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3" fillId="0" borderId="18" xfId="0" applyFont="1" applyBorder="1"/>
    <xf numFmtId="0" fontId="41" fillId="0" borderId="16" xfId="3" applyFont="1" applyBorder="1"/>
    <xf numFmtId="0" fontId="23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3" fillId="0" borderId="0" xfId="0" quotePrefix="1" applyNumberFormat="1" applyFont="1"/>
    <xf numFmtId="0" fontId="0" fillId="7" borderId="0" xfId="0" applyFill="1"/>
    <xf numFmtId="0" fontId="23" fillId="7" borderId="0" xfId="3" applyFill="1"/>
    <xf numFmtId="0" fontId="23" fillId="0" borderId="1" xfId="3" applyBorder="1"/>
    <xf numFmtId="165" fontId="24" fillId="0" borderId="0" xfId="1" applyNumberFormat="1" applyAlignment="1" applyProtection="1"/>
    <xf numFmtId="0" fontId="20" fillId="7" borderId="0" xfId="6" quotePrefix="1" applyFont="1" applyFill="1"/>
    <xf numFmtId="0" fontId="20" fillId="7" borderId="0" xfId="6" applyFill="1"/>
    <xf numFmtId="0" fontId="20" fillId="7" borderId="0" xfId="6" quotePrefix="1" applyFill="1"/>
    <xf numFmtId="0" fontId="23" fillId="0" borderId="13" xfId="0" applyFont="1" applyBorder="1" applyAlignment="1">
      <alignment vertical="center" readingOrder="1"/>
    </xf>
    <xf numFmtId="0" fontId="20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3" fillId="0" borderId="17" xfId="3" applyFont="1" applyBorder="1" applyAlignment="1">
      <alignment vertical="center" wrapText="1"/>
    </xf>
    <xf numFmtId="0" fontId="46" fillId="2" borderId="19" xfId="0" applyNumberFormat="1" applyFont="1" applyFill="1" applyBorder="1" applyAlignment="1"/>
    <xf numFmtId="0" fontId="46" fillId="2" borderId="15" xfId="0" applyNumberFormat="1" applyFont="1" applyFill="1" applyBorder="1" applyAlignment="1"/>
    <xf numFmtId="0" fontId="7" fillId="2" borderId="17" xfId="6" applyFont="1" applyFill="1" applyBorder="1"/>
    <xf numFmtId="0" fontId="23" fillId="0" borderId="17" xfId="0" applyFont="1" applyBorder="1"/>
    <xf numFmtId="0" fontId="26" fillId="0" borderId="13" xfId="0" applyFont="1" applyBorder="1"/>
    <xf numFmtId="0" fontId="7" fillId="0" borderId="17" xfId="6" applyFont="1" applyBorder="1"/>
    <xf numFmtId="0" fontId="7" fillId="2" borderId="18" xfId="6" applyFont="1" applyFill="1" applyBorder="1"/>
    <xf numFmtId="9" fontId="39" fillId="0" borderId="0" xfId="7" applyNumberFormat="1"/>
    <xf numFmtId="0" fontId="11" fillId="0" borderId="2" xfId="10" applyFont="1" applyBorder="1"/>
    <xf numFmtId="2" fontId="16" fillId="0" borderId="2" xfId="10" applyNumberFormat="1" applyBorder="1"/>
    <xf numFmtId="0" fontId="11" fillId="0" borderId="4" xfId="10" applyFont="1" applyBorder="1"/>
    <xf numFmtId="2" fontId="16" fillId="0" borderId="4" xfId="10" applyNumberFormat="1" applyBorder="1"/>
    <xf numFmtId="0" fontId="23" fillId="2" borderId="20" xfId="0" applyFont="1" applyFill="1" applyBorder="1" applyAlignment="1"/>
    <xf numFmtId="0" fontId="23" fillId="2" borderId="16" xfId="0" applyFont="1" applyFill="1" applyBorder="1" applyAlignment="1"/>
    <xf numFmtId="0" fontId="9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3" fillId="0" borderId="19" xfId="3" applyBorder="1"/>
    <xf numFmtId="0" fontId="27" fillId="2" borderId="20" xfId="11" applyFont="1" applyFill="1" applyBorder="1" applyAlignment="1" applyProtection="1"/>
    <xf numFmtId="0" fontId="23" fillId="0" borderId="15" xfId="3" applyBorder="1"/>
    <xf numFmtId="0" fontId="27" fillId="2" borderId="16" xfId="11" applyFont="1" applyFill="1" applyBorder="1" applyAlignment="1" applyProtection="1"/>
    <xf numFmtId="0" fontId="23" fillId="0" borderId="17" xfId="3" applyBorder="1"/>
    <xf numFmtId="0" fontId="27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8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8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/>
    </xf>
    <xf numFmtId="0" fontId="27" fillId="0" borderId="18" xfId="17" applyFont="1" applyFill="1" applyBorder="1" applyAlignment="1" applyProtection="1">
      <alignment horizontal="left"/>
    </xf>
    <xf numFmtId="0" fontId="23" fillId="0" borderId="0" xfId="0" quotePrefix="1" applyFont="1"/>
    <xf numFmtId="0" fontId="27" fillId="0" borderId="14" xfId="17" applyFont="1" applyFill="1" applyBorder="1" applyAlignment="1" applyProtection="1">
      <alignment horizontal="left"/>
    </xf>
    <xf numFmtId="2" fontId="23" fillId="0" borderId="13" xfId="0" applyNumberFormat="1" applyFont="1" applyBorder="1" applyAlignment="1"/>
    <xf numFmtId="2" fontId="23" fillId="0" borderId="0" xfId="2" quotePrefix="1" applyNumberFormat="1" applyFont="1"/>
    <xf numFmtId="0" fontId="52" fillId="0" borderId="0" xfId="0" applyFont="1"/>
    <xf numFmtId="0" fontId="0" fillId="5" borderId="0" xfId="0" applyFill="1"/>
    <xf numFmtId="0" fontId="6" fillId="0" borderId="0" xfId="10" applyFont="1"/>
    <xf numFmtId="2" fontId="0" fillId="0" borderId="0" xfId="0" applyNumberFormat="1" applyAlignment="1"/>
    <xf numFmtId="2" fontId="23" fillId="0" borderId="1" xfId="0" quotePrefix="1" applyNumberFormat="1" applyFont="1" applyBorder="1"/>
    <xf numFmtId="167" fontId="23" fillId="0" borderId="0" xfId="3" applyNumberFormat="1" applyAlignment="1"/>
    <xf numFmtId="167" fontId="23" fillId="0" borderId="1" xfId="3" applyNumberFormat="1" applyBorder="1" applyAlignment="1"/>
    <xf numFmtId="0" fontId="23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3" fillId="0" borderId="0" xfId="0" quotePrefix="1" applyNumberFormat="1" applyFont="1"/>
    <xf numFmtId="1" fontId="23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20" fillId="0" borderId="0" xfId="6" applyFill="1"/>
    <xf numFmtId="2" fontId="23" fillId="0" borderId="0" xfId="0" quotePrefix="1" applyNumberFormat="1" applyFont="1" applyBorder="1" applyAlignment="1">
      <alignment horizontal="center"/>
    </xf>
    <xf numFmtId="0" fontId="5" fillId="0" borderId="0" xfId="6" applyFont="1" applyFill="1"/>
    <xf numFmtId="0" fontId="23" fillId="0" borderId="4" xfId="3" applyBorder="1" applyAlignment="1">
      <alignment horizontal="left"/>
    </xf>
    <xf numFmtId="0" fontId="2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3" fillId="0" borderId="0" xfId="0" quotePrefix="1" applyNumberFormat="1" applyFont="1"/>
    <xf numFmtId="0" fontId="24" fillId="0" borderId="0" xfId="1" applyAlignment="1" applyProtection="1">
      <alignment horizontal="left" readingOrder="1"/>
    </xf>
    <xf numFmtId="165" fontId="25" fillId="0" borderId="0" xfId="0" applyNumberFormat="1" applyFont="1" applyFill="1"/>
    <xf numFmtId="0" fontId="24" fillId="0" borderId="3" xfId="1" applyBorder="1" applyAlignment="1" applyProtection="1">
      <alignment wrapText="1"/>
    </xf>
    <xf numFmtId="0" fontId="16" fillId="0" borderId="0" xfId="10" applyFill="1"/>
    <xf numFmtId="164" fontId="0" fillId="7" borderId="0" xfId="0" applyNumberFormat="1" applyFill="1"/>
    <xf numFmtId="165" fontId="25" fillId="5" borderId="0" xfId="0" applyNumberFormat="1" applyFont="1" applyFill="1"/>
    <xf numFmtId="2" fontId="0" fillId="5" borderId="0" xfId="0" applyNumberFormat="1" applyFill="1"/>
    <xf numFmtId="0" fontId="37" fillId="5" borderId="0" xfId="0" applyFont="1" applyFill="1"/>
    <xf numFmtId="164" fontId="26" fillId="0" borderId="0" xfId="0" applyNumberFormat="1" applyFont="1"/>
    <xf numFmtId="2" fontId="23" fillId="0" borderId="4" xfId="0" quotePrefix="1" applyNumberFormat="1" applyFont="1" applyBorder="1" applyAlignment="1">
      <alignment horizontal="center"/>
    </xf>
    <xf numFmtId="2" fontId="29" fillId="0" borderId="4" xfId="0" applyNumberFormat="1" applyFont="1" applyBorder="1" applyAlignment="1">
      <alignment horizontal="center"/>
    </xf>
    <xf numFmtId="0" fontId="4" fillId="4" borderId="0" xfId="6" applyFont="1" applyFill="1"/>
    <xf numFmtId="2" fontId="23" fillId="0" borderId="1" xfId="0" applyNumberFormat="1" applyFont="1" applyBorder="1" applyAlignment="1"/>
    <xf numFmtId="0" fontId="23" fillId="0" borderId="1" xfId="0" applyFont="1" applyBorder="1" applyAlignment="1"/>
    <xf numFmtId="168" fontId="20" fillId="0" borderId="0" xfId="6" applyNumberFormat="1" applyAlignment="1">
      <alignment horizontal="right"/>
    </xf>
    <xf numFmtId="2" fontId="23" fillId="0" borderId="0" xfId="0" applyNumberFormat="1" applyFont="1" applyAlignment="1"/>
    <xf numFmtId="2" fontId="20" fillId="0" borderId="0" xfId="6" applyNumberFormat="1"/>
    <xf numFmtId="2" fontId="23" fillId="0" borderId="0" xfId="0" applyNumberFormat="1" applyFont="1" applyFill="1" applyBorder="1" applyAlignment="1"/>
    <xf numFmtId="2" fontId="27" fillId="0" borderId="0" xfId="17" applyNumberFormat="1" applyFont="1" applyAlignment="1" applyProtection="1">
      <alignment horizontal="left"/>
    </xf>
    <xf numFmtId="2" fontId="20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20" fillId="0" borderId="0" xfId="6" applyNumberFormat="1"/>
    <xf numFmtId="4" fontId="23" fillId="0" borderId="0" xfId="0" applyNumberFormat="1" applyFont="1" applyAlignment="1"/>
    <xf numFmtId="4" fontId="0" fillId="0" borderId="0" xfId="0" applyNumberFormat="1"/>
    <xf numFmtId="4" fontId="23" fillId="0" borderId="1" xfId="0" applyNumberFormat="1" applyFont="1" applyBorder="1" applyAlignment="1"/>
    <xf numFmtId="4" fontId="0" fillId="0" borderId="1" xfId="0" applyNumberFormat="1" applyBorder="1"/>
    <xf numFmtId="0" fontId="23" fillId="0" borderId="1" xfId="0" applyFont="1" applyBorder="1" applyAlignment="1">
      <alignment horizontal="center"/>
    </xf>
    <xf numFmtId="171" fontId="23" fillId="0" borderId="0" xfId="0" applyNumberFormat="1" applyFont="1"/>
    <xf numFmtId="3" fontId="23" fillId="0" borderId="0" xfId="0" applyNumberFormat="1" applyFont="1"/>
    <xf numFmtId="171" fontId="23" fillId="0" borderId="12" xfId="0" applyNumberFormat="1" applyFont="1" applyBorder="1"/>
    <xf numFmtId="3" fontId="23" fillId="0" borderId="12" xfId="0" applyNumberFormat="1" applyFont="1" applyBorder="1"/>
    <xf numFmtId="2" fontId="23" fillId="0" borderId="12" xfId="0" applyNumberFormat="1" applyFont="1" applyBorder="1"/>
    <xf numFmtId="0" fontId="40" fillId="0" borderId="12" xfId="6" applyFont="1" applyBorder="1"/>
    <xf numFmtId="3" fontId="23" fillId="0" borderId="1" xfId="0" applyNumberFormat="1" applyFont="1" applyBorder="1"/>
    <xf numFmtId="0" fontId="40" fillId="0" borderId="0" xfId="6" applyFont="1" applyFill="1"/>
    <xf numFmtId="2" fontId="23" fillId="0" borderId="1" xfId="0" applyNumberFormat="1" applyFont="1" applyFill="1" applyBorder="1" applyAlignment="1">
      <alignment horizontal="right"/>
    </xf>
    <xf numFmtId="0" fontId="23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3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3" fillId="0" borderId="19" xfId="0" applyNumberFormat="1" applyFont="1" applyFill="1" applyBorder="1" applyAlignment="1"/>
    <xf numFmtId="0" fontId="40" fillId="0" borderId="20" xfId="6" applyFont="1" applyFill="1" applyBorder="1"/>
    <xf numFmtId="0" fontId="23" fillId="0" borderId="15" xfId="0" applyNumberFormat="1" applyFont="1" applyFill="1" applyBorder="1" applyAlignment="1"/>
    <xf numFmtId="0" fontId="23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3" fillId="0" borderId="0" xfId="0" applyNumberFormat="1" applyFont="1" applyAlignment="1">
      <alignment horizontal="right"/>
    </xf>
    <xf numFmtId="166" fontId="23" fillId="0" borderId="0" xfId="0" applyNumberFormat="1" applyFont="1" applyAlignment="1">
      <alignment horizontal="right"/>
    </xf>
    <xf numFmtId="0" fontId="39" fillId="0" borderId="0" xfId="7" applyFill="1"/>
    <xf numFmtId="0" fontId="40" fillId="2" borderId="19" xfId="6" applyFont="1" applyFill="1" applyBorder="1" applyAlignment="1"/>
    <xf numFmtId="0" fontId="40" fillId="2" borderId="20" xfId="6" applyFont="1" applyFill="1" applyBorder="1"/>
    <xf numFmtId="2" fontId="23" fillId="2" borderId="17" xfId="0" applyNumberFormat="1" applyFont="1" applyFill="1" applyBorder="1" applyAlignment="1"/>
    <xf numFmtId="0" fontId="40" fillId="2" borderId="18" xfId="6" applyFont="1" applyFill="1" applyBorder="1"/>
    <xf numFmtId="0" fontId="23" fillId="0" borderId="0" xfId="3" applyFont="1" applyAlignment="1">
      <alignment horizontal="right"/>
    </xf>
    <xf numFmtId="0" fontId="23" fillId="0" borderId="0" xfId="3" applyFont="1" applyAlignment="1">
      <alignment horizontal="center"/>
    </xf>
    <xf numFmtId="0" fontId="23" fillId="0" borderId="0" xfId="3" applyFont="1" applyAlignment="1">
      <alignment horizontal="left"/>
    </xf>
    <xf numFmtId="0" fontId="23" fillId="0" borderId="1" xfId="3" applyFont="1" applyBorder="1" applyAlignment="1">
      <alignment horizontal="left"/>
    </xf>
    <xf numFmtId="0" fontId="23" fillId="0" borderId="1" xfId="3" applyFont="1" applyBorder="1"/>
    <xf numFmtId="0" fontId="23" fillId="0" borderId="0" xfId="3" applyFont="1" applyBorder="1" applyAlignment="1"/>
    <xf numFmtId="0" fontId="40" fillId="0" borderId="1" xfId="6" applyFont="1" applyFill="1" applyBorder="1"/>
    <xf numFmtId="168" fontId="23" fillId="0" borderId="2" xfId="0" quotePrefix="1" applyNumberFormat="1" applyFont="1" applyBorder="1" applyAlignment="1">
      <alignment horizontal="center"/>
    </xf>
    <xf numFmtId="168" fontId="29" fillId="0" borderId="2" xfId="0" applyNumberFormat="1" applyFont="1" applyBorder="1" applyAlignment="1">
      <alignment horizontal="center"/>
    </xf>
    <xf numFmtId="0" fontId="23" fillId="0" borderId="20" xfId="17" applyFont="1" applyFill="1" applyBorder="1" applyAlignment="1" applyProtection="1">
      <alignment horizontal="left"/>
    </xf>
    <xf numFmtId="0" fontId="23" fillId="0" borderId="16" xfId="17" applyFont="1" applyFill="1" applyBorder="1" applyAlignment="1" applyProtection="1">
      <alignment horizontal="left"/>
    </xf>
    <xf numFmtId="0" fontId="23" fillId="0" borderId="18" xfId="17" applyFont="1" applyFill="1" applyBorder="1" applyAlignment="1" applyProtection="1">
      <alignment horizontal="left"/>
    </xf>
    <xf numFmtId="2" fontId="23" fillId="0" borderId="0" xfId="17" applyNumberFormat="1" applyFont="1" applyAlignment="1" applyProtection="1"/>
    <xf numFmtId="2" fontId="23" fillId="0" borderId="19" xfId="0" applyNumberFormat="1" applyFont="1" applyFill="1" applyBorder="1" applyAlignment="1">
      <alignment horizontal="left"/>
    </xf>
    <xf numFmtId="2" fontId="23" fillId="0" borderId="15" xfId="17" applyNumberFormat="1" applyFont="1" applyBorder="1" applyAlignment="1" applyProtection="1"/>
    <xf numFmtId="2" fontId="23" fillId="0" borderId="17" xfId="17" applyNumberFormat="1" applyFont="1" applyBorder="1" applyAlignment="1" applyProtection="1"/>
    <xf numFmtId="2" fontId="23" fillId="0" borderId="0" xfId="0" applyNumberFormat="1" applyFont="1" applyFill="1" applyBorder="1" applyAlignment="1">
      <alignment horizontal="right"/>
    </xf>
    <xf numFmtId="2" fontId="23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3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3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3" fillId="2" borderId="18" xfId="0" applyFont="1" applyFill="1" applyBorder="1"/>
    <xf numFmtId="0" fontId="40" fillId="0" borderId="17" xfId="6" applyFont="1" applyBorder="1"/>
    <xf numFmtId="2" fontId="23" fillId="0" borderId="1" xfId="0" applyNumberFormat="1" applyFont="1" applyBorder="1" applyAlignment="1">
      <alignment wrapText="1"/>
    </xf>
    <xf numFmtId="0" fontId="23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3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3" fillId="0" borderId="1" xfId="3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23" fillId="0" borderId="0" xfId="3" applyFont="1" applyBorder="1" applyAlignment="1">
      <alignment horizontal="right"/>
    </xf>
    <xf numFmtId="14" fontId="23" fillId="0" borderId="0" xfId="0" applyNumberFormat="1" applyFont="1" applyBorder="1" applyAlignment="1">
      <alignment horizontal="right"/>
    </xf>
    <xf numFmtId="2" fontId="23" fillId="0" borderId="0" xfId="3" applyNumberFormat="1" applyFont="1"/>
    <xf numFmtId="14" fontId="23" fillId="0" borderId="1" xfId="0" applyNumberFormat="1" applyFont="1" applyBorder="1" applyAlignment="1">
      <alignment horizontal="right"/>
    </xf>
    <xf numFmtId="2" fontId="23" fillId="0" borderId="1" xfId="3" applyNumberFormat="1" applyFont="1" applyBorder="1"/>
    <xf numFmtId="1" fontId="23" fillId="0" borderId="0" xfId="0" applyNumberFormat="1" applyFont="1"/>
    <xf numFmtId="1" fontId="23" fillId="0" borderId="0" xfId="3" applyNumberFormat="1" applyFont="1"/>
    <xf numFmtId="0" fontId="28" fillId="0" borderId="1" xfId="3" applyFont="1" applyBorder="1" applyAlignment="1">
      <alignment horizontal="right"/>
    </xf>
    <xf numFmtId="0" fontId="28" fillId="0" borderId="1" xfId="3" applyFont="1" applyBorder="1" applyAlignment="1">
      <alignment horizontal="center" wrapText="1"/>
    </xf>
    <xf numFmtId="0" fontId="28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3" fillId="0" borderId="0" xfId="0" applyNumberFormat="1" applyFont="1" applyAlignment="1">
      <alignment horizontal="right"/>
    </xf>
    <xf numFmtId="0" fontId="23" fillId="0" borderId="0" xfId="0" applyFont="1" applyBorder="1" applyAlignment="1">
      <alignment horizontal="center"/>
    </xf>
    <xf numFmtId="0" fontId="23" fillId="0" borderId="1" xfId="0" applyFont="1" applyFill="1" applyBorder="1" applyAlignment="1">
      <alignment horizontal="center" wrapText="1"/>
    </xf>
    <xf numFmtId="164" fontId="23" fillId="0" borderId="0" xfId="0" applyNumberFormat="1" applyFont="1"/>
    <xf numFmtId="167" fontId="23" fillId="0" borderId="0" xfId="0" applyNumberFormat="1" applyFont="1" applyAlignment="1">
      <alignment horizontal="center"/>
    </xf>
    <xf numFmtId="164" fontId="23" fillId="0" borderId="1" xfId="0" applyNumberFormat="1" applyFont="1" applyBorder="1"/>
    <xf numFmtId="167" fontId="23" fillId="0" borderId="1" xfId="0" applyNumberFormat="1" applyFont="1" applyBorder="1" applyAlignment="1">
      <alignment horizontal="center"/>
    </xf>
    <xf numFmtId="166" fontId="23" fillId="0" borderId="1" xfId="0" applyNumberFormat="1" applyFont="1" applyBorder="1"/>
    <xf numFmtId="168" fontId="23" fillId="0" borderId="0" xfId="6" applyNumberFormat="1" applyFont="1"/>
    <xf numFmtId="1" fontId="23" fillId="0" borderId="0" xfId="0" applyNumberFormat="1" applyFont="1" applyAlignment="1">
      <alignment horizontal="right"/>
    </xf>
    <xf numFmtId="1" fontId="23" fillId="0" borderId="2" xfId="7" quotePrefix="1" applyNumberFormat="1" applyFont="1" applyBorder="1" applyAlignment="1">
      <alignment horizontal="center"/>
    </xf>
    <xf numFmtId="1" fontId="23" fillId="0" borderId="0" xfId="6" applyNumberFormat="1" applyFont="1"/>
    <xf numFmtId="0" fontId="23" fillId="0" borderId="17" xfId="0" applyNumberFormat="1" applyFont="1" applyFill="1" applyBorder="1" applyAlignment="1"/>
    <xf numFmtId="0" fontId="23" fillId="0" borderId="0" xfId="0" applyNumberFormat="1" applyFont="1" applyFill="1" applyBorder="1" applyAlignment="1"/>
    <xf numFmtId="3" fontId="28" fillId="0" borderId="0" xfId="0" applyNumberFormat="1" applyFont="1"/>
    <xf numFmtId="0" fontId="23" fillId="0" borderId="4" xfId="0" applyFont="1" applyBorder="1"/>
    <xf numFmtId="0" fontId="23" fillId="0" borderId="0" xfId="0" applyNumberFormat="1" applyFont="1" applyBorder="1" applyAlignment="1">
      <alignment horizontal="right"/>
    </xf>
    <xf numFmtId="0" fontId="23" fillId="0" borderId="1" xfId="0" applyNumberFormat="1" applyFont="1" applyBorder="1" applyAlignment="1">
      <alignment horizontal="right"/>
    </xf>
    <xf numFmtId="1" fontId="23" fillId="0" borderId="1" xfId="0" applyNumberFormat="1" applyFont="1" applyBorder="1"/>
    <xf numFmtId="0" fontId="23" fillId="0" borderId="19" xfId="3" applyFont="1" applyBorder="1" applyAlignment="1">
      <alignment wrapText="1"/>
    </xf>
    <xf numFmtId="0" fontId="26" fillId="0" borderId="19" xfId="3" applyFont="1" applyBorder="1" applyAlignment="1">
      <alignment wrapText="1"/>
    </xf>
    <xf numFmtId="0" fontId="54" fillId="2" borderId="18" xfId="6" applyFont="1" applyFill="1" applyBorder="1" applyAlignment="1"/>
    <xf numFmtId="168" fontId="3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3" fillId="0" borderId="18" xfId="3" applyFont="1" applyBorder="1" applyAlignment="1"/>
    <xf numFmtId="1" fontId="26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3" fillId="0" borderId="13" xfId="3" applyBorder="1" applyAlignment="1">
      <alignment horizontal="left"/>
    </xf>
    <xf numFmtId="2" fontId="26" fillId="0" borderId="0" xfId="0" applyNumberFormat="1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23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3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2" fillId="0" borderId="0" xfId="6" applyFont="1"/>
    <xf numFmtId="164" fontId="2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2" fillId="0" borderId="0" xfId="6" applyNumberFormat="1" applyFont="1"/>
    <xf numFmtId="0" fontId="2" fillId="0" borderId="0" xfId="6" applyFont="1" applyAlignment="1">
      <alignment horizontal="right"/>
    </xf>
    <xf numFmtId="168" fontId="2" fillId="0" borderId="0" xfId="6" quotePrefix="1" applyNumberFormat="1" applyFont="1"/>
    <xf numFmtId="3" fontId="23" fillId="0" borderId="0" xfId="0" quotePrefix="1" applyNumberFormat="1" applyFont="1"/>
    <xf numFmtId="1" fontId="0" fillId="0" borderId="0" xfId="0" applyNumberFormat="1" applyAlignment="1">
      <alignment horizontal="right"/>
    </xf>
    <xf numFmtId="0" fontId="28" fillId="0" borderId="0" xfId="0" applyFont="1" applyAlignment="1">
      <alignment wrapText="1"/>
    </xf>
    <xf numFmtId="0" fontId="41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41" fillId="0" borderId="0" xfId="0" applyFont="1"/>
    <xf numFmtId="0" fontId="28" fillId="0" borderId="0" xfId="0" applyFont="1" applyAlignment="1">
      <alignment wrapText="1"/>
    </xf>
    <xf numFmtId="0" fontId="1" fillId="0" borderId="0" xfId="18" applyFont="1"/>
    <xf numFmtId="0" fontId="24" fillId="0" borderId="0" xfId="1" applyFont="1" applyAlignment="1" applyProtection="1"/>
    <xf numFmtId="0" fontId="1" fillId="7" borderId="0" xfId="18" applyFont="1" applyFill="1"/>
    <xf numFmtId="0" fontId="57" fillId="0" borderId="1" xfId="18" applyFont="1" applyBorder="1" applyAlignment="1">
      <alignment horizontal="center"/>
    </xf>
    <xf numFmtId="0" fontId="57" fillId="0" borderId="1" xfId="18" applyFont="1" applyBorder="1"/>
    <xf numFmtId="0" fontId="40" fillId="0" borderId="0" xfId="18" applyFont="1" applyAlignment="1">
      <alignment horizontal="center"/>
    </xf>
    <xf numFmtId="0" fontId="40" fillId="0" borderId="0" xfId="18" applyFont="1"/>
    <xf numFmtId="0" fontId="40" fillId="0" borderId="0" xfId="18" applyFont="1" applyAlignment="1">
      <alignment horizontal="center" vertical="center"/>
    </xf>
    <xf numFmtId="0" fontId="40" fillId="0" borderId="0" xfId="18" applyFont="1" applyAlignment="1">
      <alignment vertical="center"/>
    </xf>
    <xf numFmtId="0" fontId="40" fillId="0" borderId="0" xfId="18" applyFont="1" applyAlignment="1">
      <alignment wrapText="1"/>
    </xf>
    <xf numFmtId="0" fontId="40" fillId="0" borderId="1" xfId="18" applyFont="1" applyBorder="1" applyAlignment="1">
      <alignment horizontal="center"/>
    </xf>
    <xf numFmtId="0" fontId="40" fillId="0" borderId="1" xfId="18" applyFont="1" applyBorder="1"/>
    <xf numFmtId="0" fontId="40" fillId="0" borderId="1" xfId="18" quotePrefix="1" applyFont="1" applyBorder="1"/>
    <xf numFmtId="0" fontId="59" fillId="0" borderId="0" xfId="19" applyFont="1"/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6" fillId="0" borderId="0" xfId="0" applyFont="1" applyAlignment="1">
      <alignment horizontal="center"/>
    </xf>
    <xf numFmtId="0" fontId="28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2" fillId="0" borderId="0" xfId="0" applyFont="1" applyBorder="1" applyAlignment="1">
      <alignment horizontal="center"/>
    </xf>
    <xf numFmtId="9" fontId="26" fillId="0" borderId="0" xfId="2" applyFont="1" applyFill="1" applyBorder="1" applyAlignment="1">
      <alignment horizontal="center"/>
    </xf>
    <xf numFmtId="0" fontId="23" fillId="0" borderId="0" xfId="3" applyBorder="1" applyAlignment="1">
      <alignment horizontal="center"/>
    </xf>
    <xf numFmtId="0" fontId="23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8" fillId="0" borderId="1" xfId="3" applyFont="1" applyBorder="1" applyAlignment="1">
      <alignment horizontal="center"/>
    </xf>
    <xf numFmtId="0" fontId="26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3" fillId="0" borderId="0" xfId="3" applyFont="1" applyBorder="1" applyAlignment="1">
      <alignment horizontal="center"/>
    </xf>
    <xf numFmtId="0" fontId="23" fillId="0" borderId="2" xfId="3" applyFont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23" fillId="0" borderId="4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8" fillId="0" borderId="0" xfId="0" applyFont="1" applyAlignment="1">
      <alignment horizontal="left" vertical="top" wrapText="1"/>
    </xf>
    <xf numFmtId="0" fontId="26" fillId="0" borderId="1" xfId="0" applyFont="1" applyBorder="1" applyAlignment="1">
      <alignment horizontal="center"/>
    </xf>
    <xf numFmtId="0" fontId="28" fillId="0" borderId="0" xfId="0" applyFont="1" applyAlignment="1">
      <alignment horizontal="left" wrapText="1"/>
    </xf>
    <xf numFmtId="0" fontId="24" fillId="0" borderId="0" xfId="1" applyAlignment="1" applyProtection="1">
      <alignment horizontal="left"/>
    </xf>
    <xf numFmtId="0" fontId="23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40" fillId="0" borderId="2" xfId="18" applyFont="1" applyFill="1" applyBorder="1" applyAlignment="1">
      <alignment horizontal="left"/>
    </xf>
  </cellXfs>
  <cellStyles count="20">
    <cellStyle name="Comma 2" xfId="15"/>
    <cellStyle name="Hyperlink" xfId="1" builtinId="8"/>
    <cellStyle name="Hyperlink 2" xfId="19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 8" xfId="18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61.72</c:v>
                </c:pt>
                <c:pt idx="64">
                  <c:v>62.5</c:v>
                </c:pt>
                <c:pt idx="65">
                  <c:v>61.5</c:v>
                </c:pt>
                <c:pt idx="66">
                  <c:v>60.5</c:v>
                </c:pt>
                <c:pt idx="67">
                  <c:v>59.5</c:v>
                </c:pt>
                <c:pt idx="68">
                  <c:v>57.5</c:v>
                </c:pt>
                <c:pt idx="69">
                  <c:v>56.5</c:v>
                </c:pt>
                <c:pt idx="70">
                  <c:v>56.5</c:v>
                </c:pt>
                <c:pt idx="71">
                  <c:v>56.5</c:v>
                </c:pt>
                <c:pt idx="72">
                  <c:v>58.5</c:v>
                </c:pt>
                <c:pt idx="73">
                  <c:v>58.5</c:v>
                </c:pt>
                <c:pt idx="74">
                  <c:v>58.5</c:v>
                </c:pt>
                <c:pt idx="75">
                  <c:v>56.5</c:v>
                </c:pt>
                <c:pt idx="76">
                  <c:v>56.5</c:v>
                </c:pt>
                <c:pt idx="77">
                  <c:v>56.5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57</c:v>
                </c:pt>
                <c:pt idx="82">
                  <c:v>57</c:v>
                </c:pt>
                <c:pt idx="83">
                  <c:v>57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64.75200000000001</c:v>
                </c:pt>
                <c:pt idx="67">
                  <c:v>64.477999999999994</c:v>
                </c:pt>
                <c:pt idx="68">
                  <c:v>64.031999999999996</c:v>
                </c:pt>
                <c:pt idx="69">
                  <c:v>63.505999999999993</c:v>
                </c:pt>
                <c:pt idx="70">
                  <c:v>62.975999999999999</c:v>
                </c:pt>
                <c:pt idx="71">
                  <c:v>62.462000000000003</c:v>
                </c:pt>
                <c:pt idx="72">
                  <c:v>61.963999999999999</c:v>
                </c:pt>
                <c:pt idx="73">
                  <c:v>61.484000000000002</c:v>
                </c:pt>
                <c:pt idx="74">
                  <c:v>61.032000000000004</c:v>
                </c:pt>
                <c:pt idx="75">
                  <c:v>60.616</c:v>
                </c:pt>
                <c:pt idx="76">
                  <c:v>60.23</c:v>
                </c:pt>
                <c:pt idx="77">
                  <c:v>59.886000000000003</c:v>
                </c:pt>
                <c:pt idx="78">
                  <c:v>59.507999999999996</c:v>
                </c:pt>
                <c:pt idx="79">
                  <c:v>59.153999999999996</c:v>
                </c:pt>
                <c:pt idx="80">
                  <c:v>58.833999999999989</c:v>
                </c:pt>
                <c:pt idx="81">
                  <c:v>58.54</c:v>
                </c:pt>
                <c:pt idx="82">
                  <c:v>58.260000000000005</c:v>
                </c:pt>
                <c:pt idx="83">
                  <c:v>57.993999999999993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51.579993587790504</c:v>
                </c:pt>
                <c:pt idx="67">
                  <c:v>48.094628189088233</c:v>
                </c:pt>
                <c:pt idx="68">
                  <c:v>44.873874995829595</c:v>
                </c:pt>
                <c:pt idx="69">
                  <c:v>42.420777223467752</c:v>
                </c:pt>
                <c:pt idx="70">
                  <c:v>40.326221704523427</c:v>
                </c:pt>
                <c:pt idx="71">
                  <c:v>38.541399425923714</c:v>
                </c:pt>
                <c:pt idx="72">
                  <c:v>37.102580415213637</c:v>
                </c:pt>
                <c:pt idx="73">
                  <c:v>35.348306447506054</c:v>
                </c:pt>
                <c:pt idx="74">
                  <c:v>34.352410700172257</c:v>
                </c:pt>
                <c:pt idx="75">
                  <c:v>#N/A</c:v>
                </c:pt>
                <c:pt idx="76">
                  <c:v>#N/A</c:v>
                </c:pt>
                <c:pt idx="77">
                  <c:v>32.281231360609581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29.201194014161853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81.287747678054842</c:v>
                </c:pt>
                <c:pt idx="67">
                  <c:v>86.442345861470628</c:v>
                </c:pt>
                <c:pt idx="68">
                  <c:v>91.369355206811235</c:v>
                </c:pt>
                <c:pt idx="69">
                  <c:v>95.071620558825629</c:v>
                </c:pt>
                <c:pt idx="70">
                  <c:v>98.347338490060736</c:v>
                </c:pt>
                <c:pt idx="71">
                  <c:v>101.22884747604087</c:v>
                </c:pt>
                <c:pt idx="72">
                  <c:v>103.48437367514272</c:v>
                </c:pt>
                <c:pt idx="73">
                  <c:v>106.94380115816587</c:v>
                </c:pt>
                <c:pt idx="74">
                  <c:v>108.4321288689449</c:v>
                </c:pt>
                <c:pt idx="75">
                  <c:v>#N/A</c:v>
                </c:pt>
                <c:pt idx="76">
                  <c:v>#N/A</c:v>
                </c:pt>
                <c:pt idx="77">
                  <c:v>111.09653643436101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115.17693538041219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61.72</c:v>
                </c:pt>
                <c:pt idx="64">
                  <c:v>62.5</c:v>
                </c:pt>
                <c:pt idx="65">
                  <c:v>61.5</c:v>
                </c:pt>
                <c:pt idx="66">
                  <c:v>60.5</c:v>
                </c:pt>
                <c:pt idx="67">
                  <c:v>59.5</c:v>
                </c:pt>
                <c:pt idx="68">
                  <c:v>57.5</c:v>
                </c:pt>
                <c:pt idx="69">
                  <c:v>56.5</c:v>
                </c:pt>
                <c:pt idx="70">
                  <c:v>56.5</c:v>
                </c:pt>
                <c:pt idx="71">
                  <c:v>56.5</c:v>
                </c:pt>
                <c:pt idx="72">
                  <c:v>58.5</c:v>
                </c:pt>
                <c:pt idx="73">
                  <c:v>58.5</c:v>
                </c:pt>
                <c:pt idx="74">
                  <c:v>58.5</c:v>
                </c:pt>
                <c:pt idx="75">
                  <c:v>56.5</c:v>
                </c:pt>
                <c:pt idx="76">
                  <c:v>56.5</c:v>
                </c:pt>
                <c:pt idx="77">
                  <c:v>56.5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57</c:v>
                </c:pt>
                <c:pt idx="82">
                  <c:v>57</c:v>
                </c:pt>
                <c:pt idx="83">
                  <c:v>57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64.75200000000001</c:v>
                </c:pt>
                <c:pt idx="67">
                  <c:v>64.477999999999994</c:v>
                </c:pt>
                <c:pt idx="68">
                  <c:v>64.031999999999996</c:v>
                </c:pt>
                <c:pt idx="69">
                  <c:v>63.505999999999993</c:v>
                </c:pt>
                <c:pt idx="70">
                  <c:v>62.975999999999999</c:v>
                </c:pt>
                <c:pt idx="71">
                  <c:v>62.462000000000003</c:v>
                </c:pt>
                <c:pt idx="72">
                  <c:v>61.963999999999999</c:v>
                </c:pt>
                <c:pt idx="73">
                  <c:v>61.484000000000002</c:v>
                </c:pt>
                <c:pt idx="74">
                  <c:v>61.032000000000004</c:v>
                </c:pt>
                <c:pt idx="75">
                  <c:v>60.616</c:v>
                </c:pt>
                <c:pt idx="76">
                  <c:v>60.23</c:v>
                </c:pt>
                <c:pt idx="77">
                  <c:v>59.886000000000003</c:v>
                </c:pt>
                <c:pt idx="78">
                  <c:v>59.507999999999996</c:v>
                </c:pt>
                <c:pt idx="79">
                  <c:v>59.153999999999996</c:v>
                </c:pt>
                <c:pt idx="80">
                  <c:v>58.833999999999989</c:v>
                </c:pt>
                <c:pt idx="81">
                  <c:v>58.54</c:v>
                </c:pt>
                <c:pt idx="82">
                  <c:v>58.260000000000005</c:v>
                </c:pt>
                <c:pt idx="83">
                  <c:v>57.993999999999993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51.579993587790504</c:v>
                </c:pt>
                <c:pt idx="67">
                  <c:v>48.094628189088233</c:v>
                </c:pt>
                <c:pt idx="68">
                  <c:v>44.873874995829595</c:v>
                </c:pt>
                <c:pt idx="69">
                  <c:v>42.420777223467752</c:v>
                </c:pt>
                <c:pt idx="70">
                  <c:v>40.326221704523427</c:v>
                </c:pt>
                <c:pt idx="71">
                  <c:v>38.541399425923714</c:v>
                </c:pt>
                <c:pt idx="72">
                  <c:v>37.102580415213637</c:v>
                </c:pt>
                <c:pt idx="73">
                  <c:v>35.348306447506054</c:v>
                </c:pt>
                <c:pt idx="74">
                  <c:v>34.352410700172257</c:v>
                </c:pt>
                <c:pt idx="75">
                  <c:v>#N/A</c:v>
                </c:pt>
                <c:pt idx="76">
                  <c:v>#N/A</c:v>
                </c:pt>
                <c:pt idx="77">
                  <c:v>32.281231360609581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29.201194014161853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81.287747678054842</c:v>
                </c:pt>
                <c:pt idx="67">
                  <c:v>86.442345861470628</c:v>
                </c:pt>
                <c:pt idx="68">
                  <c:v>91.369355206811235</c:v>
                </c:pt>
                <c:pt idx="69">
                  <c:v>95.071620558825629</c:v>
                </c:pt>
                <c:pt idx="70">
                  <c:v>98.347338490060736</c:v>
                </c:pt>
                <c:pt idx="71">
                  <c:v>101.22884747604087</c:v>
                </c:pt>
                <c:pt idx="72">
                  <c:v>103.48437367514272</c:v>
                </c:pt>
                <c:pt idx="73">
                  <c:v>106.94380115816587</c:v>
                </c:pt>
                <c:pt idx="74">
                  <c:v>108.4321288689449</c:v>
                </c:pt>
                <c:pt idx="75">
                  <c:v>#N/A</c:v>
                </c:pt>
                <c:pt idx="76">
                  <c:v>#N/A</c:v>
                </c:pt>
                <c:pt idx="77">
                  <c:v>111.09653643436101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115.17693538041219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54986800"/>
        <c:axId val="-54986256"/>
        <c:extLst/>
      </c:lineChart>
      <c:catAx>
        <c:axId val="-549868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5498625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54986256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54986800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0.48983220847619036</c:v>
                </c:pt>
                <c:pt idx="3">
                  <c:v>-3.6149879738095247E-2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1.0313020490476221E-2</c:v>
                </c:pt>
                <c:pt idx="2">
                  <c:v>7.1469767423809616E-2</c:v>
                </c:pt>
                <c:pt idx="3">
                  <c:v>-5.4150361661904789E-2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0.10905463759999989</c:v>
                </c:pt>
                <c:pt idx="2">
                  <c:v>-6.0109031600000362E-2</c:v>
                </c:pt>
                <c:pt idx="3">
                  <c:v>-2.1221170999994321E-3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54961232"/>
        <c:axId val="-5495960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70084903019087E-2"/>
                  <c:y val="4.5212421095723772E-2"/>
                </c:manualLayout>
              </c:layout>
              <c:tx>
                <c:rich>
                  <a:bodyPr/>
                  <a:lstStyle/>
                  <a:p>
                    <a:fld id="{1E25DB45-6D73-447A-8464-397DBEF86CD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6CE1D2CD-471E-45B7-8A8F-C62833F7135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70CA5C7D-3167-4E7E-AB32-2F655A41446E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3.54915242070123E-2"/>
                </c:manualLayout>
              </c:layout>
              <c:tx>
                <c:rich>
                  <a:bodyPr/>
                  <a:lstStyle/>
                  <a:p>
                    <a:fld id="{1B0AA8C7-D7CF-4AB9-8201-8B29F9A58E7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-0.41997898310000004</c:v>
                </c:pt>
                <c:pt idx="2">
                  <c:v>0.50119294429999961</c:v>
                </c:pt>
                <c:pt idx="3">
                  <c:v>-9.2422358499999469E-2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0.50</c:v>
                  </c:pt>
                  <c:pt idx="3">
                    <c:v>-0.09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54961232"/>
        <c:axId val="-54959600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4960144"/>
        <c:axId val="-54965584"/>
      </c:scatterChart>
      <c:catAx>
        <c:axId val="-549612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54959600"/>
        <c:crosses val="autoZero"/>
        <c:auto val="1"/>
        <c:lblAlgn val="ctr"/>
        <c:lblOffset val="100"/>
        <c:tickLblSkip val="1"/>
        <c:noMultiLvlLbl val="0"/>
      </c:catAx>
      <c:valAx>
        <c:axId val="-54959600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54961232"/>
        <c:crosses val="autoZero"/>
        <c:crossBetween val="between"/>
        <c:majorUnit val="0.25"/>
      </c:valAx>
      <c:valAx>
        <c:axId val="-5496558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54960144"/>
        <c:crosses val="max"/>
        <c:crossBetween val="midCat"/>
      </c:valAx>
      <c:valAx>
        <c:axId val="-54960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54965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2.3342499999999999</c:v>
                </c:pt>
                <c:pt idx="37">
                  <c:v>2.5009999999999999</c:v>
                </c:pt>
                <c:pt idx="38">
                  <c:v>2.8104</c:v>
                </c:pt>
                <c:pt idx="39">
                  <c:v>2.85825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2.6775138333333328</c:v>
                </c:pt>
                <c:pt idx="38">
                  <c:v>2.6775138333333328</c:v>
                </c:pt>
                <c:pt idx="39">
                  <c:v>2.6775138333333328</c:v>
                </c:pt>
                <c:pt idx="40">
                  <c:v>2.6775138333333328</c:v>
                </c:pt>
                <c:pt idx="41">
                  <c:v>2.6775138333333328</c:v>
                </c:pt>
                <c:pt idx="42">
                  <c:v>2.6775138333333328</c:v>
                </c:pt>
                <c:pt idx="43">
                  <c:v>2.6775138333333328</c:v>
                </c:pt>
                <c:pt idx="44">
                  <c:v>2.6775138333333328</c:v>
                </c:pt>
                <c:pt idx="45">
                  <c:v>2.6775138333333328</c:v>
                </c:pt>
                <c:pt idx="46">
                  <c:v>2.6775138333333328</c:v>
                </c:pt>
                <c:pt idx="49">
                  <c:v>2.589560666666666</c:v>
                </c:pt>
                <c:pt idx="50">
                  <c:v>2.589560666666666</c:v>
                </c:pt>
                <c:pt idx="51">
                  <c:v>2.589560666666666</c:v>
                </c:pt>
                <c:pt idx="52">
                  <c:v>2.589560666666666</c:v>
                </c:pt>
                <c:pt idx="53">
                  <c:v>2.589560666666666</c:v>
                </c:pt>
                <c:pt idx="54">
                  <c:v>2.589560666666666</c:v>
                </c:pt>
                <c:pt idx="55">
                  <c:v>2.589560666666666</c:v>
                </c:pt>
                <c:pt idx="56">
                  <c:v>2.589560666666666</c:v>
                </c:pt>
                <c:pt idx="57">
                  <c:v>2.589560666666666</c:v>
                </c:pt>
                <c:pt idx="58">
                  <c:v>2.589560666666666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1.4806944444444443</c:v>
                </c:pt>
                <c:pt idx="38">
                  <c:v>1.4806944444444443</c:v>
                </c:pt>
                <c:pt idx="39">
                  <c:v>1.4806944444444443</c:v>
                </c:pt>
                <c:pt idx="40">
                  <c:v>1.4806944444444443</c:v>
                </c:pt>
                <c:pt idx="41">
                  <c:v>1.4806944444444443</c:v>
                </c:pt>
                <c:pt idx="42">
                  <c:v>1.4806944444444443</c:v>
                </c:pt>
                <c:pt idx="43">
                  <c:v>1.4806944444444443</c:v>
                </c:pt>
                <c:pt idx="44">
                  <c:v>1.4806944444444443</c:v>
                </c:pt>
                <c:pt idx="45">
                  <c:v>1.4806944444444443</c:v>
                </c:pt>
                <c:pt idx="46">
                  <c:v>1.4806944444444443</c:v>
                </c:pt>
                <c:pt idx="49">
                  <c:v>1.4464285714285714</c:v>
                </c:pt>
                <c:pt idx="50">
                  <c:v>1.4464285714285714</c:v>
                </c:pt>
                <c:pt idx="51">
                  <c:v>1.4464285714285714</c:v>
                </c:pt>
                <c:pt idx="52">
                  <c:v>1.4464285714285714</c:v>
                </c:pt>
                <c:pt idx="53">
                  <c:v>1.4464285714285714</c:v>
                </c:pt>
                <c:pt idx="54">
                  <c:v>1.4464285714285714</c:v>
                </c:pt>
                <c:pt idx="55">
                  <c:v>1.4464285714285714</c:v>
                </c:pt>
                <c:pt idx="56">
                  <c:v>1.4464285714285714</c:v>
                </c:pt>
                <c:pt idx="57">
                  <c:v>1.4464285714285714</c:v>
                </c:pt>
                <c:pt idx="58">
                  <c:v>1.4464285714285714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1.5430952380952381</c:v>
                </c:pt>
                <c:pt idx="40">
                  <c:v>1.5714285714285714</c:v>
                </c:pt>
                <c:pt idx="41">
                  <c:v>1.5476190476190477</c:v>
                </c:pt>
                <c:pt idx="42">
                  <c:v>1.5238095238095237</c:v>
                </c:pt>
                <c:pt idx="43">
                  <c:v>1.5</c:v>
                </c:pt>
                <c:pt idx="44">
                  <c:v>1.4523809523809523</c:v>
                </c:pt>
                <c:pt idx="45">
                  <c:v>1.4285714285714286</c:v>
                </c:pt>
                <c:pt idx="46">
                  <c:v>1.4285714285714286</c:v>
                </c:pt>
                <c:pt idx="47">
                  <c:v>1.4285714285714286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1.4285714285714286</c:v>
                </c:pt>
                <c:pt idx="52">
                  <c:v>1.4285714285714286</c:v>
                </c:pt>
                <c:pt idx="53">
                  <c:v>1.4285714285714286</c:v>
                </c:pt>
                <c:pt idx="54">
                  <c:v>1.4285714285714286</c:v>
                </c:pt>
                <c:pt idx="55">
                  <c:v>1.4285714285714286</c:v>
                </c:pt>
                <c:pt idx="56">
                  <c:v>1.4285714285714286</c:v>
                </c:pt>
                <c:pt idx="57">
                  <c:v>1.4523809523809523</c:v>
                </c:pt>
                <c:pt idx="58">
                  <c:v>1.4523809523809523</c:v>
                </c:pt>
                <c:pt idx="59">
                  <c:v>1.4523809523809523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2.85825</c:v>
                </c:pt>
                <c:pt idx="40">
                  <c:v>2.9218500000000001</c:v>
                </c:pt>
                <c:pt idx="41">
                  <c:v>2.8980009999999998</c:v>
                </c:pt>
                <c:pt idx="42">
                  <c:v>2.8345760000000002</c:v>
                </c:pt>
                <c:pt idx="43">
                  <c:v>2.7792809999999997</c:v>
                </c:pt>
                <c:pt idx="44">
                  <c:v>2.6280860000000001</c:v>
                </c:pt>
                <c:pt idx="45">
                  <c:v>2.5471400000000002</c:v>
                </c:pt>
                <c:pt idx="46">
                  <c:v>2.5265309999999999</c:v>
                </c:pt>
                <c:pt idx="47">
                  <c:v>2.4908009999999998</c:v>
                </c:pt>
                <c:pt idx="48">
                  <c:v>2.4451309999999999</c:v>
                </c:pt>
                <c:pt idx="49">
                  <c:v>2.4809220000000001</c:v>
                </c:pt>
                <c:pt idx="50">
                  <c:v>2.5351029999999999</c:v>
                </c:pt>
                <c:pt idx="51">
                  <c:v>2.6020370000000002</c:v>
                </c:pt>
                <c:pt idx="52">
                  <c:v>2.6577069999999998</c:v>
                </c:pt>
                <c:pt idx="53">
                  <c:v>2.6788659999999997</c:v>
                </c:pt>
                <c:pt idx="54">
                  <c:v>2.6553039999999997</c:v>
                </c:pt>
                <c:pt idx="55">
                  <c:v>2.6796249999999997</c:v>
                </c:pt>
                <c:pt idx="56">
                  <c:v>2.6080480000000001</c:v>
                </c:pt>
                <c:pt idx="57">
                  <c:v>2.5990730000000002</c:v>
                </c:pt>
                <c:pt idx="58">
                  <c:v>2.61056</c:v>
                </c:pt>
                <c:pt idx="59">
                  <c:v>2.5223519999999997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54985712"/>
        <c:axId val="-54985168"/>
      </c:lineChart>
      <c:catAx>
        <c:axId val="-54985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549851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5498516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54985712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7803548894231106"/>
          <c:y val="0.1796748028370494"/>
          <c:w val="0.71763961796442111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0.48983220847619036</c:v>
                </c:pt>
                <c:pt idx="3">
                  <c:v>-3.6149879738095247E-2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-1.0609957471428233E-2</c:v>
                </c:pt>
                <c:pt idx="1">
                  <c:v>-0.12894526310952403</c:v>
                </c:pt>
                <c:pt idx="2">
                  <c:v>7.6794907823809488E-2</c:v>
                </c:pt>
                <c:pt idx="3">
                  <c:v>4.7636187538095509E-2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4366A1F9-7F54-46BF-8189-2BAC72748FC0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AD67A85F-AB1D-4274-AA36-2BB2A173A43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0805142130958469E-17"/>
                  <c:y val="0.23128545988013946"/>
                </c:manualLayout>
              </c:layout>
              <c:tx>
                <c:rich>
                  <a:bodyPr/>
                  <a:lstStyle/>
                  <a:p>
                    <a:fld id="{4A8CEA42-8F32-47B3-9E3A-1938DDB0F89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858776199376987E-6"/>
                  <c:y val="-3.2371968516030789E-2"/>
                </c:manualLayout>
              </c:layout>
              <c:tx>
                <c:rich>
                  <a:bodyPr/>
                  <a:lstStyle/>
                  <a:p>
                    <a:fld id="{5495AFFA-2E0D-4F07-A0DB-2D3F522B9E9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4.7405896600000164E-2</c:v>
                </c:pt>
                <c:pt idx="1">
                  <c:v>0.16578531519999995</c:v>
                </c:pt>
                <c:pt idx="2">
                  <c:v>-0.15251470850000004</c:v>
                </c:pt>
                <c:pt idx="3">
                  <c:v>-5.6673854700000081E-2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0.41</c:v>
                  </c:pt>
                  <c:pt idx="3">
                    <c:v>-0.05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64846208"/>
        <c:axId val="-6485436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-0.12678682729999968</c:v>
                </c:pt>
                <c:pt idx="1">
                  <c:v>-0.50250658910000023</c:v>
                </c:pt>
                <c:pt idx="2">
                  <c:v>0.4141124077999998</c:v>
                </c:pt>
                <c:pt idx="3">
                  <c:v>-4.518754689999982E-2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64846208"/>
        <c:axId val="-64854368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4858176"/>
        <c:axId val="-64852192"/>
      </c:scatterChart>
      <c:catAx>
        <c:axId val="-648462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64854368"/>
        <c:crosses val="autoZero"/>
        <c:auto val="1"/>
        <c:lblAlgn val="ctr"/>
        <c:lblOffset val="100"/>
        <c:tickLblSkip val="1"/>
        <c:noMultiLvlLbl val="0"/>
      </c:catAx>
      <c:valAx>
        <c:axId val="-64854368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64846208"/>
        <c:crosses val="autoZero"/>
        <c:crossBetween val="between"/>
        <c:majorUnit val="0.25"/>
      </c:valAx>
      <c:valAx>
        <c:axId val="-6485219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64858176"/>
        <c:crosses val="max"/>
        <c:crossBetween val="midCat"/>
      </c:valAx>
      <c:valAx>
        <c:axId val="-648581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64852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2.6805000000000003</c:v>
                </c:pt>
                <c:pt idx="37">
                  <c:v>2.847</c:v>
                </c:pt>
                <c:pt idx="38">
                  <c:v>3.1522000000000001</c:v>
                </c:pt>
                <c:pt idx="39">
                  <c:v>3.1302499999999998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2.9649878333333337</c:v>
                </c:pt>
                <c:pt idx="38">
                  <c:v>2.9649878333333337</c:v>
                </c:pt>
                <c:pt idx="39">
                  <c:v>2.9649878333333337</c:v>
                </c:pt>
                <c:pt idx="40">
                  <c:v>2.9649878333333337</c:v>
                </c:pt>
                <c:pt idx="41">
                  <c:v>2.9649878333333337</c:v>
                </c:pt>
                <c:pt idx="42">
                  <c:v>2.9649878333333337</c:v>
                </c:pt>
                <c:pt idx="43">
                  <c:v>2.9649878333333337</c:v>
                </c:pt>
                <c:pt idx="44">
                  <c:v>2.9649878333333337</c:v>
                </c:pt>
                <c:pt idx="45">
                  <c:v>2.9649878333333337</c:v>
                </c:pt>
                <c:pt idx="46">
                  <c:v>2.9649878333333337</c:v>
                </c:pt>
                <c:pt idx="49">
                  <c:v>2.9232631666666671</c:v>
                </c:pt>
                <c:pt idx="50">
                  <c:v>2.9232631666666671</c:v>
                </c:pt>
                <c:pt idx="51">
                  <c:v>2.9232631666666671</c:v>
                </c:pt>
                <c:pt idx="52">
                  <c:v>2.9232631666666671</c:v>
                </c:pt>
                <c:pt idx="53">
                  <c:v>2.9232631666666671</c:v>
                </c:pt>
                <c:pt idx="54">
                  <c:v>2.9232631666666671</c:v>
                </c:pt>
                <c:pt idx="55">
                  <c:v>2.9232631666666671</c:v>
                </c:pt>
                <c:pt idx="56">
                  <c:v>2.9232631666666671</c:v>
                </c:pt>
                <c:pt idx="57">
                  <c:v>2.9232631666666671</c:v>
                </c:pt>
                <c:pt idx="58">
                  <c:v>2.9232631666666671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1.4806944444444443</c:v>
                </c:pt>
                <c:pt idx="38">
                  <c:v>1.4806944444444443</c:v>
                </c:pt>
                <c:pt idx="39">
                  <c:v>1.4806944444444443</c:v>
                </c:pt>
                <c:pt idx="40">
                  <c:v>1.4806944444444443</c:v>
                </c:pt>
                <c:pt idx="41">
                  <c:v>1.4806944444444443</c:v>
                </c:pt>
                <c:pt idx="42">
                  <c:v>1.4806944444444443</c:v>
                </c:pt>
                <c:pt idx="43">
                  <c:v>1.4806944444444443</c:v>
                </c:pt>
                <c:pt idx="44">
                  <c:v>1.4806944444444443</c:v>
                </c:pt>
                <c:pt idx="45">
                  <c:v>1.4806944444444443</c:v>
                </c:pt>
                <c:pt idx="46">
                  <c:v>1.4806944444444443</c:v>
                </c:pt>
                <c:pt idx="49">
                  <c:v>1.4464285714285714</c:v>
                </c:pt>
                <c:pt idx="50">
                  <c:v>1.4464285714285714</c:v>
                </c:pt>
                <c:pt idx="51">
                  <c:v>1.4464285714285714</c:v>
                </c:pt>
                <c:pt idx="52">
                  <c:v>1.4464285714285714</c:v>
                </c:pt>
                <c:pt idx="53">
                  <c:v>1.4464285714285714</c:v>
                </c:pt>
                <c:pt idx="54">
                  <c:v>1.4464285714285714</c:v>
                </c:pt>
                <c:pt idx="55">
                  <c:v>1.4464285714285714</c:v>
                </c:pt>
                <c:pt idx="56">
                  <c:v>1.4464285714285714</c:v>
                </c:pt>
                <c:pt idx="57">
                  <c:v>1.4464285714285714</c:v>
                </c:pt>
                <c:pt idx="58">
                  <c:v>1.4464285714285714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1.5430952380952381</c:v>
                </c:pt>
                <c:pt idx="40">
                  <c:v>1.5714285714285714</c:v>
                </c:pt>
                <c:pt idx="41">
                  <c:v>1.5476190476190477</c:v>
                </c:pt>
                <c:pt idx="42">
                  <c:v>1.5238095238095237</c:v>
                </c:pt>
                <c:pt idx="43">
                  <c:v>1.5</c:v>
                </c:pt>
                <c:pt idx="44">
                  <c:v>1.4523809523809523</c:v>
                </c:pt>
                <c:pt idx="45">
                  <c:v>1.4285714285714286</c:v>
                </c:pt>
                <c:pt idx="46">
                  <c:v>1.4285714285714286</c:v>
                </c:pt>
                <c:pt idx="47">
                  <c:v>1.4285714285714286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1.4285714285714286</c:v>
                </c:pt>
                <c:pt idx="52">
                  <c:v>1.4285714285714286</c:v>
                </c:pt>
                <c:pt idx="53">
                  <c:v>1.4285714285714286</c:v>
                </c:pt>
                <c:pt idx="54">
                  <c:v>1.4285714285714286</c:v>
                </c:pt>
                <c:pt idx="55">
                  <c:v>1.4285714285714286</c:v>
                </c:pt>
                <c:pt idx="56">
                  <c:v>1.4285714285714286</c:v>
                </c:pt>
                <c:pt idx="57">
                  <c:v>1.4523809523809523</c:v>
                </c:pt>
                <c:pt idx="58">
                  <c:v>1.4523809523809523</c:v>
                </c:pt>
                <c:pt idx="59">
                  <c:v>1.4523809523809523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3.1302499999999998</c:v>
                </c:pt>
                <c:pt idx="40">
                  <c:v>3.0234109999999998</c:v>
                </c:pt>
                <c:pt idx="41">
                  <c:v>2.9946809999999999</c:v>
                </c:pt>
                <c:pt idx="42">
                  <c:v>2.972899</c:v>
                </c:pt>
                <c:pt idx="43">
                  <c:v>2.9800170000000001</c:v>
                </c:pt>
                <c:pt idx="44">
                  <c:v>2.9541029999999999</c:v>
                </c:pt>
                <c:pt idx="45">
                  <c:v>2.9391829999999999</c:v>
                </c:pt>
                <c:pt idx="46">
                  <c:v>2.9605000000000001</c:v>
                </c:pt>
                <c:pt idx="47">
                  <c:v>2.9451100000000001</c:v>
                </c:pt>
                <c:pt idx="48">
                  <c:v>2.9815519999999998</c:v>
                </c:pt>
                <c:pt idx="49">
                  <c:v>2.9122129999999999</c:v>
                </c:pt>
                <c:pt idx="50">
                  <c:v>2.9262429999999999</c:v>
                </c:pt>
                <c:pt idx="51">
                  <c:v>2.8577870000000001</c:v>
                </c:pt>
                <c:pt idx="52">
                  <c:v>2.8907979999999998</c:v>
                </c:pt>
                <c:pt idx="53">
                  <c:v>2.8974320000000002</c:v>
                </c:pt>
                <c:pt idx="54">
                  <c:v>2.9112279999999999</c:v>
                </c:pt>
                <c:pt idx="55">
                  <c:v>2.9175789999999999</c:v>
                </c:pt>
                <c:pt idx="56">
                  <c:v>2.9256340000000001</c:v>
                </c:pt>
                <c:pt idx="57">
                  <c:v>2.9480689999999998</c:v>
                </c:pt>
                <c:pt idx="58">
                  <c:v>2.9846509999999999</c:v>
                </c:pt>
                <c:pt idx="59">
                  <c:v>2.9259719999999998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64856000"/>
        <c:axId val="-64863072"/>
      </c:lineChart>
      <c:catAx>
        <c:axId val="-64856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648630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6486307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64856000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9565299466120165"/>
          <c:y val="0.16051645115388199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2.39</c:v>
                </c:pt>
                <c:pt idx="58">
                  <c:v>2.61</c:v>
                </c:pt>
                <c:pt idx="59">
                  <c:v>2.59</c:v>
                </c:pt>
                <c:pt idx="60">
                  <c:v>2.71</c:v>
                </c:pt>
                <c:pt idx="61">
                  <c:v>5.35</c:v>
                </c:pt>
                <c:pt idx="62">
                  <c:v>2.62</c:v>
                </c:pt>
                <c:pt idx="63">
                  <c:v>2.6629999999999998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2.6629999999999998</c:v>
                </c:pt>
                <c:pt idx="64">
                  <c:v>2.83</c:v>
                </c:pt>
                <c:pt idx="65">
                  <c:v>2.85</c:v>
                </c:pt>
                <c:pt idx="66">
                  <c:v>2.9</c:v>
                </c:pt>
                <c:pt idx="67">
                  <c:v>2.91</c:v>
                </c:pt>
                <c:pt idx="68">
                  <c:v>2.89</c:v>
                </c:pt>
                <c:pt idx="69">
                  <c:v>2.93</c:v>
                </c:pt>
                <c:pt idx="70">
                  <c:v>2.95</c:v>
                </c:pt>
                <c:pt idx="71">
                  <c:v>3</c:v>
                </c:pt>
                <c:pt idx="72">
                  <c:v>3.17</c:v>
                </c:pt>
                <c:pt idx="73">
                  <c:v>3.12</c:v>
                </c:pt>
                <c:pt idx="74">
                  <c:v>2.95</c:v>
                </c:pt>
                <c:pt idx="75">
                  <c:v>2.94</c:v>
                </c:pt>
                <c:pt idx="76">
                  <c:v>2.93</c:v>
                </c:pt>
                <c:pt idx="77">
                  <c:v>2.97</c:v>
                </c:pt>
                <c:pt idx="78">
                  <c:v>2.99</c:v>
                </c:pt>
                <c:pt idx="79">
                  <c:v>2.99</c:v>
                </c:pt>
                <c:pt idx="80">
                  <c:v>2.96</c:v>
                </c:pt>
                <c:pt idx="81">
                  <c:v>3</c:v>
                </c:pt>
                <c:pt idx="82">
                  <c:v>3.07</c:v>
                </c:pt>
                <c:pt idx="83">
                  <c:v>3.1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2.9460000000000002</c:v>
                </c:pt>
                <c:pt idx="66">
                  <c:v>2.992</c:v>
                </c:pt>
                <c:pt idx="67">
                  <c:v>3.0013999999999998</c:v>
                </c:pt>
                <c:pt idx="68">
                  <c:v>2.9858000000000002</c:v>
                </c:pt>
                <c:pt idx="69">
                  <c:v>3.0024000000000006</c:v>
                </c:pt>
                <c:pt idx="70">
                  <c:v>3.0628000000000002</c:v>
                </c:pt>
                <c:pt idx="71">
                  <c:v>3.1905999999999999</c:v>
                </c:pt>
                <c:pt idx="72">
                  <c:v>3.2719999999999998</c:v>
                </c:pt>
                <c:pt idx="73">
                  <c:v>3.1984000000000004</c:v>
                </c:pt>
                <c:pt idx="74">
                  <c:v>2.9935999999999998</c:v>
                </c:pt>
                <c:pt idx="75">
                  <c:v>2.5933999999999999</c:v>
                </c:pt>
                <c:pt idx="76">
                  <c:v>2.5375999999999999</c:v>
                </c:pt>
                <c:pt idx="77">
                  <c:v>2.5658000000000003</c:v>
                </c:pt>
                <c:pt idx="78">
                  <c:v>2.601</c:v>
                </c:pt>
                <c:pt idx="79">
                  <c:v>2.6071999999999997</c:v>
                </c:pt>
                <c:pt idx="80">
                  <c:v>2.5908000000000002</c:v>
                </c:pt>
                <c:pt idx="81">
                  <c:v>2.6149999999999998</c:v>
                </c:pt>
                <c:pt idx="82">
                  <c:v>2.6818</c:v>
                </c:pt>
                <c:pt idx="83">
                  <c:v>2.8288000000000002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2.5414860332604294</c:v>
                </c:pt>
                <c:pt idx="66">
                  <c:v>2.372436326932017</c:v>
                </c:pt>
                <c:pt idx="67">
                  <c:v>2.2719104003810537</c:v>
                </c:pt>
                <c:pt idx="68">
                  <c:v>2.1559001864915728</c:v>
                </c:pt>
                <c:pt idx="69">
                  <c:v>2.0663030628341845</c:v>
                </c:pt>
                <c:pt idx="70">
                  <c:v>1.9957298198738396</c:v>
                </c:pt>
                <c:pt idx="71">
                  <c:v>1.9186692752617611</c:v>
                </c:pt>
                <c:pt idx="72">
                  <c:v>1.78432821061997</c:v>
                </c:pt>
                <c:pt idx="73">
                  <c:v>1.5996699595056674</c:v>
                </c:pt>
                <c:pt idx="74">
                  <c:v>1.4320898090158576</c:v>
                </c:pt>
                <c:pt idx="75">
                  <c:v>1.5605397490546542</c:v>
                </c:pt>
                <c:pt idx="76">
                  <c:v>1.5424548781013836</c:v>
                </c:pt>
                <c:pt idx="77">
                  <c:v>1.5607342495159626</c:v>
                </c:pt>
                <c:pt idx="78">
                  <c:v>1.5668852630022549</c:v>
                </c:pt>
                <c:pt idx="79">
                  <c:v>1.5554112689934692</c:v>
                </c:pt>
                <c:pt idx="80">
                  <c:v>1.5218199780428154</c:v>
                </c:pt>
                <c:pt idx="81">
                  <c:v>1.5084922298599528</c:v>
                </c:pt>
                <c:pt idx="82">
                  <c:v>1.5040409656341065</c:v>
                </c:pt>
                <c:pt idx="83">
                  <c:v>1.4995697201954385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3.4148981684018804</c:v>
                </c:pt>
                <c:pt idx="66">
                  <c:v>3.7733632293418022</c:v>
                </c:pt>
                <c:pt idx="67">
                  <c:v>3.9651220217527392</c:v>
                </c:pt>
                <c:pt idx="68">
                  <c:v>4.135164371643719</c:v>
                </c:pt>
                <c:pt idx="69">
                  <c:v>4.3625767788562708</c:v>
                </c:pt>
                <c:pt idx="70">
                  <c:v>4.7004077138021643</c:v>
                </c:pt>
                <c:pt idx="71">
                  <c:v>5.3057233423468295</c:v>
                </c:pt>
                <c:pt idx="72">
                  <c:v>6.0000082587273411</c:v>
                </c:pt>
                <c:pt idx="73">
                  <c:v>6.3949207142460924</c:v>
                </c:pt>
                <c:pt idx="74">
                  <c:v>6.257736703090222</c:v>
                </c:pt>
                <c:pt idx="75">
                  <c:v>4.3098700716045952</c:v>
                </c:pt>
                <c:pt idx="76">
                  <c:v>4.1747825828955927</c:v>
                </c:pt>
                <c:pt idx="77">
                  <c:v>4.2180977588219886</c:v>
                </c:pt>
                <c:pt idx="78">
                  <c:v>4.3176109698277658</c:v>
                </c:pt>
                <c:pt idx="79">
                  <c:v>4.3702215455843785</c:v>
                </c:pt>
                <c:pt idx="80">
                  <c:v>4.4106692886450958</c:v>
                </c:pt>
                <c:pt idx="81">
                  <c:v>4.5331522858655058</c:v>
                </c:pt>
                <c:pt idx="82">
                  <c:v>4.7818187165984654</c:v>
                </c:pt>
                <c:pt idx="83">
                  <c:v>5.3362703529096924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64836416"/>
        <c:axId val="-64832608"/>
      </c:lineChart>
      <c:catAx>
        <c:axId val="-648364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6483260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648326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64836416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17.63</c:v>
                </c:pt>
                <c:pt idx="43">
                  <c:v>18.420000000000002</c:v>
                </c:pt>
                <c:pt idx="44">
                  <c:v>16.989999999999998</c:v>
                </c:pt>
                <c:pt idx="45">
                  <c:v>12.36</c:v>
                </c:pt>
                <c:pt idx="46">
                  <c:v>11.07</c:v>
                </c:pt>
                <c:pt idx="47">
                  <c:v>9.81</c:v>
                </c:pt>
                <c:pt idx="48">
                  <c:v>9.74</c:v>
                </c:pt>
                <c:pt idx="49">
                  <c:v>9.5500000000000007</c:v>
                </c:pt>
                <c:pt idx="50">
                  <c:v>11.08278</c:v>
                </c:pt>
                <c:pt idx="51">
                  <c:v>11.67062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12.719999999999999</c:v>
                </c:pt>
                <c:pt idx="38">
                  <c:v>12.719999999999999</c:v>
                </c:pt>
                <c:pt idx="39">
                  <c:v>12.719999999999999</c:v>
                </c:pt>
                <c:pt idx="40">
                  <c:v>12.719999999999999</c:v>
                </c:pt>
                <c:pt idx="41">
                  <c:v>12.719999999999999</c:v>
                </c:pt>
                <c:pt idx="42">
                  <c:v>12.719999999999999</c:v>
                </c:pt>
                <c:pt idx="43">
                  <c:v>12.719999999999999</c:v>
                </c:pt>
                <c:pt idx="44">
                  <c:v>12.719999999999999</c:v>
                </c:pt>
                <c:pt idx="45">
                  <c:v>12.719999999999999</c:v>
                </c:pt>
                <c:pt idx="46">
                  <c:v>12.719999999999999</c:v>
                </c:pt>
                <c:pt idx="49">
                  <c:v>13.174811249999999</c:v>
                </c:pt>
                <c:pt idx="50">
                  <c:v>13.174811249999999</c:v>
                </c:pt>
                <c:pt idx="51">
                  <c:v>13.174811249999999</c:v>
                </c:pt>
                <c:pt idx="52">
                  <c:v>13.174811249999999</c:v>
                </c:pt>
                <c:pt idx="53">
                  <c:v>13.174811249999999</c:v>
                </c:pt>
                <c:pt idx="54">
                  <c:v>13.174811249999999</c:v>
                </c:pt>
                <c:pt idx="55">
                  <c:v>13.174811249999999</c:v>
                </c:pt>
                <c:pt idx="56">
                  <c:v>13.174811249999999</c:v>
                </c:pt>
                <c:pt idx="57">
                  <c:v>13.174811249999999</c:v>
                </c:pt>
                <c:pt idx="58">
                  <c:v>13.174811249999999</c:v>
                </c:pt>
                <c:pt idx="61">
                  <c:v>12.922026416666668</c:v>
                </c:pt>
                <c:pt idx="62">
                  <c:v>12.922026416666668</c:v>
                </c:pt>
                <c:pt idx="63">
                  <c:v>12.922026416666668</c:v>
                </c:pt>
                <c:pt idx="64">
                  <c:v>12.922026416666668</c:v>
                </c:pt>
                <c:pt idx="65">
                  <c:v>12.922026416666668</c:v>
                </c:pt>
                <c:pt idx="66">
                  <c:v>12.922026416666668</c:v>
                </c:pt>
                <c:pt idx="67">
                  <c:v>12.922026416666668</c:v>
                </c:pt>
                <c:pt idx="68">
                  <c:v>12.922026416666668</c:v>
                </c:pt>
                <c:pt idx="69">
                  <c:v>12.922026416666668</c:v>
                </c:pt>
                <c:pt idx="70">
                  <c:v>12.922026416666668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2.4832100000000001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2.81569</c:v>
                </c:pt>
                <c:pt idx="49">
                  <c:v>5.5586500000000001</c:v>
                </c:pt>
                <c:pt idx="50">
                  <c:v>2.7221799999999998</c:v>
                </c:pt>
                <c:pt idx="51">
                  <c:v>2.7668569999999999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2.1141918333333334</c:v>
                </c:pt>
                <c:pt idx="38">
                  <c:v>2.1141918333333334</c:v>
                </c:pt>
                <c:pt idx="39">
                  <c:v>2.1141918333333334</c:v>
                </c:pt>
                <c:pt idx="40">
                  <c:v>2.1141918333333334</c:v>
                </c:pt>
                <c:pt idx="41">
                  <c:v>2.1141918333333334</c:v>
                </c:pt>
                <c:pt idx="42">
                  <c:v>2.1141918333333334</c:v>
                </c:pt>
                <c:pt idx="43">
                  <c:v>2.1141918333333334</c:v>
                </c:pt>
                <c:pt idx="44">
                  <c:v>2.1141918333333334</c:v>
                </c:pt>
                <c:pt idx="45">
                  <c:v>2.1141918333333334</c:v>
                </c:pt>
                <c:pt idx="46">
                  <c:v>2.1141918333333334</c:v>
                </c:pt>
                <c:pt idx="49">
                  <c:v>3.1692097500000003</c:v>
                </c:pt>
                <c:pt idx="50">
                  <c:v>3.1692097500000003</c:v>
                </c:pt>
                <c:pt idx="51">
                  <c:v>3.1692097500000003</c:v>
                </c:pt>
                <c:pt idx="52">
                  <c:v>3.1692097500000003</c:v>
                </c:pt>
                <c:pt idx="53">
                  <c:v>3.1692097500000003</c:v>
                </c:pt>
                <c:pt idx="54">
                  <c:v>3.1692097500000003</c:v>
                </c:pt>
                <c:pt idx="55">
                  <c:v>3.1692097500000003</c:v>
                </c:pt>
                <c:pt idx="56">
                  <c:v>3.1692097500000003</c:v>
                </c:pt>
                <c:pt idx="57">
                  <c:v>3.1692097500000003</c:v>
                </c:pt>
                <c:pt idx="58">
                  <c:v>3.1692097500000003</c:v>
                </c:pt>
                <c:pt idx="61">
                  <c:v>3.1334508333333333</c:v>
                </c:pt>
                <c:pt idx="62">
                  <c:v>3.1334508333333333</c:v>
                </c:pt>
                <c:pt idx="63">
                  <c:v>3.1334508333333333</c:v>
                </c:pt>
                <c:pt idx="64">
                  <c:v>3.1334508333333333</c:v>
                </c:pt>
                <c:pt idx="65">
                  <c:v>3.1334508333333333</c:v>
                </c:pt>
                <c:pt idx="66">
                  <c:v>3.1334508333333333</c:v>
                </c:pt>
                <c:pt idx="67">
                  <c:v>3.1334508333333333</c:v>
                </c:pt>
                <c:pt idx="68">
                  <c:v>3.1334508333333333</c:v>
                </c:pt>
                <c:pt idx="69">
                  <c:v>3.1334508333333333</c:v>
                </c:pt>
                <c:pt idx="70">
                  <c:v>3.1334508333333333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2.7668569999999999</c:v>
                </c:pt>
                <c:pt idx="52">
                  <c:v>2.9403700000000002</c:v>
                </c:pt>
                <c:pt idx="53">
                  <c:v>2.9611499999999999</c:v>
                </c:pt>
                <c:pt idx="54">
                  <c:v>3.0131000000000001</c:v>
                </c:pt>
                <c:pt idx="55">
                  <c:v>3.0234899999999998</c:v>
                </c:pt>
                <c:pt idx="56">
                  <c:v>3.00271</c:v>
                </c:pt>
                <c:pt idx="57">
                  <c:v>3.04427</c:v>
                </c:pt>
                <c:pt idx="58">
                  <c:v>3.0650499999999998</c:v>
                </c:pt>
                <c:pt idx="59">
                  <c:v>3.117</c:v>
                </c:pt>
                <c:pt idx="60">
                  <c:v>3.2936299999999998</c:v>
                </c:pt>
                <c:pt idx="61">
                  <c:v>3.2416800000000001</c:v>
                </c:pt>
                <c:pt idx="62">
                  <c:v>3.0650499999999998</c:v>
                </c:pt>
                <c:pt idx="63">
                  <c:v>3.0546600000000002</c:v>
                </c:pt>
                <c:pt idx="64">
                  <c:v>3.04427</c:v>
                </c:pt>
                <c:pt idx="65">
                  <c:v>3.0858300000000001</c:v>
                </c:pt>
                <c:pt idx="66">
                  <c:v>3.1066099999999999</c:v>
                </c:pt>
                <c:pt idx="67">
                  <c:v>3.1066099999999999</c:v>
                </c:pt>
                <c:pt idx="68">
                  <c:v>3.07544</c:v>
                </c:pt>
                <c:pt idx="69">
                  <c:v>3.117</c:v>
                </c:pt>
                <c:pt idx="70">
                  <c:v>3.18973</c:v>
                </c:pt>
                <c:pt idx="71">
                  <c:v>3.2208999999999999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11.67062</c:v>
                </c:pt>
                <c:pt idx="52">
                  <c:v>13.624169999999999</c:v>
                </c:pt>
                <c:pt idx="53">
                  <c:v>16.06514</c:v>
                </c:pt>
                <c:pt idx="54">
                  <c:v>17.41441</c:v>
                </c:pt>
                <c:pt idx="55">
                  <c:v>17.98725</c:v>
                </c:pt>
                <c:pt idx="56">
                  <c:v>16.960280000000001</c:v>
                </c:pt>
                <c:pt idx="57">
                  <c:v>13.478479999999999</c:v>
                </c:pt>
                <c:pt idx="58">
                  <c:v>10.711259999999999</c:v>
                </c:pt>
                <c:pt idx="59">
                  <c:v>9.813345</c:v>
                </c:pt>
                <c:pt idx="60">
                  <c:v>9.5089439999999996</c:v>
                </c:pt>
                <c:pt idx="61">
                  <c:v>9.5158679999999993</c:v>
                </c:pt>
                <c:pt idx="62">
                  <c:v>10.054970000000001</c:v>
                </c:pt>
                <c:pt idx="63">
                  <c:v>11.03824</c:v>
                </c:pt>
                <c:pt idx="64">
                  <c:v>13.215529999999999</c:v>
                </c:pt>
                <c:pt idx="65">
                  <c:v>15.80776</c:v>
                </c:pt>
                <c:pt idx="66">
                  <c:v>17.259509999999999</c:v>
                </c:pt>
                <c:pt idx="67">
                  <c:v>17.906169999999999</c:v>
                </c:pt>
                <c:pt idx="68">
                  <c:v>16.909120000000001</c:v>
                </c:pt>
                <c:pt idx="69">
                  <c:v>13.410819999999999</c:v>
                </c:pt>
                <c:pt idx="70">
                  <c:v>10.648910000000001</c:v>
                </c:pt>
                <c:pt idx="71">
                  <c:v>9.788475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40427728"/>
        <c:axId val="-140424464"/>
      </c:lineChart>
      <c:catAx>
        <c:axId val="-140427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404244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4042446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40427728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1086853647426303"/>
          <c:y val="0.52007340458212747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97.214821118000003</c:v>
                </c:pt>
                <c:pt idx="1">
                  <c:v>96.616043203999993</c:v>
                </c:pt>
                <c:pt idx="2">
                  <c:v>97.262708919999994</c:v>
                </c:pt>
                <c:pt idx="3">
                  <c:v>98.672421549999996</c:v>
                </c:pt>
                <c:pt idx="4">
                  <c:v>97.041608651000004</c:v>
                </c:pt>
                <c:pt idx="5">
                  <c:v>97.471905997999997</c:v>
                </c:pt>
                <c:pt idx="6">
                  <c:v>98.409748499000003</c:v>
                </c:pt>
                <c:pt idx="7">
                  <c:v>98.845520164999996</c:v>
                </c:pt>
                <c:pt idx="8">
                  <c:v>99.109113308000005</c:v>
                </c:pt>
                <c:pt idx="9">
                  <c:v>99.692786733999995</c:v>
                </c:pt>
                <c:pt idx="10">
                  <c:v>101.35990128</c:v>
                </c:pt>
                <c:pt idx="11">
                  <c:v>102.34486997</c:v>
                </c:pt>
                <c:pt idx="12">
                  <c:v>100.28965809</c:v>
                </c:pt>
                <c:pt idx="13">
                  <c:v>100.43332664</c:v>
                </c:pt>
                <c:pt idx="14">
                  <c:v>100.18552839</c:v>
                </c:pt>
                <c:pt idx="15">
                  <c:v>101.6945715</c:v>
                </c:pt>
                <c:pt idx="16">
                  <c:v>100.65912053</c:v>
                </c:pt>
                <c:pt idx="17">
                  <c:v>92.488049208000007</c:v>
                </c:pt>
                <c:pt idx="18">
                  <c:v>91.065987567999997</c:v>
                </c:pt>
                <c:pt idx="19">
                  <c:v>92.810117773000002</c:v>
                </c:pt>
                <c:pt idx="20">
                  <c:v>92.732494184000004</c:v>
                </c:pt>
                <c:pt idx="21">
                  <c:v>95.544871655999998</c:v>
                </c:pt>
                <c:pt idx="22">
                  <c:v>98.882029052999997</c:v>
                </c:pt>
                <c:pt idx="23">
                  <c:v>99.606406561</c:v>
                </c:pt>
                <c:pt idx="24">
                  <c:v>99.481095488999998</c:v>
                </c:pt>
                <c:pt idx="25">
                  <c:v>101.22361325</c:v>
                </c:pt>
                <c:pt idx="26">
                  <c:v>102.18464643</c:v>
                </c:pt>
                <c:pt idx="27">
                  <c:v>102.57679364000001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95.945315867000005</c:v>
                </c:pt>
                <c:pt idx="1">
                  <c:v>96.398417351000006</c:v>
                </c:pt>
                <c:pt idx="2">
                  <c:v>97.365875036999995</c:v>
                </c:pt>
                <c:pt idx="3">
                  <c:v>97.44515973</c:v>
                </c:pt>
                <c:pt idx="4">
                  <c:v>97.226113503999997</c:v>
                </c:pt>
                <c:pt idx="5">
                  <c:v>99.089732549000004</c:v>
                </c:pt>
                <c:pt idx="6">
                  <c:v>99.528885529999997</c:v>
                </c:pt>
                <c:pt idx="7">
                  <c:v>99.879524119999999</c:v>
                </c:pt>
                <c:pt idx="8">
                  <c:v>99.354574210999999</c:v>
                </c:pt>
                <c:pt idx="9">
                  <c:v>99.736057747999993</c:v>
                </c:pt>
                <c:pt idx="10">
                  <c:v>100.85216414</c:v>
                </c:pt>
                <c:pt idx="11">
                  <c:v>100.25474918</c:v>
                </c:pt>
                <c:pt idx="12">
                  <c:v>99.976803891000003</c:v>
                </c:pt>
                <c:pt idx="13">
                  <c:v>100.36174262999999</c:v>
                </c:pt>
                <c:pt idx="14">
                  <c:v>101.83731486000001</c:v>
                </c:pt>
                <c:pt idx="15">
                  <c:v>101.40511162999999</c:v>
                </c:pt>
                <c:pt idx="16">
                  <c:v>95.408577394000005</c:v>
                </c:pt>
                <c:pt idx="17">
                  <c:v>84.884407675000006</c:v>
                </c:pt>
                <c:pt idx="18">
                  <c:v>93.313192537999996</c:v>
                </c:pt>
                <c:pt idx="19">
                  <c:v>95.423874122000001</c:v>
                </c:pt>
                <c:pt idx="20">
                  <c:v>94.759000330000006</c:v>
                </c:pt>
                <c:pt idx="21">
                  <c:v>96.962953956000007</c:v>
                </c:pt>
                <c:pt idx="22">
                  <c:v>98.909092142000006</c:v>
                </c:pt>
                <c:pt idx="23">
                  <c:v>100.04809971</c:v>
                </c:pt>
                <c:pt idx="24">
                  <c:v>99.998845481999993</c:v>
                </c:pt>
                <c:pt idx="25">
                  <c:v>101.07810682</c:v>
                </c:pt>
                <c:pt idx="26">
                  <c:v>102.19482429</c:v>
                </c:pt>
                <c:pt idx="27">
                  <c:v>102.38830218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40423920"/>
        <c:axId val="-140448400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0423920"/>
        <c:axId val="-140448400"/>
      </c:scatterChart>
      <c:catAx>
        <c:axId val="-14042392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-140448400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-140448400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4042392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-0.10316611703</c:v>
                </c:pt>
                <c:pt idx="3">
                  <c:v>0</c:v>
                </c:pt>
                <c:pt idx="4">
                  <c:v>-0.18450485349000001</c:v>
                </c:pt>
                <c:pt idx="5">
                  <c:v>-1.6178265503</c:v>
                </c:pt>
                <c:pt idx="6">
                  <c:v>-1.1191370304999999</c:v>
                </c:pt>
                <c:pt idx="7">
                  <c:v>-1.0340039548</c:v>
                </c:pt>
                <c:pt idx="8">
                  <c:v>-0.24546090280999999</c:v>
                </c:pt>
                <c:pt idx="9">
                  <c:v>-4.3271014422000001E-2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-1.6517864697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-2.2472049701999999</c:v>
                </c:pt>
                <c:pt idx="19">
                  <c:v>-2.6137563485999999</c:v>
                </c:pt>
                <c:pt idx="20">
                  <c:v>-2.0265061457</c:v>
                </c:pt>
                <c:pt idx="21">
                  <c:v>-1.4180823</c:v>
                </c:pt>
                <c:pt idx="22">
                  <c:v>-2.7063089554000001E-2</c:v>
                </c:pt>
                <c:pt idx="23">
                  <c:v>-0.44169315399999998</c:v>
                </c:pt>
                <c:pt idx="24">
                  <c:v>-0.5177499928</c:v>
                </c:pt>
                <c:pt idx="25">
                  <c:v>0</c:v>
                </c:pt>
                <c:pt idx="26">
                  <c:v>-1.0177858028E-2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1.2695052513</c:v>
                </c:pt>
                <c:pt idx="1">
                  <c:v>0.21762585296</c:v>
                </c:pt>
                <c:pt idx="2">
                  <c:v>0</c:v>
                </c:pt>
                <c:pt idx="3">
                  <c:v>1.2272618205000001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0.50773714788000002</c:v>
                </c:pt>
                <c:pt idx="11">
                  <c:v>2.0901207936000001</c:v>
                </c:pt>
                <c:pt idx="12">
                  <c:v>0.31285420237</c:v>
                </c:pt>
                <c:pt idx="13">
                  <c:v>7.1584014586E-2</c:v>
                </c:pt>
                <c:pt idx="14">
                  <c:v>0</c:v>
                </c:pt>
                <c:pt idx="15">
                  <c:v>0.28945986487000003</c:v>
                </c:pt>
                <c:pt idx="16">
                  <c:v>5.2505431357000001</c:v>
                </c:pt>
                <c:pt idx="17">
                  <c:v>7.6036415334000003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0.14550642505</c:v>
                </c:pt>
                <c:pt idx="26">
                  <c:v>0</c:v>
                </c:pt>
                <c:pt idx="27">
                  <c:v>0.18849145879000001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58028832"/>
        <c:axId val="-58028288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028832"/>
        <c:axId val="-58028288"/>
      </c:scatterChart>
      <c:catAx>
        <c:axId val="-580288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-58028288"/>
        <c:crosses val="autoZero"/>
        <c:auto val="1"/>
        <c:lblAlgn val="ctr"/>
        <c:lblOffset val="100"/>
        <c:noMultiLvlLbl val="0"/>
      </c:catAx>
      <c:valAx>
        <c:axId val="-58028288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58028832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0.27</c:v>
                </c:pt>
                <c:pt idx="23">
                  <c:v>0.11</c:v>
                </c:pt>
                <c:pt idx="24">
                  <c:v>0.2</c:v>
                </c:pt>
                <c:pt idx="25">
                  <c:v>0.16</c:v>
                </c:pt>
                <c:pt idx="26">
                  <c:v>0.14000000000000001</c:v>
                </c:pt>
                <c:pt idx="27">
                  <c:v>0.21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0.47</c:v>
                </c:pt>
                <c:pt idx="25">
                  <c:v>0.26</c:v>
                </c:pt>
                <c:pt idx="26">
                  <c:v>0.26</c:v>
                </c:pt>
                <c:pt idx="27">
                  <c:v>0.26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0.12016129032</c:v>
                </c:pt>
                <c:pt idx="25">
                  <c:v>0.12016129032</c:v>
                </c:pt>
                <c:pt idx="26">
                  <c:v>0.12016129032</c:v>
                </c:pt>
                <c:pt idx="27">
                  <c:v>0.12016129032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1.85</c:v>
                </c:pt>
                <c:pt idx="23">
                  <c:v>1.8</c:v>
                </c:pt>
                <c:pt idx="24">
                  <c:v>1.75</c:v>
                </c:pt>
                <c:pt idx="25">
                  <c:v>1.6</c:v>
                </c:pt>
                <c:pt idx="26">
                  <c:v>1.5</c:v>
                </c:pt>
                <c:pt idx="27">
                  <c:v>1.35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0.27</c:v>
                </c:pt>
                <c:pt idx="25">
                  <c:v>0.23</c:v>
                </c:pt>
                <c:pt idx="26">
                  <c:v>0.24</c:v>
                </c:pt>
                <c:pt idx="27">
                  <c:v>0.28000000000000003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0.20499999999999999</c:v>
                </c:pt>
                <c:pt idx="26">
                  <c:v>0.04</c:v>
                </c:pt>
                <c:pt idx="27">
                  <c:v>0.04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7.8E-2</c:v>
                </c:pt>
                <c:pt idx="25">
                  <c:v>1.121</c:v>
                </c:pt>
                <c:pt idx="26">
                  <c:v>6.5000000000000002E-2</c:v>
                </c:pt>
                <c:pt idx="27">
                  <c:v>4.9000000000000002E-2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0.11122580644999999</c:v>
                </c:pt>
                <c:pt idx="15">
                  <c:v>0.46799999999999992</c:v>
                </c:pt>
                <c:pt idx="16">
                  <c:v>0.37800000000000006</c:v>
                </c:pt>
                <c:pt idx="17">
                  <c:v>0.27200000000000002</c:v>
                </c:pt>
                <c:pt idx="18">
                  <c:v>0.24435999999999997</c:v>
                </c:pt>
                <c:pt idx="19">
                  <c:v>0.14554999999999996</c:v>
                </c:pt>
                <c:pt idx="20">
                  <c:v>0.11403000000000002</c:v>
                </c:pt>
                <c:pt idx="21">
                  <c:v>0.17964999999999998</c:v>
                </c:pt>
                <c:pt idx="22">
                  <c:v>0.11200000000000002</c:v>
                </c:pt>
                <c:pt idx="23">
                  <c:v>0.11600000000000002</c:v>
                </c:pt>
                <c:pt idx="24">
                  <c:v>0.18280645161000003</c:v>
                </c:pt>
                <c:pt idx="25">
                  <c:v>0.1399999999999999</c:v>
                </c:pt>
                <c:pt idx="26">
                  <c:v>0.21900000000000003</c:v>
                </c:pt>
                <c:pt idx="27">
                  <c:v>0.23500000000000004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-58030464"/>
        <c:axId val="-58025568"/>
      </c:barChart>
      <c:dateAx>
        <c:axId val="-5803046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5802556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-5802556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-5803046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1.1317148469999978</c:v>
                </c:pt>
                <c:pt idx="1">
                  <c:v>-3.008451952999998</c:v>
                </c:pt>
                <c:pt idx="2">
                  <c:v>3.0638852290000003</c:v>
                </c:pt>
                <c:pt idx="3">
                  <c:v>2.1233599769999998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-0.2840293470000006</c:v>
                </c:pt>
                <c:pt idx="1">
                  <c:v>-5.6242369269999983</c:v>
                </c:pt>
                <c:pt idx="2">
                  <c:v>2.354738784999995</c:v>
                </c:pt>
                <c:pt idx="3">
                  <c:v>1.6126700470000017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9007008"/>
        <c:axId val="-179121664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0.84768550000001142</c:v>
                </c:pt>
                <c:pt idx="1">
                  <c:v>-8.6326888770000068</c:v>
                </c:pt>
                <c:pt idx="2">
                  <c:v>5.4186240140000024</c:v>
                </c:pt>
                <c:pt idx="3">
                  <c:v>3.7360300229999979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9007008"/>
        <c:axId val="-179121664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17856"/>
        <c:axId val="-178292304"/>
      </c:scatterChart>
      <c:catAx>
        <c:axId val="-1390070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21664"/>
        <c:crosses val="autoZero"/>
        <c:auto val="1"/>
        <c:lblAlgn val="ctr"/>
        <c:lblOffset val="100"/>
        <c:tickLblSkip val="1"/>
        <c:noMultiLvlLbl val="0"/>
      </c:catAx>
      <c:valAx>
        <c:axId val="-179121664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9007008"/>
        <c:crosses val="autoZero"/>
        <c:crossBetween val="between"/>
        <c:minorUnit val="0.5"/>
      </c:valAx>
      <c:valAx>
        <c:axId val="-17829230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117856"/>
        <c:crosses val="max"/>
        <c:crossBetween val="midCat"/>
      </c:valAx>
      <c:valAx>
        <c:axId val="-1376117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8292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99.492661587000001</c:v>
                </c:pt>
                <c:pt idx="1">
                  <c:v>101.09563446999999</c:v>
                </c:pt>
                <c:pt idx="2">
                  <c:v>99.450389541000007</c:v>
                </c:pt>
                <c:pt idx="3">
                  <c:v>100.21964131999999</c:v>
                </c:pt>
                <c:pt idx="4">
                  <c:v>99.919709721000004</c:v>
                </c:pt>
                <c:pt idx="5">
                  <c:v>100.96061127</c:v>
                </c:pt>
                <c:pt idx="6">
                  <c:v>102.18713866</c:v>
                </c:pt>
                <c:pt idx="7">
                  <c:v>102.13967366</c:v>
                </c:pt>
                <c:pt idx="8">
                  <c:v>101.16339286</c:v>
                </c:pt>
                <c:pt idx="9">
                  <c:v>100.52252928</c:v>
                </c:pt>
                <c:pt idx="10">
                  <c:v>101.5361946</c:v>
                </c:pt>
                <c:pt idx="11">
                  <c:v>102.16083949</c:v>
                </c:pt>
                <c:pt idx="12">
                  <c:v>96.942708475000003</c:v>
                </c:pt>
                <c:pt idx="13">
                  <c:v>97.996496667000002</c:v>
                </c:pt>
                <c:pt idx="14">
                  <c:v>91.453489571999995</c:v>
                </c:pt>
                <c:pt idx="15">
                  <c:v>80.382853468999997</c:v>
                </c:pt>
                <c:pt idx="16">
                  <c:v>84.38425436</c:v>
                </c:pt>
                <c:pt idx="17">
                  <c:v>89.902786970999998</c:v>
                </c:pt>
                <c:pt idx="18">
                  <c:v>92.791849037999995</c:v>
                </c:pt>
                <c:pt idx="19">
                  <c:v>92.546100675999995</c:v>
                </c:pt>
                <c:pt idx="20">
                  <c:v>94.644575744999997</c:v>
                </c:pt>
                <c:pt idx="21">
                  <c:v>94.337805271999997</c:v>
                </c:pt>
                <c:pt idx="22">
                  <c:v>95.364861098000006</c:v>
                </c:pt>
                <c:pt idx="23">
                  <c:v>96.567052351000001</c:v>
                </c:pt>
                <c:pt idx="24">
                  <c:v>92.250557764000007</c:v>
                </c:pt>
                <c:pt idx="25">
                  <c:v>95.585683657000004</c:v>
                </c:pt>
                <c:pt idx="26">
                  <c:v>96.520761179999994</c:v>
                </c:pt>
                <c:pt idx="27">
                  <c:v>96.179345682999994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96.179345682999994</c:v>
                </c:pt>
                <c:pt idx="28">
                  <c:v>96.532923361000002</c:v>
                </c:pt>
                <c:pt idx="29">
                  <c:v>98.190927177000006</c:v>
                </c:pt>
                <c:pt idx="30">
                  <c:v>98.474709611999998</c:v>
                </c:pt>
                <c:pt idx="31">
                  <c:v>98.767561719</c:v>
                </c:pt>
                <c:pt idx="32">
                  <c:v>99.504202194000001</c:v>
                </c:pt>
                <c:pt idx="33">
                  <c:v>98.774573273000001</c:v>
                </c:pt>
                <c:pt idx="34">
                  <c:v>100.16394945</c:v>
                </c:pt>
                <c:pt idx="35">
                  <c:v>101.20951350999999</c:v>
                </c:pt>
                <c:pt idx="36">
                  <c:v>98.278417532999995</c:v>
                </c:pt>
                <c:pt idx="37">
                  <c:v>101.20576559</c:v>
                </c:pt>
                <c:pt idx="38">
                  <c:v>100.62915205</c:v>
                </c:pt>
                <c:pt idx="39">
                  <c:v>100.54503142999999</c:v>
                </c:pt>
                <c:pt idx="40">
                  <c:v>100.70963845</c:v>
                </c:pt>
                <c:pt idx="41">
                  <c:v>101.99193287</c:v>
                </c:pt>
                <c:pt idx="42">
                  <c:v>101.97981116</c:v>
                </c:pt>
                <c:pt idx="43">
                  <c:v>102.04440633</c:v>
                </c:pt>
                <c:pt idx="44">
                  <c:v>102.57243642</c:v>
                </c:pt>
                <c:pt idx="45">
                  <c:v>101.4116765</c:v>
                </c:pt>
                <c:pt idx="46">
                  <c:v>102.39959026</c:v>
                </c:pt>
                <c:pt idx="47">
                  <c:v>103.35400392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100.90403470491664</c:v>
                </c:pt>
                <c:pt idx="2">
                  <c:v>100.90403470491664</c:v>
                </c:pt>
                <c:pt idx="3">
                  <c:v>100.90403470491664</c:v>
                </c:pt>
                <c:pt idx="4">
                  <c:v>100.90403470491664</c:v>
                </c:pt>
                <c:pt idx="5">
                  <c:v>100.90403470491664</c:v>
                </c:pt>
                <c:pt idx="6">
                  <c:v>100.90403470491664</c:v>
                </c:pt>
                <c:pt idx="7">
                  <c:v>100.90403470491664</c:v>
                </c:pt>
                <c:pt idx="8">
                  <c:v>100.90403470491664</c:v>
                </c:pt>
                <c:pt idx="9">
                  <c:v>100.90403470491664</c:v>
                </c:pt>
                <c:pt idx="10">
                  <c:v>100.90403470491664</c:v>
                </c:pt>
                <c:pt idx="13">
                  <c:v>92.276236141166649</c:v>
                </c:pt>
                <c:pt idx="14">
                  <c:v>92.276236141166649</c:v>
                </c:pt>
                <c:pt idx="15">
                  <c:v>92.276236141166649</c:v>
                </c:pt>
                <c:pt idx="16">
                  <c:v>92.276236141166649</c:v>
                </c:pt>
                <c:pt idx="17">
                  <c:v>92.276236141166649</c:v>
                </c:pt>
                <c:pt idx="18">
                  <c:v>92.276236141166649</c:v>
                </c:pt>
                <c:pt idx="19">
                  <c:v>92.276236141166649</c:v>
                </c:pt>
                <c:pt idx="20">
                  <c:v>92.276236141166649</c:v>
                </c:pt>
                <c:pt idx="21">
                  <c:v>92.276236141166649</c:v>
                </c:pt>
                <c:pt idx="22">
                  <c:v>92.276236141166649</c:v>
                </c:pt>
                <c:pt idx="25">
                  <c:v>97.679559048333331</c:v>
                </c:pt>
                <c:pt idx="26">
                  <c:v>97.679559048333331</c:v>
                </c:pt>
                <c:pt idx="27">
                  <c:v>97.679559048333331</c:v>
                </c:pt>
                <c:pt idx="28">
                  <c:v>97.679559048333331</c:v>
                </c:pt>
                <c:pt idx="29">
                  <c:v>97.679559048333331</c:v>
                </c:pt>
                <c:pt idx="30">
                  <c:v>97.679559048333331</c:v>
                </c:pt>
                <c:pt idx="31">
                  <c:v>97.679559048333331</c:v>
                </c:pt>
                <c:pt idx="32">
                  <c:v>97.679559048333331</c:v>
                </c:pt>
                <c:pt idx="33">
                  <c:v>97.679559048333331</c:v>
                </c:pt>
                <c:pt idx="34">
                  <c:v>97.679559048333331</c:v>
                </c:pt>
                <c:pt idx="37">
                  <c:v>101.42682187608334</c:v>
                </c:pt>
                <c:pt idx="38">
                  <c:v>101.42682187608334</c:v>
                </c:pt>
                <c:pt idx="39">
                  <c:v>101.42682187608334</c:v>
                </c:pt>
                <c:pt idx="40">
                  <c:v>101.42682187608334</c:v>
                </c:pt>
                <c:pt idx="41">
                  <c:v>101.42682187608334</c:v>
                </c:pt>
                <c:pt idx="42">
                  <c:v>101.42682187608334</c:v>
                </c:pt>
                <c:pt idx="43">
                  <c:v>101.42682187608334</c:v>
                </c:pt>
                <c:pt idx="44">
                  <c:v>101.42682187608334</c:v>
                </c:pt>
                <c:pt idx="45">
                  <c:v>101.42682187608334</c:v>
                </c:pt>
                <c:pt idx="46">
                  <c:v>101.42682187608334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110240"/>
        <c:axId val="-1376102624"/>
      </c:lineChart>
      <c:catAx>
        <c:axId val="-1376110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02624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-1376102624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1024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-2.4223824309999991</c:v>
                </c:pt>
                <c:pt idx="2">
                  <c:v>1.3881168919999993</c:v>
                </c:pt>
                <c:pt idx="3">
                  <c:v>1.0228885470000009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-0.31529485399999757</c:v>
                </c:pt>
                <c:pt idx="1">
                  <c:v>-3.2018544959999993</c:v>
                </c:pt>
                <c:pt idx="2">
                  <c:v>0.96662189299999568</c:v>
                </c:pt>
                <c:pt idx="3">
                  <c:v>0.58978150000000085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-0.3262774119999996</c:v>
                </c:pt>
                <c:pt idx="2">
                  <c:v>0.90473356899999935</c:v>
                </c:pt>
                <c:pt idx="3">
                  <c:v>0.52616438699999968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0.11047508319999988</c:v>
                </c:pt>
                <c:pt idx="1">
                  <c:v>-0.50400794209999944</c:v>
                </c:pt>
                <c:pt idx="2">
                  <c:v>0.49385294769999977</c:v>
                </c:pt>
                <c:pt idx="3">
                  <c:v>0.3463449086999999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5.6316534800000539E-2</c:v>
                </c:pt>
                <c:pt idx="1">
                  <c:v>-0.59802542049999996</c:v>
                </c:pt>
                <c:pt idx="2">
                  <c:v>0.27567366059999987</c:v>
                </c:pt>
                <c:pt idx="3">
                  <c:v>0.25005809830000025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9.3440654000001899E-2</c:v>
                </c:pt>
                <c:pt idx="1">
                  <c:v>-1.5801411784000017</c:v>
                </c:pt>
                <c:pt idx="2">
                  <c:v>1.3896250517000048</c:v>
                </c:pt>
                <c:pt idx="3">
                  <c:v>1.0007925829999991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109696"/>
        <c:axId val="-1376134720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6473230440943173E-2"/>
                  <c:y val="2.8103396166388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0.84768550000001142</c:v>
                </c:pt>
                <c:pt idx="1">
                  <c:v>-8.6326888770000068</c:v>
                </c:pt>
                <c:pt idx="2">
                  <c:v>5.4186240140000024</c:v>
                </c:pt>
                <c:pt idx="3">
                  <c:v>3.7360300229999979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09696"/>
        <c:axId val="-1376134720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30368"/>
        <c:axId val="-1376106976"/>
      </c:scatterChart>
      <c:catAx>
        <c:axId val="-13761096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134720"/>
        <c:crosses val="autoZero"/>
        <c:auto val="1"/>
        <c:lblAlgn val="ctr"/>
        <c:lblOffset val="100"/>
        <c:noMultiLvlLbl val="0"/>
      </c:catAx>
      <c:valAx>
        <c:axId val="-1376134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109696"/>
        <c:crosses val="autoZero"/>
        <c:crossBetween val="between"/>
      </c:valAx>
      <c:valAx>
        <c:axId val="-1376106976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130368"/>
        <c:crosses val="max"/>
        <c:crossBetween val="midCat"/>
      </c:valAx>
      <c:valAx>
        <c:axId val="-1376130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106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-1.8724382380000009</c:v>
                </c:pt>
                <c:pt idx="1">
                  <c:v>-3.9613006429999977</c:v>
                </c:pt>
                <c:pt idx="2">
                  <c:v>1.5120697290000003</c:v>
                </c:pt>
                <c:pt idx="3">
                  <c:v>1.7642385999999988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1.5259883397000067</c:v>
                </c:pt>
                <c:pt idx="1">
                  <c:v>-1.0864351054000032</c:v>
                </c:pt>
                <c:pt idx="2">
                  <c:v>0.2093012905000009</c:v>
                </c:pt>
                <c:pt idx="3">
                  <c:v>1.442238714400002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4.9186855129997653E-2</c:v>
                </c:pt>
                <c:pt idx="1">
                  <c:v>-1.1866360469899995</c:v>
                </c:pt>
                <c:pt idx="2">
                  <c:v>0.24342810965999995</c:v>
                </c:pt>
                <c:pt idx="3">
                  <c:v>0.9130023965599996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0.27787161706000063</c:v>
                </c:pt>
                <c:pt idx="1">
                  <c:v>-5.2306869299991732E-3</c:v>
                </c:pt>
                <c:pt idx="2">
                  <c:v>0.37340901374999991</c:v>
                </c:pt>
                <c:pt idx="3">
                  <c:v>0.4349073108899999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3.5195256109993522E-2</c:v>
                </c:pt>
                <c:pt idx="1">
                  <c:v>-0.170589736679986</c:v>
                </c:pt>
                <c:pt idx="2">
                  <c:v>0.1349230610899852</c:v>
                </c:pt>
                <c:pt idx="3">
                  <c:v>0.10658835315000914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120032"/>
        <c:axId val="-1376116224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1.5803829999995855E-2</c:v>
                </c:pt>
                <c:pt idx="1">
                  <c:v>-6.4101922189999954</c:v>
                </c:pt>
                <c:pt idx="2">
                  <c:v>2.4731312039999978</c:v>
                </c:pt>
                <c:pt idx="3">
                  <c:v>4.6609753750000067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20032"/>
        <c:axId val="-1376116224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04256"/>
        <c:axId val="-1376124928"/>
      </c:scatterChart>
      <c:catAx>
        <c:axId val="-137612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116224"/>
        <c:crosses val="autoZero"/>
        <c:auto val="1"/>
        <c:lblAlgn val="ctr"/>
        <c:lblOffset val="100"/>
        <c:noMultiLvlLbl val="0"/>
      </c:catAx>
      <c:valAx>
        <c:axId val="-1376116224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120032"/>
        <c:crosses val="autoZero"/>
        <c:crossBetween val="between"/>
      </c:valAx>
      <c:valAx>
        <c:axId val="-1376124928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104256"/>
        <c:crosses val="max"/>
        <c:crossBetween val="midCat"/>
      </c:valAx>
      <c:valAx>
        <c:axId val="-1376104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1249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100.42977349</c:v>
                </c:pt>
                <c:pt idx="1">
                  <c:v>100.17954721</c:v>
                </c:pt>
                <c:pt idx="2">
                  <c:v>100.24899769</c:v>
                </c:pt>
                <c:pt idx="3">
                  <c:v>100.47884872</c:v>
                </c:pt>
                <c:pt idx="4">
                  <c:v>100.24065646</c:v>
                </c:pt>
                <c:pt idx="5">
                  <c:v>100.58689708</c:v>
                </c:pt>
                <c:pt idx="6">
                  <c:v>99.927035243999995</c:v>
                </c:pt>
                <c:pt idx="7">
                  <c:v>101.1497691</c:v>
                </c:pt>
                <c:pt idx="8">
                  <c:v>99.456255920999993</c:v>
                </c:pt>
                <c:pt idx="9">
                  <c:v>101.31421496999999</c:v>
                </c:pt>
                <c:pt idx="10">
                  <c:v>102.03219712000001</c:v>
                </c:pt>
                <c:pt idx="11">
                  <c:v>101.74819354</c:v>
                </c:pt>
                <c:pt idx="12">
                  <c:v>101.33578099</c:v>
                </c:pt>
                <c:pt idx="13">
                  <c:v>100.13370719</c:v>
                </c:pt>
                <c:pt idx="14">
                  <c:v>100.47397577</c:v>
                </c:pt>
                <c:pt idx="15">
                  <c:v>100.11301554000001</c:v>
                </c:pt>
                <c:pt idx="16">
                  <c:v>88.803474821999998</c:v>
                </c:pt>
                <c:pt idx="17">
                  <c:v>88.670476405000002</c:v>
                </c:pt>
                <c:pt idx="18">
                  <c:v>90.43237268</c:v>
                </c:pt>
                <c:pt idx="19">
                  <c:v>91.394924907000004</c:v>
                </c:pt>
                <c:pt idx="20">
                  <c:v>91.380821033999993</c:v>
                </c:pt>
                <c:pt idx="21">
                  <c:v>91.677595018999995</c:v>
                </c:pt>
                <c:pt idx="22">
                  <c:v>93.390050720000005</c:v>
                </c:pt>
                <c:pt idx="23">
                  <c:v>93.381415095999998</c:v>
                </c:pt>
                <c:pt idx="24">
                  <c:v>93.956660577999997</c:v>
                </c:pt>
                <c:pt idx="25">
                  <c:v>90.578315411000005</c:v>
                </c:pt>
                <c:pt idx="26">
                  <c:v>93.454037650000004</c:v>
                </c:pt>
                <c:pt idx="27">
                  <c:v>94.044095464999998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94.044095464999998</c:v>
                </c:pt>
                <c:pt idx="28">
                  <c:v>95.628129415999993</c:v>
                </c:pt>
                <c:pt idx="29">
                  <c:v>96.959614827999999</c:v>
                </c:pt>
                <c:pt idx="30">
                  <c:v>98.370559525000004</c:v>
                </c:pt>
                <c:pt idx="31">
                  <c:v>99.029142618999998</c:v>
                </c:pt>
                <c:pt idx="32">
                  <c:v>99.258530213</c:v>
                </c:pt>
                <c:pt idx="33">
                  <c:v>99.577295695000004</c:v>
                </c:pt>
                <c:pt idx="34">
                  <c:v>99.684217234000002</c:v>
                </c:pt>
                <c:pt idx="35">
                  <c:v>99.560216775000001</c:v>
                </c:pt>
                <c:pt idx="36">
                  <c:v>99.292832945000001</c:v>
                </c:pt>
                <c:pt idx="37">
                  <c:v>99.415835711</c:v>
                </c:pt>
                <c:pt idx="38">
                  <c:v>99.728302349000003</c:v>
                </c:pt>
                <c:pt idx="39">
                  <c:v>100.78266461</c:v>
                </c:pt>
                <c:pt idx="40">
                  <c:v>101.16371415</c:v>
                </c:pt>
                <c:pt idx="41">
                  <c:v>101.72645761</c:v>
                </c:pt>
                <c:pt idx="42">
                  <c:v>101.92262415</c:v>
                </c:pt>
                <c:pt idx="43">
                  <c:v>102.29678357</c:v>
                </c:pt>
                <c:pt idx="44">
                  <c:v>102.33952775</c:v>
                </c:pt>
                <c:pt idx="45">
                  <c:v>102.54525857</c:v>
                </c:pt>
                <c:pt idx="46">
                  <c:v>102.67855910999999</c:v>
                </c:pt>
                <c:pt idx="47">
                  <c:v>102.50984599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100.64936554541667</c:v>
                </c:pt>
                <c:pt idx="2">
                  <c:v>100.64936554541667</c:v>
                </c:pt>
                <c:pt idx="3">
                  <c:v>100.64936554541667</c:v>
                </c:pt>
                <c:pt idx="4">
                  <c:v>100.64936554541667</c:v>
                </c:pt>
                <c:pt idx="5">
                  <c:v>100.64936554541667</c:v>
                </c:pt>
                <c:pt idx="6">
                  <c:v>100.64936554541667</c:v>
                </c:pt>
                <c:pt idx="7">
                  <c:v>100.64936554541667</c:v>
                </c:pt>
                <c:pt idx="8">
                  <c:v>100.64936554541667</c:v>
                </c:pt>
                <c:pt idx="9">
                  <c:v>100.64936554541667</c:v>
                </c:pt>
                <c:pt idx="10">
                  <c:v>100.64936554541667</c:v>
                </c:pt>
                <c:pt idx="13">
                  <c:v>94.265634181083328</c:v>
                </c:pt>
                <c:pt idx="14">
                  <c:v>94.265634181083328</c:v>
                </c:pt>
                <c:pt idx="15">
                  <c:v>94.265634181083328</c:v>
                </c:pt>
                <c:pt idx="16">
                  <c:v>94.265634181083328</c:v>
                </c:pt>
                <c:pt idx="17">
                  <c:v>94.265634181083328</c:v>
                </c:pt>
                <c:pt idx="18">
                  <c:v>94.265634181083328</c:v>
                </c:pt>
                <c:pt idx="19">
                  <c:v>94.265634181083328</c:v>
                </c:pt>
                <c:pt idx="20">
                  <c:v>94.265634181083328</c:v>
                </c:pt>
                <c:pt idx="21">
                  <c:v>94.265634181083328</c:v>
                </c:pt>
                <c:pt idx="22">
                  <c:v>94.265634181083328</c:v>
                </c:pt>
                <c:pt idx="25">
                  <c:v>96.675067950750005</c:v>
                </c:pt>
                <c:pt idx="26">
                  <c:v>96.675067950750005</c:v>
                </c:pt>
                <c:pt idx="27">
                  <c:v>96.675067950750005</c:v>
                </c:pt>
                <c:pt idx="28">
                  <c:v>96.675067950750005</c:v>
                </c:pt>
                <c:pt idx="29">
                  <c:v>96.675067950750005</c:v>
                </c:pt>
                <c:pt idx="30">
                  <c:v>96.675067950750005</c:v>
                </c:pt>
                <c:pt idx="31">
                  <c:v>96.675067950750005</c:v>
                </c:pt>
                <c:pt idx="32">
                  <c:v>96.675067950750005</c:v>
                </c:pt>
                <c:pt idx="33">
                  <c:v>96.675067950750005</c:v>
                </c:pt>
                <c:pt idx="34">
                  <c:v>96.675067950750005</c:v>
                </c:pt>
                <c:pt idx="37">
                  <c:v>101.36686720958333</c:v>
                </c:pt>
                <c:pt idx="38">
                  <c:v>101.36686720958333</c:v>
                </c:pt>
                <c:pt idx="39">
                  <c:v>101.36686720958333</c:v>
                </c:pt>
                <c:pt idx="40">
                  <c:v>101.36686720958333</c:v>
                </c:pt>
                <c:pt idx="41">
                  <c:v>101.36686720958333</c:v>
                </c:pt>
                <c:pt idx="42">
                  <c:v>101.36686720958333</c:v>
                </c:pt>
                <c:pt idx="43">
                  <c:v>101.36686720958333</c:v>
                </c:pt>
                <c:pt idx="44">
                  <c:v>101.36686720958333</c:v>
                </c:pt>
                <c:pt idx="45">
                  <c:v>101.36686720958333</c:v>
                </c:pt>
                <c:pt idx="46">
                  <c:v>101.36686720958333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119488"/>
        <c:axId val="-1376105344"/>
      </c:lineChart>
      <c:catAx>
        <c:axId val="-1376119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053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105344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19488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47.575381997000001</c:v>
                </c:pt>
                <c:pt idx="1">
                  <c:v>48.000308552</c:v>
                </c:pt>
                <c:pt idx="2">
                  <c:v>46.662320215999998</c:v>
                </c:pt>
                <c:pt idx="3">
                  <c:v>47.218589838</c:v>
                </c:pt>
                <c:pt idx="4">
                  <c:v>46.459086778</c:v>
                </c:pt>
                <c:pt idx="5">
                  <c:v>47.115860537000003</c:v>
                </c:pt>
                <c:pt idx="6">
                  <c:v>48.308477369999999</c:v>
                </c:pt>
                <c:pt idx="7">
                  <c:v>48.701243308999999</c:v>
                </c:pt>
                <c:pt idx="8">
                  <c:v>47.267987251000001</c:v>
                </c:pt>
                <c:pt idx="9">
                  <c:v>47.708181840000002</c:v>
                </c:pt>
                <c:pt idx="10">
                  <c:v>47.767651456999999</c:v>
                </c:pt>
                <c:pt idx="11">
                  <c:v>47.694457939000003</c:v>
                </c:pt>
                <c:pt idx="12">
                  <c:v>45.990872338000003</c:v>
                </c:pt>
                <c:pt idx="13">
                  <c:v>46.882404280999999</c:v>
                </c:pt>
                <c:pt idx="14">
                  <c:v>43.064040528</c:v>
                </c:pt>
                <c:pt idx="15">
                  <c:v>35.027348742999997</c:v>
                </c:pt>
                <c:pt idx="16">
                  <c:v>37.123577806</c:v>
                </c:pt>
                <c:pt idx="17">
                  <c:v>40.158575896000002</c:v>
                </c:pt>
                <c:pt idx="18">
                  <c:v>42.038257475999998</c:v>
                </c:pt>
                <c:pt idx="19">
                  <c:v>41.801920164000002</c:v>
                </c:pt>
                <c:pt idx="20">
                  <c:v>42.484769294000003</c:v>
                </c:pt>
                <c:pt idx="21">
                  <c:v>42.658881776000001</c:v>
                </c:pt>
                <c:pt idx="22">
                  <c:v>42.674914069000003</c:v>
                </c:pt>
                <c:pt idx="23">
                  <c:v>43.148404999</c:v>
                </c:pt>
                <c:pt idx="24">
                  <c:v>41.294837158</c:v>
                </c:pt>
                <c:pt idx="25">
                  <c:v>42.676908554000001</c:v>
                </c:pt>
                <c:pt idx="26">
                  <c:v>43.467772662000002</c:v>
                </c:pt>
                <c:pt idx="27">
                  <c:v>43.546113691000002</c:v>
                </c:pt>
                <c:pt idx="28">
                  <c:v>43.453842903000002</c:v>
                </c:pt>
                <c:pt idx="29">
                  <c:v>44.345600126000001</c:v>
                </c:pt>
                <c:pt idx="30">
                  <c:v>44.530119327999998</c:v>
                </c:pt>
                <c:pt idx="31">
                  <c:v>45.257566134000001</c:v>
                </c:pt>
                <c:pt idx="32">
                  <c:v>45.177105511000001</c:v>
                </c:pt>
                <c:pt idx="33">
                  <c:v>45.504300161000003</c:v>
                </c:pt>
                <c:pt idx="34">
                  <c:v>45.831302868999998</c:v>
                </c:pt>
                <c:pt idx="35">
                  <c:v>46.045465450999998</c:v>
                </c:pt>
                <c:pt idx="36">
                  <c:v>44.847588746</c:v>
                </c:pt>
                <c:pt idx="37">
                  <c:v>46.118123885000003</c:v>
                </c:pt>
                <c:pt idx="38">
                  <c:v>45.744110579999997</c:v>
                </c:pt>
                <c:pt idx="39">
                  <c:v>45.131247233000003</c:v>
                </c:pt>
                <c:pt idx="40">
                  <c:v>44.978483259000001</c:v>
                </c:pt>
                <c:pt idx="41">
                  <c:v>45.762479618999997</c:v>
                </c:pt>
                <c:pt idx="42">
                  <c:v>46.038287322000002</c:v>
                </c:pt>
                <c:pt idx="43">
                  <c:v>46.545060491999998</c:v>
                </c:pt>
                <c:pt idx="44">
                  <c:v>46.244438121999998</c:v>
                </c:pt>
                <c:pt idx="45">
                  <c:v>46.238373389000003</c:v>
                </c:pt>
                <c:pt idx="46">
                  <c:v>46.344778996999999</c:v>
                </c:pt>
                <c:pt idx="47">
                  <c:v>46.606705972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51.91727959</c:v>
                </c:pt>
                <c:pt idx="1">
                  <c:v>53.095325920000001</c:v>
                </c:pt>
                <c:pt idx="2">
                  <c:v>52.788069325000002</c:v>
                </c:pt>
                <c:pt idx="3">
                  <c:v>53.001051478000001</c:v>
                </c:pt>
                <c:pt idx="4">
                  <c:v>53.460622942999997</c:v>
                </c:pt>
                <c:pt idx="5">
                  <c:v>53.844750734000002</c:v>
                </c:pt>
                <c:pt idx="6">
                  <c:v>53.878661287</c:v>
                </c:pt>
                <c:pt idx="7">
                  <c:v>53.438430351999997</c:v>
                </c:pt>
                <c:pt idx="8">
                  <c:v>53.895405603999997</c:v>
                </c:pt>
                <c:pt idx="9">
                  <c:v>52.814347445000003</c:v>
                </c:pt>
                <c:pt idx="10">
                  <c:v>53.768543145000002</c:v>
                </c:pt>
                <c:pt idx="11">
                  <c:v>54.466381550000001</c:v>
                </c:pt>
                <c:pt idx="12">
                  <c:v>50.951836137000001</c:v>
                </c:pt>
                <c:pt idx="13">
                  <c:v>51.114092386000003</c:v>
                </c:pt>
                <c:pt idx="14">
                  <c:v>48.389449044000003</c:v>
                </c:pt>
                <c:pt idx="15">
                  <c:v>45.355504725999999</c:v>
                </c:pt>
                <c:pt idx="16">
                  <c:v>47.260676554</c:v>
                </c:pt>
                <c:pt idx="17">
                  <c:v>49.744211075000003</c:v>
                </c:pt>
                <c:pt idx="18">
                  <c:v>50.753591561999997</c:v>
                </c:pt>
                <c:pt idx="19">
                  <c:v>50.744180512</c:v>
                </c:pt>
                <c:pt idx="20">
                  <c:v>52.159806451000001</c:v>
                </c:pt>
                <c:pt idx="21">
                  <c:v>51.678923496000003</c:v>
                </c:pt>
                <c:pt idx="22">
                  <c:v>52.689947029000002</c:v>
                </c:pt>
                <c:pt idx="23">
                  <c:v>53.418647352000001</c:v>
                </c:pt>
                <c:pt idx="24">
                  <c:v>50.955720606</c:v>
                </c:pt>
                <c:pt idx="25">
                  <c:v>52.908775103000004</c:v>
                </c:pt>
                <c:pt idx="26">
                  <c:v>53.052988517999999</c:v>
                </c:pt>
                <c:pt idx="27">
                  <c:v>52.633231991999999</c:v>
                </c:pt>
                <c:pt idx="28">
                  <c:v>53.079080458</c:v>
                </c:pt>
                <c:pt idx="29">
                  <c:v>53.845327050999998</c:v>
                </c:pt>
                <c:pt idx="30">
                  <c:v>53.944590284</c:v>
                </c:pt>
                <c:pt idx="31">
                  <c:v>53.509995584999999</c:v>
                </c:pt>
                <c:pt idx="32">
                  <c:v>54.327096683000001</c:v>
                </c:pt>
                <c:pt idx="33">
                  <c:v>53.270273111999998</c:v>
                </c:pt>
                <c:pt idx="34">
                  <c:v>54.332646580999999</c:v>
                </c:pt>
                <c:pt idx="35">
                  <c:v>55.164048059000002</c:v>
                </c:pt>
                <c:pt idx="36">
                  <c:v>53.430828787000003</c:v>
                </c:pt>
                <c:pt idx="37">
                  <c:v>55.087641701000003</c:v>
                </c:pt>
                <c:pt idx="38">
                  <c:v>54.885041467000001</c:v>
                </c:pt>
                <c:pt idx="39">
                  <c:v>55.413784194000002</c:v>
                </c:pt>
                <c:pt idx="40">
                  <c:v>55.731155188000002</c:v>
                </c:pt>
                <c:pt idx="41">
                  <c:v>56.229453251999999</c:v>
                </c:pt>
                <c:pt idx="42">
                  <c:v>55.941523834999998</c:v>
                </c:pt>
                <c:pt idx="43">
                  <c:v>55.499345835</c:v>
                </c:pt>
                <c:pt idx="44">
                  <c:v>56.327998299000001</c:v>
                </c:pt>
                <c:pt idx="45">
                  <c:v>55.173303107000002</c:v>
                </c:pt>
                <c:pt idx="46">
                  <c:v>56.054811260999998</c:v>
                </c:pt>
                <c:pt idx="47">
                  <c:v>56.747297945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30912"/>
        <c:axId val="-1376104800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28.5</c:v>
                </c:pt>
                <c:pt idx="1">
                  <c:v>28.5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18400"/>
        <c:axId val="-1376132000"/>
      </c:scatterChart>
      <c:dateAx>
        <c:axId val="-13761309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3761048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37610480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76130912"/>
        <c:crosses val="autoZero"/>
        <c:crossBetween val="midCat"/>
      </c:valAx>
      <c:valAx>
        <c:axId val="-137613200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376118400"/>
        <c:crosses val="max"/>
        <c:crossBetween val="midCat"/>
      </c:valAx>
      <c:valAx>
        <c:axId val="-1376118400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37613200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35.631192515000002</c:v>
                </c:pt>
                <c:pt idx="1">
                  <c:v>35.555393592000001</c:v>
                </c:pt>
                <c:pt idx="2">
                  <c:v>35.089197378999998</c:v>
                </c:pt>
                <c:pt idx="3">
                  <c:v>35.137936656000001</c:v>
                </c:pt>
                <c:pt idx="4">
                  <c:v>34.755134689000002</c:v>
                </c:pt>
                <c:pt idx="5">
                  <c:v>34.859925005999997</c:v>
                </c:pt>
                <c:pt idx="6">
                  <c:v>34.284305897000003</c:v>
                </c:pt>
                <c:pt idx="7">
                  <c:v>34.578010978999998</c:v>
                </c:pt>
                <c:pt idx="8">
                  <c:v>32.986847095000002</c:v>
                </c:pt>
                <c:pt idx="9">
                  <c:v>34.436172159000002</c:v>
                </c:pt>
                <c:pt idx="10">
                  <c:v>34.373036478000003</c:v>
                </c:pt>
                <c:pt idx="11">
                  <c:v>34.334195833999999</c:v>
                </c:pt>
                <c:pt idx="12">
                  <c:v>33.913590759000002</c:v>
                </c:pt>
                <c:pt idx="13">
                  <c:v>33.171916787000001</c:v>
                </c:pt>
                <c:pt idx="14">
                  <c:v>33.368051647000001</c:v>
                </c:pt>
                <c:pt idx="15">
                  <c:v>35.474799783999998</c:v>
                </c:pt>
                <c:pt idx="16">
                  <c:v>29.352594303</c:v>
                </c:pt>
                <c:pt idx="17">
                  <c:v>27.360302748999999</c:v>
                </c:pt>
                <c:pt idx="18">
                  <c:v>27.948374816000001</c:v>
                </c:pt>
                <c:pt idx="19">
                  <c:v>28.966465828</c:v>
                </c:pt>
                <c:pt idx="20">
                  <c:v>29.029159134</c:v>
                </c:pt>
                <c:pt idx="21">
                  <c:v>29.340835474999999</c:v>
                </c:pt>
                <c:pt idx="22">
                  <c:v>30.183279138</c:v>
                </c:pt>
                <c:pt idx="23">
                  <c:v>30.466693154000001</c:v>
                </c:pt>
                <c:pt idx="24">
                  <c:v>30.601045191000001</c:v>
                </c:pt>
                <c:pt idx="25">
                  <c:v>30.132997080999999</c:v>
                </c:pt>
                <c:pt idx="26">
                  <c:v>30.274260333000001</c:v>
                </c:pt>
                <c:pt idx="27">
                  <c:v>30.244540782000001</c:v>
                </c:pt>
                <c:pt idx="28">
                  <c:v>31.276770324000001</c:v>
                </c:pt>
                <c:pt idx="29">
                  <c:v>32.015448949000003</c:v>
                </c:pt>
                <c:pt idx="30">
                  <c:v>32.983751040999998</c:v>
                </c:pt>
                <c:pt idx="31">
                  <c:v>33.438589925000002</c:v>
                </c:pt>
                <c:pt idx="32">
                  <c:v>33.704067985999998</c:v>
                </c:pt>
                <c:pt idx="33">
                  <c:v>33.854429496000002</c:v>
                </c:pt>
                <c:pt idx="34">
                  <c:v>33.917708738999998</c:v>
                </c:pt>
                <c:pt idx="35">
                  <c:v>33.974110946000003</c:v>
                </c:pt>
                <c:pt idx="36">
                  <c:v>34.124256332999998</c:v>
                </c:pt>
                <c:pt idx="37">
                  <c:v>34.048538913999998</c:v>
                </c:pt>
                <c:pt idx="38">
                  <c:v>33.992931693999999</c:v>
                </c:pt>
                <c:pt idx="39">
                  <c:v>33.900934536000001</c:v>
                </c:pt>
                <c:pt idx="40">
                  <c:v>33.925010387999997</c:v>
                </c:pt>
                <c:pt idx="41">
                  <c:v>33.923825456000003</c:v>
                </c:pt>
                <c:pt idx="42">
                  <c:v>33.954314897000003</c:v>
                </c:pt>
                <c:pt idx="43">
                  <c:v>33.969432181000002</c:v>
                </c:pt>
                <c:pt idx="44">
                  <c:v>33.940211673</c:v>
                </c:pt>
                <c:pt idx="45">
                  <c:v>33.932120054999999</c:v>
                </c:pt>
                <c:pt idx="46">
                  <c:v>33.991968065000002</c:v>
                </c:pt>
                <c:pt idx="47">
                  <c:v>34.055108463000003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64.798580978000004</c:v>
                </c:pt>
                <c:pt idx="1">
                  <c:v>64.624153614999997</c:v>
                </c:pt>
                <c:pt idx="2">
                  <c:v>65.159800309000005</c:v>
                </c:pt>
                <c:pt idx="3">
                  <c:v>65.340912063000005</c:v>
                </c:pt>
                <c:pt idx="4">
                  <c:v>65.485521774999995</c:v>
                </c:pt>
                <c:pt idx="5">
                  <c:v>65.726972071000006</c:v>
                </c:pt>
                <c:pt idx="6">
                  <c:v>65.642729347</c:v>
                </c:pt>
                <c:pt idx="7">
                  <c:v>66.571758121000002</c:v>
                </c:pt>
                <c:pt idx="8">
                  <c:v>66.469408826000006</c:v>
                </c:pt>
                <c:pt idx="9">
                  <c:v>66.878042815000001</c:v>
                </c:pt>
                <c:pt idx="10">
                  <c:v>67.659160642000003</c:v>
                </c:pt>
                <c:pt idx="11">
                  <c:v>67.413997709</c:v>
                </c:pt>
                <c:pt idx="12">
                  <c:v>67.422190236000006</c:v>
                </c:pt>
                <c:pt idx="13">
                  <c:v>66.961790403999998</c:v>
                </c:pt>
                <c:pt idx="14">
                  <c:v>67.105924121000001</c:v>
                </c:pt>
                <c:pt idx="15">
                  <c:v>64.638215759000005</c:v>
                </c:pt>
                <c:pt idx="16">
                  <c:v>59.450880517999998</c:v>
                </c:pt>
                <c:pt idx="17">
                  <c:v>61.310173656000003</c:v>
                </c:pt>
                <c:pt idx="18">
                  <c:v>62.483997864999999</c:v>
                </c:pt>
                <c:pt idx="19">
                  <c:v>62.428459079</c:v>
                </c:pt>
                <c:pt idx="20">
                  <c:v>62.351661900000003</c:v>
                </c:pt>
                <c:pt idx="21">
                  <c:v>62.336759544000003</c:v>
                </c:pt>
                <c:pt idx="22">
                  <c:v>63.206771582000002</c:v>
                </c:pt>
                <c:pt idx="23">
                  <c:v>62.914721941000003</c:v>
                </c:pt>
                <c:pt idx="24">
                  <c:v>63.355615387</c:v>
                </c:pt>
                <c:pt idx="25">
                  <c:v>60.445318329999999</c:v>
                </c:pt>
                <c:pt idx="26">
                  <c:v>63.179777317000003</c:v>
                </c:pt>
                <c:pt idx="27">
                  <c:v>63.799554682999997</c:v>
                </c:pt>
                <c:pt idx="28">
                  <c:v>64.351359091999996</c:v>
                </c:pt>
                <c:pt idx="29">
                  <c:v>64.944165878999996</c:v>
                </c:pt>
                <c:pt idx="30">
                  <c:v>65.386808483999999</c:v>
                </c:pt>
                <c:pt idx="31">
                  <c:v>65.590552693000006</c:v>
                </c:pt>
                <c:pt idx="32">
                  <c:v>65.554462225999998</c:v>
                </c:pt>
                <c:pt idx="33">
                  <c:v>65.722866198999995</c:v>
                </c:pt>
                <c:pt idx="34">
                  <c:v>65.766508494999997</c:v>
                </c:pt>
                <c:pt idx="35">
                  <c:v>65.586105829000005</c:v>
                </c:pt>
                <c:pt idx="36">
                  <c:v>65.168576611999995</c:v>
                </c:pt>
                <c:pt idx="37">
                  <c:v>65.367296796999995</c:v>
                </c:pt>
                <c:pt idx="38">
                  <c:v>65.735370654999997</c:v>
                </c:pt>
                <c:pt idx="39">
                  <c:v>66.881730075999997</c:v>
                </c:pt>
                <c:pt idx="40">
                  <c:v>67.238703763999993</c:v>
                </c:pt>
                <c:pt idx="41">
                  <c:v>67.802632157000005</c:v>
                </c:pt>
                <c:pt idx="42">
                  <c:v>67.968309250000004</c:v>
                </c:pt>
                <c:pt idx="43">
                  <c:v>68.327351385</c:v>
                </c:pt>
                <c:pt idx="44">
                  <c:v>68.399316080999995</c:v>
                </c:pt>
                <c:pt idx="45">
                  <c:v>68.613138516000006</c:v>
                </c:pt>
                <c:pt idx="46">
                  <c:v>68.686591047999997</c:v>
                </c:pt>
                <c:pt idx="47">
                  <c:v>68.454737527000006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10784"/>
        <c:axId val="-1376124384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28.5</c:v>
                </c:pt>
                <c:pt idx="1">
                  <c:v>28.5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8736"/>
        <c:axId val="-1376134176"/>
      </c:scatterChart>
      <c:dateAx>
        <c:axId val="-13761107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37612438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37612438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76110784"/>
        <c:crosses val="autoZero"/>
        <c:crossBetween val="midCat"/>
      </c:valAx>
      <c:valAx>
        <c:axId val="-137613417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376128736"/>
        <c:crosses val="max"/>
        <c:crossBetween val="midCat"/>
      </c:valAx>
      <c:valAx>
        <c:axId val="-137612873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37613417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2.0347123288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6.1893178525000003</c:v>
                </c:pt>
                <c:pt idx="11">
                  <c:v>6.5240303122999999</c:v>
                </c:pt>
                <c:pt idx="12">
                  <c:v>4.7675452055000003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1376103712"/>
        <c:axId val="-1376103168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2.4300946257999998</c:v>
                </c:pt>
                <c:pt idx="1">
                  <c:v>2.4300946257999998</c:v>
                </c:pt>
                <c:pt idx="2">
                  <c:v>2.4300946257999998</c:v>
                </c:pt>
                <c:pt idx="3">
                  <c:v>2.4300946257999998</c:v>
                </c:pt>
                <c:pt idx="4">
                  <c:v>2.4300946257999998</c:v>
                </c:pt>
                <c:pt idx="5">
                  <c:v>2.4300946257999998</c:v>
                </c:pt>
                <c:pt idx="6">
                  <c:v>2.4300946257999998</c:v>
                </c:pt>
                <c:pt idx="7">
                  <c:v>2.4300946257999998</c:v>
                </c:pt>
                <c:pt idx="8">
                  <c:v>2.4300946257999998</c:v>
                </c:pt>
                <c:pt idx="9">
                  <c:v>2.4300946257999998</c:v>
                </c:pt>
                <c:pt idx="10">
                  <c:v>2.4300946257999998</c:v>
                </c:pt>
                <c:pt idx="11">
                  <c:v>2.4300946257999998</c:v>
                </c:pt>
                <c:pt idx="12">
                  <c:v>2.4300946257999998</c:v>
                </c:pt>
                <c:pt idx="13">
                  <c:v>2.4300946257999998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03712"/>
        <c:axId val="-1376103168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13504"/>
        <c:axId val="-1376129280"/>
      </c:scatterChart>
      <c:dateAx>
        <c:axId val="-1376103712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-1376103168"/>
        <c:crosses val="autoZero"/>
        <c:auto val="0"/>
        <c:lblOffset val="100"/>
        <c:baseTimeUnit val="days"/>
      </c:dateAx>
      <c:valAx>
        <c:axId val="-137610316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1376103712"/>
        <c:crosses val="autoZero"/>
        <c:crossBetween val="between"/>
      </c:valAx>
      <c:valAx>
        <c:axId val="-1376113504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129280"/>
        <c:crosses val="max"/>
        <c:crossBetween val="midCat"/>
        <c:majorUnit val="1"/>
      </c:valAx>
      <c:valAx>
        <c:axId val="-13761292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11350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59.296630702999998</c:v>
                </c:pt>
                <c:pt idx="1">
                  <c:v>59.074440074000002</c:v>
                </c:pt>
                <c:pt idx="2">
                  <c:v>59.678919825999998</c:v>
                </c:pt>
                <c:pt idx="3">
                  <c:v>59.635989078000001</c:v>
                </c:pt>
                <c:pt idx="4">
                  <c:v>58.965589209999997</c:v>
                </c:pt>
                <c:pt idx="5">
                  <c:v>57.933341894999998</c:v>
                </c:pt>
                <c:pt idx="6">
                  <c:v>57.644801272000002</c:v>
                </c:pt>
                <c:pt idx="7">
                  <c:v>60.245991756000002</c:v>
                </c:pt>
                <c:pt idx="8">
                  <c:v>59.281422135</c:v>
                </c:pt>
                <c:pt idx="9">
                  <c:v>59.236967143999998</c:v>
                </c:pt>
                <c:pt idx="10">
                  <c:v>59.764222490000002</c:v>
                </c:pt>
                <c:pt idx="11">
                  <c:v>59.966413484</c:v>
                </c:pt>
                <c:pt idx="12">
                  <c:v>59.296630702999998</c:v>
                </c:pt>
                <c:pt idx="13">
                  <c:v>59.074440074000002</c:v>
                </c:pt>
                <c:pt idx="14">
                  <c:v>59.678919825999998</c:v>
                </c:pt>
                <c:pt idx="15">
                  <c:v>59.635989078000001</c:v>
                </c:pt>
                <c:pt idx="16">
                  <c:v>58.965589209999997</c:v>
                </c:pt>
                <c:pt idx="17">
                  <c:v>57.933341894999998</c:v>
                </c:pt>
                <c:pt idx="18">
                  <c:v>57.644801272000002</c:v>
                </c:pt>
                <c:pt idx="19">
                  <c:v>60.245991756000002</c:v>
                </c:pt>
                <c:pt idx="20">
                  <c:v>59.281422135</c:v>
                </c:pt>
                <c:pt idx="21">
                  <c:v>59.236967143999998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59.764222490000002</c:v>
                </c:pt>
                <c:pt idx="35">
                  <c:v>59.966413484</c:v>
                </c:pt>
                <c:pt idx="36">
                  <c:v>59.296630702999998</c:v>
                </c:pt>
                <c:pt idx="37">
                  <c:v>59.074440074000002</c:v>
                </c:pt>
                <c:pt idx="38">
                  <c:v>59.678919825999998</c:v>
                </c:pt>
                <c:pt idx="39">
                  <c:v>59.635989078000001</c:v>
                </c:pt>
                <c:pt idx="40">
                  <c:v>58.965589209999997</c:v>
                </c:pt>
                <c:pt idx="41">
                  <c:v>57.933341894999998</c:v>
                </c:pt>
                <c:pt idx="42">
                  <c:v>57.644801272000002</c:v>
                </c:pt>
                <c:pt idx="43">
                  <c:v>60.245991756000002</c:v>
                </c:pt>
                <c:pt idx="44">
                  <c:v>59.281422135</c:v>
                </c:pt>
                <c:pt idx="45">
                  <c:v>59.236967143999998</c:v>
                </c:pt>
                <c:pt idx="46">
                  <c:v>59.764222490000002</c:v>
                </c:pt>
                <c:pt idx="47">
                  <c:v>59.966413484</c:v>
                </c:pt>
                <c:pt idx="48">
                  <c:v>59.296630702999998</c:v>
                </c:pt>
                <c:pt idx="49">
                  <c:v>59.074440074000002</c:v>
                </c:pt>
                <c:pt idx="50">
                  <c:v>59.678919825999998</c:v>
                </c:pt>
                <c:pt idx="51">
                  <c:v>59.635989078000001</c:v>
                </c:pt>
                <c:pt idx="52">
                  <c:v>58.965589209999997</c:v>
                </c:pt>
                <c:pt idx="53">
                  <c:v>57.933341894999998</c:v>
                </c:pt>
                <c:pt idx="54">
                  <c:v>57.644801272000002</c:v>
                </c:pt>
                <c:pt idx="55">
                  <c:v>60.245991756000002</c:v>
                </c:pt>
                <c:pt idx="56">
                  <c:v>59.281422135</c:v>
                </c:pt>
                <c:pt idx="57">
                  <c:v>59.236967143999998</c:v>
                </c:pt>
                <c:pt idx="58">
                  <c:v>59.764222490000002</c:v>
                </c:pt>
                <c:pt idx="59">
                  <c:v>59.966413484</c:v>
                </c:pt>
                <c:pt idx="60">
                  <c:v>59.296630702999998</c:v>
                </c:pt>
                <c:pt idx="61">
                  <c:v>59.074440074000002</c:v>
                </c:pt>
                <c:pt idx="62">
                  <c:v>59.678919825999998</c:v>
                </c:pt>
                <c:pt idx="63">
                  <c:v>59.635989078000001</c:v>
                </c:pt>
                <c:pt idx="64">
                  <c:v>58.965589209999997</c:v>
                </c:pt>
                <c:pt idx="65">
                  <c:v>57.933341894999998</c:v>
                </c:pt>
                <c:pt idx="66">
                  <c:v>57.644801272000002</c:v>
                </c:pt>
                <c:pt idx="67">
                  <c:v>60.245991756000002</c:v>
                </c:pt>
                <c:pt idx="68">
                  <c:v>59.281422135</c:v>
                </c:pt>
                <c:pt idx="69">
                  <c:v>59.236967143999998</c:v>
                </c:pt>
                <c:pt idx="70">
                  <c:v>59.764222490000002</c:v>
                </c:pt>
                <c:pt idx="71">
                  <c:v>59.966413484</c:v>
                </c:pt>
                <c:pt idx="72">
                  <c:v>59.296630702999998</c:v>
                </c:pt>
                <c:pt idx="73">
                  <c:v>59.074440074000002</c:v>
                </c:pt>
                <c:pt idx="74">
                  <c:v>59.678919825999998</c:v>
                </c:pt>
                <c:pt idx="75">
                  <c:v>59.635989078000001</c:v>
                </c:pt>
                <c:pt idx="76">
                  <c:v>58.965589209999997</c:v>
                </c:pt>
                <c:pt idx="77">
                  <c:v>57.933341894999998</c:v>
                </c:pt>
                <c:pt idx="78">
                  <c:v>57.644801272000002</c:v>
                </c:pt>
                <c:pt idx="79">
                  <c:v>60.245991756000002</c:v>
                </c:pt>
                <c:pt idx="80">
                  <c:v>59.281422135</c:v>
                </c:pt>
                <c:pt idx="81">
                  <c:v>59.236967143999998</c:v>
                </c:pt>
                <c:pt idx="82">
                  <c:v>59.764222490000002</c:v>
                </c:pt>
                <c:pt idx="83">
                  <c:v>59.966413484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5.9816183520000052</c:v>
                </c:pt>
                <c:pt idx="1">
                  <c:v>7.6318477419999979</c:v>
                </c:pt>
                <c:pt idx="2">
                  <c:v>24.907014175</c:v>
                </c:pt>
                <c:pt idx="3">
                  <c:v>24.180467736000004</c:v>
                </c:pt>
                <c:pt idx="4">
                  <c:v>20.735876979000004</c:v>
                </c:pt>
                <c:pt idx="5">
                  <c:v>18.214474741000004</c:v>
                </c:pt>
                <c:pt idx="6">
                  <c:v>19.084209797999996</c:v>
                </c:pt>
                <c:pt idx="7">
                  <c:v>15.220210798000004</c:v>
                </c:pt>
                <c:pt idx="8">
                  <c:v>14.946197487999996</c:v>
                </c:pt>
                <c:pt idx="9">
                  <c:v>13.824084883000005</c:v>
                </c:pt>
                <c:pt idx="10">
                  <c:v>12.074877034000004</c:v>
                </c:pt>
                <c:pt idx="11">
                  <c:v>13.306417921000005</c:v>
                </c:pt>
                <c:pt idx="12">
                  <c:v>5.9816183520000052</c:v>
                </c:pt>
                <c:pt idx="13">
                  <c:v>7.6318477419999979</c:v>
                </c:pt>
                <c:pt idx="14">
                  <c:v>24.907014175</c:v>
                </c:pt>
                <c:pt idx="15">
                  <c:v>24.180467736000004</c:v>
                </c:pt>
                <c:pt idx="16">
                  <c:v>20.735876979000004</c:v>
                </c:pt>
                <c:pt idx="17">
                  <c:v>18.214474741000004</c:v>
                </c:pt>
                <c:pt idx="18">
                  <c:v>19.084209797999996</c:v>
                </c:pt>
                <c:pt idx="19">
                  <c:v>15.220210798000004</c:v>
                </c:pt>
                <c:pt idx="20">
                  <c:v>14.946197487999996</c:v>
                </c:pt>
                <c:pt idx="21">
                  <c:v>13.824084883000005</c:v>
                </c:pt>
                <c:pt idx="22">
                  <c:v>12.074877034000004</c:v>
                </c:pt>
                <c:pt idx="23">
                  <c:v>13.306417921000005</c:v>
                </c:pt>
                <c:pt idx="24">
                  <c:v>5.9816183520000052</c:v>
                </c:pt>
                <c:pt idx="25">
                  <c:v>7.6318477419999979</c:v>
                </c:pt>
                <c:pt idx="26">
                  <c:v>24.907014175</c:v>
                </c:pt>
                <c:pt idx="27">
                  <c:v>24.180467736000004</c:v>
                </c:pt>
                <c:pt idx="28">
                  <c:v>20.735876979000004</c:v>
                </c:pt>
                <c:pt idx="29">
                  <c:v>18.214474741000004</c:v>
                </c:pt>
                <c:pt idx="30">
                  <c:v>19.084209797999996</c:v>
                </c:pt>
                <c:pt idx="31">
                  <c:v>15.220210798000004</c:v>
                </c:pt>
                <c:pt idx="32">
                  <c:v>14.946197487999996</c:v>
                </c:pt>
                <c:pt idx="33">
                  <c:v>13.824084883000005</c:v>
                </c:pt>
                <c:pt idx="34">
                  <c:v>12.074877034000004</c:v>
                </c:pt>
                <c:pt idx="35">
                  <c:v>13.306417921000005</c:v>
                </c:pt>
                <c:pt idx="36">
                  <c:v>5.9816183520000052</c:v>
                </c:pt>
                <c:pt idx="37">
                  <c:v>7.6318477419999979</c:v>
                </c:pt>
                <c:pt idx="38">
                  <c:v>24.907014175</c:v>
                </c:pt>
                <c:pt idx="39">
                  <c:v>24.180467736000004</c:v>
                </c:pt>
                <c:pt idx="40">
                  <c:v>20.735876979000004</c:v>
                </c:pt>
                <c:pt idx="41">
                  <c:v>18.214474741000004</c:v>
                </c:pt>
                <c:pt idx="42">
                  <c:v>19.084209797999996</c:v>
                </c:pt>
                <c:pt idx="43">
                  <c:v>15.220210798000004</c:v>
                </c:pt>
                <c:pt idx="44">
                  <c:v>14.946197487999996</c:v>
                </c:pt>
                <c:pt idx="45">
                  <c:v>13.824084883000005</c:v>
                </c:pt>
                <c:pt idx="46">
                  <c:v>12.074877034000004</c:v>
                </c:pt>
                <c:pt idx="47">
                  <c:v>13.306417921000005</c:v>
                </c:pt>
                <c:pt idx="48">
                  <c:v>5.9816183520000052</c:v>
                </c:pt>
                <c:pt idx="49">
                  <c:v>7.6318477419999979</c:v>
                </c:pt>
                <c:pt idx="50">
                  <c:v>24.907014175</c:v>
                </c:pt>
                <c:pt idx="51">
                  <c:v>24.180467736000004</c:v>
                </c:pt>
                <c:pt idx="52">
                  <c:v>20.735876979000004</c:v>
                </c:pt>
                <c:pt idx="53">
                  <c:v>18.214474741000004</c:v>
                </c:pt>
                <c:pt idx="54">
                  <c:v>19.084209797999996</c:v>
                </c:pt>
                <c:pt idx="55">
                  <c:v>15.220210798000004</c:v>
                </c:pt>
                <c:pt idx="56">
                  <c:v>14.946197487999996</c:v>
                </c:pt>
                <c:pt idx="57">
                  <c:v>13.824084883000005</c:v>
                </c:pt>
                <c:pt idx="58">
                  <c:v>12.074877034000004</c:v>
                </c:pt>
                <c:pt idx="59">
                  <c:v>13.306417921000005</c:v>
                </c:pt>
                <c:pt idx="60">
                  <c:v>5.9816183520000052</c:v>
                </c:pt>
                <c:pt idx="61">
                  <c:v>7.6318477419999979</c:v>
                </c:pt>
                <c:pt idx="62">
                  <c:v>24.907014175</c:v>
                </c:pt>
                <c:pt idx="63">
                  <c:v>24.180467736000004</c:v>
                </c:pt>
                <c:pt idx="64">
                  <c:v>20.735876979000004</c:v>
                </c:pt>
                <c:pt idx="65">
                  <c:v>18.214474741000004</c:v>
                </c:pt>
                <c:pt idx="66">
                  <c:v>19.084209797999996</c:v>
                </c:pt>
                <c:pt idx="67">
                  <c:v>15.220210798000004</c:v>
                </c:pt>
                <c:pt idx="68">
                  <c:v>14.946197487999996</c:v>
                </c:pt>
                <c:pt idx="69">
                  <c:v>13.824084883000005</c:v>
                </c:pt>
                <c:pt idx="70">
                  <c:v>12.074877034000004</c:v>
                </c:pt>
                <c:pt idx="71">
                  <c:v>13.306417921000005</c:v>
                </c:pt>
                <c:pt idx="72">
                  <c:v>5.9816183520000052</c:v>
                </c:pt>
                <c:pt idx="73">
                  <c:v>7.6318477419999979</c:v>
                </c:pt>
                <c:pt idx="74">
                  <c:v>24.907014175</c:v>
                </c:pt>
                <c:pt idx="75">
                  <c:v>24.180467736000004</c:v>
                </c:pt>
                <c:pt idx="76">
                  <c:v>20.735876979000004</c:v>
                </c:pt>
                <c:pt idx="77">
                  <c:v>18.214474741000004</c:v>
                </c:pt>
                <c:pt idx="78">
                  <c:v>19.084209797999996</c:v>
                </c:pt>
                <c:pt idx="79">
                  <c:v>15.220210798000004</c:v>
                </c:pt>
                <c:pt idx="80">
                  <c:v>14.946197487999996</c:v>
                </c:pt>
                <c:pt idx="81">
                  <c:v>13.824084883000005</c:v>
                </c:pt>
                <c:pt idx="82">
                  <c:v>12.074877034000004</c:v>
                </c:pt>
                <c:pt idx="83">
                  <c:v>13.306417921000005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5472"/>
        <c:axId val="-137611241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63.484559351000001</c:v>
                </c:pt>
                <c:pt idx="1">
                  <c:v>64.380817637999996</c:v>
                </c:pt>
                <c:pt idx="2">
                  <c:v>65.482426645000004</c:v>
                </c:pt>
                <c:pt idx="3">
                  <c:v>66.674440718</c:v>
                </c:pt>
                <c:pt idx="4">
                  <c:v>65.718117965000005</c:v>
                </c:pt>
                <c:pt idx="5">
                  <c:v>65.826401356000005</c:v>
                </c:pt>
                <c:pt idx="6">
                  <c:v>64.749419302000007</c:v>
                </c:pt>
                <c:pt idx="7">
                  <c:v>65.660226069000004</c:v>
                </c:pt>
                <c:pt idx="8">
                  <c:v>65.788908750000004</c:v>
                </c:pt>
                <c:pt idx="9">
                  <c:v>64.768839147999998</c:v>
                </c:pt>
                <c:pt idx="10">
                  <c:v>63.061841285</c:v>
                </c:pt>
                <c:pt idx="11">
                  <c:v>65.056682953999996</c:v>
                </c:pt>
                <c:pt idx="12">
                  <c:v>65.278249055000003</c:v>
                </c:pt>
                <c:pt idx="13">
                  <c:v>64.065220170000003</c:v>
                </c:pt>
                <c:pt idx="14">
                  <c:v>65.669879757999993</c:v>
                </c:pt>
                <c:pt idx="15">
                  <c:v>64.639633317999994</c:v>
                </c:pt>
                <c:pt idx="16">
                  <c:v>63.336915980000001</c:v>
                </c:pt>
                <c:pt idx="17">
                  <c:v>63.216749122000003</c:v>
                </c:pt>
                <c:pt idx="18">
                  <c:v>63.003941382000001</c:v>
                </c:pt>
                <c:pt idx="19">
                  <c:v>63.00186704</c:v>
                </c:pt>
                <c:pt idx="20">
                  <c:v>62.557586635</c:v>
                </c:pt>
                <c:pt idx="21">
                  <c:v>60.107433239000002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60.412935443999999</c:v>
                </c:pt>
                <c:pt idx="35">
                  <c:v>60.103778403</c:v>
                </c:pt>
                <c:pt idx="36">
                  <c:v>59.769102314999998</c:v>
                </c:pt>
                <c:pt idx="37">
                  <c:v>61.452205241999998</c:v>
                </c:pt>
                <c:pt idx="38">
                  <c:v>60.655814368999998</c:v>
                </c:pt>
                <c:pt idx="39">
                  <c:v>61.784690511000001</c:v>
                </c:pt>
                <c:pt idx="40">
                  <c:v>61.925961741000002</c:v>
                </c:pt>
                <c:pt idx="41">
                  <c:v>60.484218466000002</c:v>
                </c:pt>
                <c:pt idx="42">
                  <c:v>60.390318874000002</c:v>
                </c:pt>
                <c:pt idx="43">
                  <c:v>62.767018198999999</c:v>
                </c:pt>
                <c:pt idx="44">
                  <c:v>61.436962487000002</c:v>
                </c:pt>
                <c:pt idx="45">
                  <c:v>60.342442114999997</c:v>
                </c:pt>
                <c:pt idx="46">
                  <c:v>60.560447875999998</c:v>
                </c:pt>
                <c:pt idx="47">
                  <c:v>62.5946079</c:v>
                </c:pt>
                <c:pt idx="48">
                  <c:v>61.856409231999997</c:v>
                </c:pt>
                <c:pt idx="49">
                  <c:v>66.706287816</c:v>
                </c:pt>
                <c:pt idx="50">
                  <c:v>84.585934000999998</c:v>
                </c:pt>
                <c:pt idx="51">
                  <c:v>83.816456814000006</c:v>
                </c:pt>
                <c:pt idx="52">
                  <c:v>79.701466189000001</c:v>
                </c:pt>
                <c:pt idx="53">
                  <c:v>76.147816636000002</c:v>
                </c:pt>
                <c:pt idx="54">
                  <c:v>76.729011069999999</c:v>
                </c:pt>
                <c:pt idx="55">
                  <c:v>75.466202554000006</c:v>
                </c:pt>
                <c:pt idx="56">
                  <c:v>74.227619622999995</c:v>
                </c:pt>
                <c:pt idx="57">
                  <c:v>73.061052027000002</c:v>
                </c:pt>
                <c:pt idx="58">
                  <c:v>71.839099524000005</c:v>
                </c:pt>
                <c:pt idx="59">
                  <c:v>73.272831405000005</c:v>
                </c:pt>
                <c:pt idx="60">
                  <c:v>70.813540680000003</c:v>
                </c:pt>
                <c:pt idx="61">
                  <c:v>67.935854305999996</c:v>
                </c:pt>
                <c:pt idx="62">
                  <c:v>67.117420276000004</c:v>
                </c:pt>
                <c:pt idx="63">
                  <c:v>66.660891032999999</c:v>
                </c:pt>
                <c:pt idx="64">
                  <c:v>65.422273038</c:v>
                </c:pt>
                <c:pt idx="65">
                  <c:v>64.920574361000007</c:v>
                </c:pt>
                <c:pt idx="66">
                  <c:v>63.860144292999998</c:v>
                </c:pt>
                <c:pt idx="67">
                  <c:v>64.030654197999993</c:v>
                </c:pt>
                <c:pt idx="68">
                  <c:v>63.654955403999999</c:v>
                </c:pt>
                <c:pt idx="69">
                  <c:v>63.259362037999999</c:v>
                </c:pt>
                <c:pt idx="70">
                  <c:v>62.758365642999998</c:v>
                </c:pt>
                <c:pt idx="71">
                  <c:v>63.720471410999998</c:v>
                </c:pt>
                <c:pt idx="72">
                  <c:v>62.279412966999999</c:v>
                </c:pt>
                <c:pt idx="73">
                  <c:v>62.360175925</c:v>
                </c:pt>
                <c:pt idx="74">
                  <c:v>62.982112254</c:v>
                </c:pt>
                <c:pt idx="75">
                  <c:v>63.554515535</c:v>
                </c:pt>
                <c:pt idx="76">
                  <c:v>62.883250855999997</c:v>
                </c:pt>
                <c:pt idx="77">
                  <c:v>62.645702888000002</c:v>
                </c:pt>
                <c:pt idx="78">
                  <c:v>61.986999664000002</c:v>
                </c:pt>
                <c:pt idx="79">
                  <c:v>62.381099849999998</c:v>
                </c:pt>
                <c:pt idx="80">
                  <c:v>62.386769080999997</c:v>
                </c:pt>
                <c:pt idx="81">
                  <c:v>62.390852727000002</c:v>
                </c:pt>
                <c:pt idx="82">
                  <c:v>62.111303587999998</c:v>
                </c:pt>
                <c:pt idx="83">
                  <c:v>63.073409355999999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25472"/>
        <c:axId val="-1376112416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3840"/>
        <c:axId val="-1376128192"/>
      </c:scatterChart>
      <c:dateAx>
        <c:axId val="-137612547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7611241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376112416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76125472"/>
        <c:crosses val="autoZero"/>
        <c:crossBetween val="between"/>
      </c:valAx>
      <c:valAx>
        <c:axId val="-137612384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376128192"/>
        <c:crosses val="max"/>
        <c:crossBetween val="midCat"/>
      </c:valAx>
      <c:valAx>
        <c:axId val="-13761281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12384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1.1589372822000001</c:v>
                </c:pt>
                <c:pt idx="1">
                  <c:v>-0.67523862340000029</c:v>
                </c:pt>
                <c:pt idx="2">
                  <c:v>-0.37093398560000068</c:v>
                </c:pt>
                <c:pt idx="3">
                  <c:v>0.83360675760000014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-1.7926049060000004E-2</c:v>
                </c:pt>
                <c:pt idx="2">
                  <c:v>-3.4740478349999993E-2</c:v>
                </c:pt>
                <c:pt idx="3">
                  <c:v>-1.3199041319999993E-2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0.13829650130000015</c:v>
                </c:pt>
                <c:pt idx="1">
                  <c:v>-0.24136543909999997</c:v>
                </c:pt>
                <c:pt idx="2">
                  <c:v>0.11437793559999987</c:v>
                </c:pt>
                <c:pt idx="3">
                  <c:v>-2.0335493999998899E-3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121664"/>
        <c:axId val="-1376114048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1.2839351561000003</c:v>
                </c:pt>
                <c:pt idx="1">
                  <c:v>-0.93453011156000021</c:v>
                </c:pt>
                <c:pt idx="2">
                  <c:v>-0.29129652835000081</c:v>
                </c:pt>
                <c:pt idx="3">
                  <c:v>0.8183741668800002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21664"/>
        <c:axId val="-1376114048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11872"/>
        <c:axId val="-1376102080"/>
      </c:scatterChart>
      <c:catAx>
        <c:axId val="-13761216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14048"/>
        <c:crosses val="autoZero"/>
        <c:auto val="1"/>
        <c:lblAlgn val="ctr"/>
        <c:lblOffset val="100"/>
        <c:tickLblSkip val="1"/>
        <c:noMultiLvlLbl val="0"/>
      </c:catAx>
      <c:valAx>
        <c:axId val="-1376114048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21664"/>
        <c:crosses val="autoZero"/>
        <c:crossBetween val="between"/>
        <c:majorUnit val="0.5"/>
      </c:valAx>
      <c:valAx>
        <c:axId val="-137610208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111872"/>
        <c:crosses val="max"/>
        <c:crossBetween val="midCat"/>
      </c:valAx>
      <c:valAx>
        <c:axId val="-1376111872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-137610208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11.865012999999999</c:v>
                </c:pt>
                <c:pt idx="1">
                  <c:v>11.678834</c:v>
                </c:pt>
                <c:pt idx="2">
                  <c:v>11.937306</c:v>
                </c:pt>
                <c:pt idx="3">
                  <c:v>12.134698</c:v>
                </c:pt>
                <c:pt idx="4">
                  <c:v>12.163192</c:v>
                </c:pt>
                <c:pt idx="5">
                  <c:v>12.087543999999999</c:v>
                </c:pt>
                <c:pt idx="6">
                  <c:v>11.819095000000001</c:v>
                </c:pt>
                <c:pt idx="7">
                  <c:v>12.424769</c:v>
                </c:pt>
                <c:pt idx="8">
                  <c:v>12.495187</c:v>
                </c:pt>
                <c:pt idx="9">
                  <c:v>12.672552</c:v>
                </c:pt>
                <c:pt idx="10">
                  <c:v>12.859780000000001</c:v>
                </c:pt>
                <c:pt idx="11">
                  <c:v>12.802096000000001</c:v>
                </c:pt>
                <c:pt idx="12">
                  <c:v>12.754821</c:v>
                </c:pt>
                <c:pt idx="13">
                  <c:v>12.745602</c:v>
                </c:pt>
                <c:pt idx="14">
                  <c:v>12.737068000000001</c:v>
                </c:pt>
                <c:pt idx="15">
                  <c:v>12.009976999999999</c:v>
                </c:pt>
                <c:pt idx="16">
                  <c:v>10.018784999999999</c:v>
                </c:pt>
                <c:pt idx="17">
                  <c:v>10.442129</c:v>
                </c:pt>
                <c:pt idx="18">
                  <c:v>10.972654</c:v>
                </c:pt>
                <c:pt idx="19">
                  <c:v>10.583830000000001</c:v>
                </c:pt>
                <c:pt idx="20">
                  <c:v>10.870478</c:v>
                </c:pt>
                <c:pt idx="21">
                  <c:v>10.438742</c:v>
                </c:pt>
                <c:pt idx="22">
                  <c:v>11.167707</c:v>
                </c:pt>
                <c:pt idx="23">
                  <c:v>11.087878999999999</c:v>
                </c:pt>
                <c:pt idx="24">
                  <c:v>11.059485</c:v>
                </c:pt>
                <c:pt idx="25">
                  <c:v>9.8617380000000008</c:v>
                </c:pt>
                <c:pt idx="26">
                  <c:v>10.939185239</c:v>
                </c:pt>
                <c:pt idx="27">
                  <c:v>10.966726926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10.966726926</c:v>
                </c:pt>
                <c:pt idx="28">
                  <c:v>10.97195</c:v>
                </c:pt>
                <c:pt idx="29">
                  <c:v>10.979760000000001</c:v>
                </c:pt>
                <c:pt idx="30">
                  <c:v>11.05669</c:v>
                </c:pt>
                <c:pt idx="31">
                  <c:v>11.12932</c:v>
                </c:pt>
                <c:pt idx="32">
                  <c:v>11.17252</c:v>
                </c:pt>
                <c:pt idx="33">
                  <c:v>11.200430000000001</c:v>
                </c:pt>
                <c:pt idx="34">
                  <c:v>11.3994</c:v>
                </c:pt>
                <c:pt idx="35">
                  <c:v>11.4307</c:v>
                </c:pt>
                <c:pt idx="36">
                  <c:v>11.4435</c:v>
                </c:pt>
                <c:pt idx="37">
                  <c:v>11.487590000000001</c:v>
                </c:pt>
                <c:pt idx="38">
                  <c:v>11.59097</c:v>
                </c:pt>
                <c:pt idx="39">
                  <c:v>11.67177</c:v>
                </c:pt>
                <c:pt idx="40">
                  <c:v>11.64479</c:v>
                </c:pt>
                <c:pt idx="41">
                  <c:v>11.70964</c:v>
                </c:pt>
                <c:pt idx="42">
                  <c:v>11.81198</c:v>
                </c:pt>
                <c:pt idx="43">
                  <c:v>11.99769</c:v>
                </c:pt>
                <c:pt idx="44">
                  <c:v>12.07019</c:v>
                </c:pt>
                <c:pt idx="45">
                  <c:v>12.0451</c:v>
                </c:pt>
                <c:pt idx="46">
                  <c:v>12.257070000000001</c:v>
                </c:pt>
                <c:pt idx="47">
                  <c:v>12.33356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12.2450055</c:v>
                </c:pt>
                <c:pt idx="2">
                  <c:v>12.2450055</c:v>
                </c:pt>
                <c:pt idx="3">
                  <c:v>12.2450055</c:v>
                </c:pt>
                <c:pt idx="4">
                  <c:v>12.2450055</c:v>
                </c:pt>
                <c:pt idx="5">
                  <c:v>12.2450055</c:v>
                </c:pt>
                <c:pt idx="6">
                  <c:v>12.2450055</c:v>
                </c:pt>
                <c:pt idx="7">
                  <c:v>12.2450055</c:v>
                </c:pt>
                <c:pt idx="8">
                  <c:v>12.2450055</c:v>
                </c:pt>
                <c:pt idx="9">
                  <c:v>12.2450055</c:v>
                </c:pt>
                <c:pt idx="10">
                  <c:v>12.2450055</c:v>
                </c:pt>
                <c:pt idx="13">
                  <c:v>11.319139333333334</c:v>
                </c:pt>
                <c:pt idx="14">
                  <c:v>11.319139333333334</c:v>
                </c:pt>
                <c:pt idx="15">
                  <c:v>11.319139333333334</c:v>
                </c:pt>
                <c:pt idx="16">
                  <c:v>11.319139333333334</c:v>
                </c:pt>
                <c:pt idx="17">
                  <c:v>11.319139333333334</c:v>
                </c:pt>
                <c:pt idx="18">
                  <c:v>11.319139333333334</c:v>
                </c:pt>
                <c:pt idx="19">
                  <c:v>11.319139333333334</c:v>
                </c:pt>
                <c:pt idx="20">
                  <c:v>11.319139333333334</c:v>
                </c:pt>
                <c:pt idx="21">
                  <c:v>11.319139333333334</c:v>
                </c:pt>
                <c:pt idx="22">
                  <c:v>11.319139333333334</c:v>
                </c:pt>
                <c:pt idx="25">
                  <c:v>11.013992097083333</c:v>
                </c:pt>
                <c:pt idx="26">
                  <c:v>11.013992097083333</c:v>
                </c:pt>
                <c:pt idx="27">
                  <c:v>11.013992097083333</c:v>
                </c:pt>
                <c:pt idx="28">
                  <c:v>11.013992097083333</c:v>
                </c:pt>
                <c:pt idx="29">
                  <c:v>11.013992097083333</c:v>
                </c:pt>
                <c:pt idx="30">
                  <c:v>11.013992097083333</c:v>
                </c:pt>
                <c:pt idx="31">
                  <c:v>11.013992097083333</c:v>
                </c:pt>
                <c:pt idx="32">
                  <c:v>11.013992097083333</c:v>
                </c:pt>
                <c:pt idx="33">
                  <c:v>11.013992097083333</c:v>
                </c:pt>
                <c:pt idx="34">
                  <c:v>11.013992097083333</c:v>
                </c:pt>
                <c:pt idx="37">
                  <c:v>11.83865416666667</c:v>
                </c:pt>
                <c:pt idx="38">
                  <c:v>11.83865416666667</c:v>
                </c:pt>
                <c:pt idx="39">
                  <c:v>11.83865416666667</c:v>
                </c:pt>
                <c:pt idx="40">
                  <c:v>11.83865416666667</c:v>
                </c:pt>
                <c:pt idx="41">
                  <c:v>11.83865416666667</c:v>
                </c:pt>
                <c:pt idx="42">
                  <c:v>11.83865416666667</c:v>
                </c:pt>
                <c:pt idx="43">
                  <c:v>11.83865416666667</c:v>
                </c:pt>
                <c:pt idx="44">
                  <c:v>11.83865416666667</c:v>
                </c:pt>
                <c:pt idx="45">
                  <c:v>11.83865416666667</c:v>
                </c:pt>
                <c:pt idx="46">
                  <c:v>11.83865416666667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117312"/>
        <c:axId val="-1376107520"/>
      </c:lineChart>
      <c:catAx>
        <c:axId val="-137611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075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107520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17312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92.586000000000013</c:v>
                </c:pt>
                <c:pt idx="4">
                  <c:v>86.76400000000001</c:v>
                </c:pt>
                <c:pt idx="5">
                  <c:v>116.77400000000006</c:v>
                </c:pt>
                <c:pt idx="6">
                  <c:v>109.63899999999995</c:v>
                </c:pt>
                <c:pt idx="7">
                  <c:v>96.424999999999955</c:v>
                </c:pt>
                <c:pt idx="8">
                  <c:v>80.637999999999977</c:v>
                </c:pt>
                <c:pt idx="9">
                  <c:v>59.785000000000025</c:v>
                </c:pt>
                <c:pt idx="10">
                  <c:v>54.533000000000015</c:v>
                </c:pt>
                <c:pt idx="11">
                  <c:v>63.61099999999999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92.586000000000013</c:v>
                </c:pt>
                <c:pt idx="16">
                  <c:v>86.76400000000001</c:v>
                </c:pt>
                <c:pt idx="17">
                  <c:v>116.77400000000006</c:v>
                </c:pt>
                <c:pt idx="18">
                  <c:v>109.63899999999995</c:v>
                </c:pt>
                <c:pt idx="19">
                  <c:v>96.424999999999955</c:v>
                </c:pt>
                <c:pt idx="20">
                  <c:v>80.637999999999977</c:v>
                </c:pt>
                <c:pt idx="21">
                  <c:v>59.785000000000025</c:v>
                </c:pt>
                <c:pt idx="22">
                  <c:v>54.533000000000015</c:v>
                </c:pt>
                <c:pt idx="23">
                  <c:v>63.61099999999999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92.586000000000013</c:v>
                </c:pt>
                <c:pt idx="28">
                  <c:v>86.76400000000001</c:v>
                </c:pt>
                <c:pt idx="29">
                  <c:v>116.77400000000006</c:v>
                </c:pt>
                <c:pt idx="30">
                  <c:v>109.63899999999995</c:v>
                </c:pt>
                <c:pt idx="31">
                  <c:v>96.424999999999955</c:v>
                </c:pt>
                <c:pt idx="32">
                  <c:v>80.637999999999977</c:v>
                </c:pt>
                <c:pt idx="33">
                  <c:v>59.785000000000025</c:v>
                </c:pt>
                <c:pt idx="34">
                  <c:v>54.533000000000015</c:v>
                </c:pt>
                <c:pt idx="35">
                  <c:v>63.61099999999999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92.586000000000013</c:v>
                </c:pt>
                <c:pt idx="40">
                  <c:v>86.76400000000001</c:v>
                </c:pt>
                <c:pt idx="41">
                  <c:v>116.77400000000006</c:v>
                </c:pt>
                <c:pt idx="42">
                  <c:v>109.63899999999995</c:v>
                </c:pt>
                <c:pt idx="43">
                  <c:v>96.424999999999955</c:v>
                </c:pt>
                <c:pt idx="44">
                  <c:v>80.637999999999977</c:v>
                </c:pt>
                <c:pt idx="45">
                  <c:v>59.785000000000025</c:v>
                </c:pt>
                <c:pt idx="46">
                  <c:v>54.533000000000015</c:v>
                </c:pt>
                <c:pt idx="47">
                  <c:v>63.61099999999999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92.586000000000013</c:v>
                </c:pt>
                <c:pt idx="52">
                  <c:v>86.76400000000001</c:v>
                </c:pt>
                <c:pt idx="53">
                  <c:v>116.77400000000006</c:v>
                </c:pt>
                <c:pt idx="54">
                  <c:v>109.63899999999995</c:v>
                </c:pt>
                <c:pt idx="55">
                  <c:v>96.424999999999955</c:v>
                </c:pt>
                <c:pt idx="56">
                  <c:v>80.637999999999977</c:v>
                </c:pt>
                <c:pt idx="57">
                  <c:v>59.785000000000025</c:v>
                </c:pt>
                <c:pt idx="58">
                  <c:v>54.533000000000015</c:v>
                </c:pt>
                <c:pt idx="59">
                  <c:v>63.61099999999999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92.586000000000013</c:v>
                </c:pt>
                <c:pt idx="64">
                  <c:v>86.76400000000001</c:v>
                </c:pt>
                <c:pt idx="65">
                  <c:v>116.77400000000006</c:v>
                </c:pt>
                <c:pt idx="66">
                  <c:v>109.63899999999995</c:v>
                </c:pt>
                <c:pt idx="67">
                  <c:v>96.424999999999955</c:v>
                </c:pt>
                <c:pt idx="68">
                  <c:v>80.637999999999977</c:v>
                </c:pt>
                <c:pt idx="69">
                  <c:v>59.785000000000025</c:v>
                </c:pt>
                <c:pt idx="70">
                  <c:v>54.533000000000015</c:v>
                </c:pt>
                <c:pt idx="71">
                  <c:v>63.61099999999999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92.586000000000013</c:v>
                </c:pt>
                <c:pt idx="76">
                  <c:v>86.76400000000001</c:v>
                </c:pt>
                <c:pt idx="77">
                  <c:v>116.77400000000006</c:v>
                </c:pt>
                <c:pt idx="78">
                  <c:v>109.63899999999995</c:v>
                </c:pt>
                <c:pt idx="79">
                  <c:v>96.424999999999955</c:v>
                </c:pt>
                <c:pt idx="80">
                  <c:v>80.637999999999977</c:v>
                </c:pt>
                <c:pt idx="81">
                  <c:v>59.785000000000025</c:v>
                </c:pt>
                <c:pt idx="82">
                  <c:v>54.533000000000015</c:v>
                </c:pt>
                <c:pt idx="83">
                  <c:v>63.61099999999999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3296"/>
        <c:axId val="-137610806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442.834</c:v>
                </c:pt>
                <c:pt idx="49">
                  <c:v>454.22500000000002</c:v>
                </c:pt>
                <c:pt idx="50">
                  <c:v>482.45400000000001</c:v>
                </c:pt>
                <c:pt idx="51">
                  <c:v>529.16399999999999</c:v>
                </c:pt>
                <c:pt idx="52">
                  <c:v>520.96100000000001</c:v>
                </c:pt>
                <c:pt idx="53">
                  <c:v>531.92600000000004</c:v>
                </c:pt>
                <c:pt idx="54">
                  <c:v>519.28</c:v>
                </c:pt>
                <c:pt idx="55">
                  <c:v>504.00799999999998</c:v>
                </c:pt>
                <c:pt idx="56">
                  <c:v>497.322</c:v>
                </c:pt>
                <c:pt idx="57">
                  <c:v>493.59300000000002</c:v>
                </c:pt>
                <c:pt idx="58">
                  <c:v>500.42</c:v>
                </c:pt>
                <c:pt idx="59">
                  <c:v>485.25700000000001</c:v>
                </c:pt>
                <c:pt idx="60">
                  <c:v>475.85300000000001</c:v>
                </c:pt>
                <c:pt idx="61">
                  <c:v>493.15499999999997</c:v>
                </c:pt>
                <c:pt idx="62">
                  <c:v>498.31299999999999</c:v>
                </c:pt>
                <c:pt idx="63">
                  <c:v>485.16021473000001</c:v>
                </c:pt>
                <c:pt idx="64">
                  <c:v>484.88380000000001</c:v>
                </c:pt>
                <c:pt idx="65">
                  <c:v>471.14440000000002</c:v>
                </c:pt>
                <c:pt idx="66">
                  <c:v>458.19299999999998</c:v>
                </c:pt>
                <c:pt idx="67">
                  <c:v>449.97590000000002</c:v>
                </c:pt>
                <c:pt idx="68">
                  <c:v>450.8546</c:v>
                </c:pt>
                <c:pt idx="69">
                  <c:v>460.81779999999998</c:v>
                </c:pt>
                <c:pt idx="70">
                  <c:v>463.24270000000001</c:v>
                </c:pt>
                <c:pt idx="71">
                  <c:v>451.8741</c:v>
                </c:pt>
                <c:pt idx="72">
                  <c:v>455.76690000000002</c:v>
                </c:pt>
                <c:pt idx="73">
                  <c:v>462.6386</c:v>
                </c:pt>
                <c:pt idx="74">
                  <c:v>475.2158</c:v>
                </c:pt>
                <c:pt idx="75">
                  <c:v>483.44330000000002</c:v>
                </c:pt>
                <c:pt idx="76">
                  <c:v>483.27539999999999</c:v>
                </c:pt>
                <c:pt idx="77">
                  <c:v>474.53980000000001</c:v>
                </c:pt>
                <c:pt idx="78">
                  <c:v>459.47930000000002</c:v>
                </c:pt>
                <c:pt idx="79">
                  <c:v>448.42309999999998</c:v>
                </c:pt>
                <c:pt idx="80">
                  <c:v>449.197</c:v>
                </c:pt>
                <c:pt idx="81">
                  <c:v>458.82569999999998</c:v>
                </c:pt>
                <c:pt idx="82">
                  <c:v>461.5009</c:v>
                </c:pt>
                <c:pt idx="83">
                  <c:v>450.60640000000001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23296"/>
        <c:axId val="-1376108064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32544"/>
        <c:axId val="-1376115680"/>
      </c:scatterChart>
      <c:dateAx>
        <c:axId val="-13761232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-13761080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376108064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1376123296"/>
        <c:crosses val="autoZero"/>
        <c:crossBetween val="between"/>
        <c:majorUnit val="25"/>
      </c:valAx>
      <c:valAx>
        <c:axId val="-137613254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376115680"/>
        <c:crosses val="max"/>
        <c:crossBetween val="midCat"/>
      </c:valAx>
      <c:valAx>
        <c:axId val="-13761156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13254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1.2839351570000002</c:v>
                </c:pt>
                <c:pt idx="1">
                  <c:v>-0.93453011200000091</c:v>
                </c:pt>
                <c:pt idx="2">
                  <c:v>-0.29129700000000014</c:v>
                </c:pt>
                <c:pt idx="3">
                  <c:v>0.81837389200000032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0.33659419139999969</c:v>
                </c:pt>
                <c:pt idx="2">
                  <c:v>4.4227332400000208E-2</c:v>
                </c:pt>
                <c:pt idx="3">
                  <c:v>0.45805018849999968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-0.11821531750999999</c:v>
                </c:pt>
                <c:pt idx="2">
                  <c:v>5.4471385490000052E-2</c:v>
                </c:pt>
                <c:pt idx="3">
                  <c:v>4.0908692810000008E-2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-1376135264"/>
        <c:axId val="-1376133632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6.21758255763288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1.7100196338700004</c:v>
                </c:pt>
                <c:pt idx="1">
                  <c:v>-0.71615123811000125</c:v>
                </c:pt>
                <c:pt idx="2">
                  <c:v>-0.19259828210999988</c:v>
                </c:pt>
                <c:pt idx="3">
                  <c:v>1.31733277331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35264"/>
        <c:axId val="-1376133632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2752"/>
        <c:axId val="-1376111328"/>
      </c:scatterChart>
      <c:catAx>
        <c:axId val="-13761352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33632"/>
        <c:crosses val="autoZero"/>
        <c:auto val="1"/>
        <c:lblAlgn val="ctr"/>
        <c:lblOffset val="100"/>
        <c:tickLblSkip val="1"/>
        <c:noMultiLvlLbl val="0"/>
      </c:catAx>
      <c:valAx>
        <c:axId val="-1376133632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35264"/>
        <c:crosses val="autoZero"/>
        <c:crossBetween val="between"/>
        <c:majorUnit val="1"/>
        <c:minorUnit val="0.5"/>
      </c:valAx>
      <c:valAx>
        <c:axId val="-1376111328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122752"/>
        <c:crosses val="max"/>
        <c:crossBetween val="midCat"/>
      </c:valAx>
      <c:valAx>
        <c:axId val="-1376122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1113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17.528839999999999</c:v>
                </c:pt>
                <c:pt idx="1">
                  <c:v>17.503291999999998</c:v>
                </c:pt>
                <c:pt idx="2">
                  <c:v>17.751336999999999</c:v>
                </c:pt>
                <c:pt idx="3">
                  <c:v>18.058551000000001</c:v>
                </c:pt>
                <c:pt idx="4">
                  <c:v>18.148731999999999</c:v>
                </c:pt>
                <c:pt idx="5">
                  <c:v>18.036722000000001</c:v>
                </c:pt>
                <c:pt idx="6">
                  <c:v>17.676722999999999</c:v>
                </c:pt>
                <c:pt idx="7">
                  <c:v>18.319185000000001</c:v>
                </c:pt>
                <c:pt idx="8">
                  <c:v>18.551563000000002</c:v>
                </c:pt>
                <c:pt idx="9">
                  <c:v>18.783102</c:v>
                </c:pt>
                <c:pt idx="10">
                  <c:v>18.979576999999999</c:v>
                </c:pt>
                <c:pt idx="11">
                  <c:v>18.947582000000001</c:v>
                </c:pt>
                <c:pt idx="12">
                  <c:v>19.058433999999998</c:v>
                </c:pt>
                <c:pt idx="13">
                  <c:v>18.849128</c:v>
                </c:pt>
                <c:pt idx="14">
                  <c:v>19.036453000000002</c:v>
                </c:pt>
                <c:pt idx="15">
                  <c:v>17.611519999999999</c:v>
                </c:pt>
                <c:pt idx="16">
                  <c:v>15.543656</c:v>
                </c:pt>
                <c:pt idx="17">
                  <c:v>16.606524</c:v>
                </c:pt>
                <c:pt idx="18">
                  <c:v>17.372306999999999</c:v>
                </c:pt>
                <c:pt idx="19">
                  <c:v>16.9314</c:v>
                </c:pt>
                <c:pt idx="20">
                  <c:v>17.212329</c:v>
                </c:pt>
                <c:pt idx="21">
                  <c:v>16.789638</c:v>
                </c:pt>
                <c:pt idx="22">
                  <c:v>17.586364</c:v>
                </c:pt>
                <c:pt idx="23">
                  <c:v>17.219925</c:v>
                </c:pt>
                <c:pt idx="24">
                  <c:v>17.308226999999999</c:v>
                </c:pt>
                <c:pt idx="25">
                  <c:v>15.010809</c:v>
                </c:pt>
                <c:pt idx="26">
                  <c:v>17.039461246999998</c:v>
                </c:pt>
                <c:pt idx="27">
                  <c:v>17.227118617999999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17.227118617999999</c:v>
                </c:pt>
                <c:pt idx="28">
                  <c:v>18.02852</c:v>
                </c:pt>
                <c:pt idx="29">
                  <c:v>17.916399999999999</c:v>
                </c:pt>
                <c:pt idx="30">
                  <c:v>18.051210000000001</c:v>
                </c:pt>
                <c:pt idx="31">
                  <c:v>18.130680000000002</c:v>
                </c:pt>
                <c:pt idx="32">
                  <c:v>18.19941</c:v>
                </c:pt>
                <c:pt idx="33">
                  <c:v>18.26201</c:v>
                </c:pt>
                <c:pt idx="34">
                  <c:v>18.471540000000001</c:v>
                </c:pt>
                <c:pt idx="35">
                  <c:v>18.552029999999998</c:v>
                </c:pt>
                <c:pt idx="36">
                  <c:v>18.409330000000001</c:v>
                </c:pt>
                <c:pt idx="37">
                  <c:v>18.50835</c:v>
                </c:pt>
                <c:pt idx="38">
                  <c:v>18.762530000000002</c:v>
                </c:pt>
                <c:pt idx="39">
                  <c:v>18.921559999999999</c:v>
                </c:pt>
                <c:pt idx="40">
                  <c:v>19.02552</c:v>
                </c:pt>
                <c:pt idx="41">
                  <c:v>19.149229999999999</c:v>
                </c:pt>
                <c:pt idx="42">
                  <c:v>19.242609999999999</c:v>
                </c:pt>
                <c:pt idx="43">
                  <c:v>19.5502</c:v>
                </c:pt>
                <c:pt idx="44">
                  <c:v>19.609839999999998</c:v>
                </c:pt>
                <c:pt idx="45">
                  <c:v>19.604040000000001</c:v>
                </c:pt>
                <c:pt idx="46">
                  <c:v>19.850660000000001</c:v>
                </c:pt>
                <c:pt idx="47">
                  <c:v>19.801600000000001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18.19043383333333</c:v>
                </c:pt>
                <c:pt idx="2">
                  <c:v>18.19043383333333</c:v>
                </c:pt>
                <c:pt idx="3">
                  <c:v>18.19043383333333</c:v>
                </c:pt>
                <c:pt idx="4">
                  <c:v>18.19043383333333</c:v>
                </c:pt>
                <c:pt idx="5">
                  <c:v>18.19043383333333</c:v>
                </c:pt>
                <c:pt idx="6">
                  <c:v>18.19043383333333</c:v>
                </c:pt>
                <c:pt idx="7">
                  <c:v>18.19043383333333</c:v>
                </c:pt>
                <c:pt idx="8">
                  <c:v>18.19043383333333</c:v>
                </c:pt>
                <c:pt idx="9">
                  <c:v>18.19043383333333</c:v>
                </c:pt>
                <c:pt idx="10">
                  <c:v>18.19043383333333</c:v>
                </c:pt>
                <c:pt idx="13">
                  <c:v>17.484806500000001</c:v>
                </c:pt>
                <c:pt idx="14">
                  <c:v>17.484806500000001</c:v>
                </c:pt>
                <c:pt idx="15">
                  <c:v>17.484806500000001</c:v>
                </c:pt>
                <c:pt idx="16">
                  <c:v>17.484806500000001</c:v>
                </c:pt>
                <c:pt idx="17">
                  <c:v>17.484806500000001</c:v>
                </c:pt>
                <c:pt idx="18">
                  <c:v>17.484806500000001</c:v>
                </c:pt>
                <c:pt idx="19">
                  <c:v>17.484806500000001</c:v>
                </c:pt>
                <c:pt idx="20">
                  <c:v>17.484806500000001</c:v>
                </c:pt>
                <c:pt idx="21">
                  <c:v>17.484806500000001</c:v>
                </c:pt>
                <c:pt idx="22">
                  <c:v>17.484806500000001</c:v>
                </c:pt>
                <c:pt idx="25">
                  <c:v>17.683117988750002</c:v>
                </c:pt>
                <c:pt idx="26">
                  <c:v>17.683117988750002</c:v>
                </c:pt>
                <c:pt idx="27">
                  <c:v>17.683117988750002</c:v>
                </c:pt>
                <c:pt idx="28">
                  <c:v>17.683117988750002</c:v>
                </c:pt>
                <c:pt idx="29">
                  <c:v>17.683117988750002</c:v>
                </c:pt>
                <c:pt idx="30">
                  <c:v>17.683117988750002</c:v>
                </c:pt>
                <c:pt idx="31">
                  <c:v>17.683117988750002</c:v>
                </c:pt>
                <c:pt idx="32">
                  <c:v>17.683117988750002</c:v>
                </c:pt>
                <c:pt idx="33">
                  <c:v>17.683117988750002</c:v>
                </c:pt>
                <c:pt idx="34">
                  <c:v>17.683117988750002</c:v>
                </c:pt>
                <c:pt idx="37">
                  <c:v>19.202955833333334</c:v>
                </c:pt>
                <c:pt idx="38">
                  <c:v>19.202955833333334</c:v>
                </c:pt>
                <c:pt idx="39">
                  <c:v>19.202955833333334</c:v>
                </c:pt>
                <c:pt idx="40">
                  <c:v>19.202955833333334</c:v>
                </c:pt>
                <c:pt idx="41">
                  <c:v>19.202955833333334</c:v>
                </c:pt>
                <c:pt idx="42">
                  <c:v>19.202955833333334</c:v>
                </c:pt>
                <c:pt idx="43">
                  <c:v>19.202955833333334</c:v>
                </c:pt>
                <c:pt idx="44">
                  <c:v>19.202955833333334</c:v>
                </c:pt>
                <c:pt idx="45">
                  <c:v>19.202955833333334</c:v>
                </c:pt>
                <c:pt idx="46">
                  <c:v>19.202955833333334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129824"/>
        <c:axId val="-1376126016"/>
      </c:lineChart>
      <c:catAx>
        <c:axId val="-1376129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260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126016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2982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130677968876432"/>
          <c:y val="0.4218020531734199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-1.2756389476999992</c:v>
                </c:pt>
                <c:pt idx="2">
                  <c:v>0.66313483539999929</c:v>
                </c:pt>
                <c:pt idx="3">
                  <c:v>0.22440350410000143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-0.66560362309999999</c:v>
                </c:pt>
                <c:pt idx="2">
                  <c:v>0.28712474360000018</c:v>
                </c:pt>
                <c:pt idx="3">
                  <c:v>0.30327710959999998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-0.32748103240000015</c:v>
                </c:pt>
                <c:pt idx="2">
                  <c:v>0.26924730640000005</c:v>
                </c:pt>
                <c:pt idx="3">
                  <c:v>0.14003000549999989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-0.2114511436000015</c:v>
                </c:pt>
                <c:pt idx="2">
                  <c:v>5.5298987600004068E-2</c:v>
                </c:pt>
                <c:pt idx="3">
                  <c:v>6.7972920099997225E-2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5.7792315799999994E-2</c:v>
                </c:pt>
                <c:pt idx="2">
                  <c:v>0.11331101899999974</c:v>
                </c:pt>
                <c:pt idx="3">
                  <c:v>0.2872050076999999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109152"/>
        <c:axId val="-1376101536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-2.4223824310000008</c:v>
                </c:pt>
                <c:pt idx="2">
                  <c:v>1.3881168920000033</c:v>
                </c:pt>
                <c:pt idx="3">
                  <c:v>1.0228885469999984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09152"/>
        <c:axId val="-1376101536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2208"/>
        <c:axId val="-1376133088"/>
      </c:scatterChart>
      <c:catAx>
        <c:axId val="-13761091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01536"/>
        <c:crosses val="autoZero"/>
        <c:auto val="1"/>
        <c:lblAlgn val="ctr"/>
        <c:lblOffset val="100"/>
        <c:tickLblSkip val="1"/>
        <c:noMultiLvlLbl val="0"/>
      </c:catAx>
      <c:valAx>
        <c:axId val="-1376101536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09152"/>
        <c:crosses val="autoZero"/>
        <c:crossBetween val="between"/>
        <c:majorUnit val="1"/>
        <c:minorUnit val="0.5"/>
      </c:valAx>
      <c:valAx>
        <c:axId val="-1376133088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122208"/>
        <c:crosses val="max"/>
        <c:crossBetween val="midCat"/>
        <c:majorUnit val="0.25"/>
      </c:valAx>
      <c:valAx>
        <c:axId val="-13761222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13308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19.905342999999998</c:v>
                </c:pt>
                <c:pt idx="13">
                  <c:v>19.83887</c:v>
                </c:pt>
                <c:pt idx="14">
                  <c:v>18.283773</c:v>
                </c:pt>
                <c:pt idx="15">
                  <c:v>14.690989</c:v>
                </c:pt>
                <c:pt idx="16">
                  <c:v>16.103228999999999</c:v>
                </c:pt>
                <c:pt idx="17">
                  <c:v>17.435207999999999</c:v>
                </c:pt>
                <c:pt idx="18">
                  <c:v>18.322590000000002</c:v>
                </c:pt>
                <c:pt idx="19">
                  <c:v>18.439346</c:v>
                </c:pt>
                <c:pt idx="20">
                  <c:v>18.307296999999998</c:v>
                </c:pt>
                <c:pt idx="21">
                  <c:v>18.623835</c:v>
                </c:pt>
                <c:pt idx="22">
                  <c:v>18.702424000000001</c:v>
                </c:pt>
                <c:pt idx="23">
                  <c:v>18.795701999999999</c:v>
                </c:pt>
                <c:pt idx="24">
                  <c:v>18.595403000000001</c:v>
                </c:pt>
                <c:pt idx="25">
                  <c:v>17.444201</c:v>
                </c:pt>
                <c:pt idx="26">
                  <c:v>18.793364774</c:v>
                </c:pt>
                <c:pt idx="27">
                  <c:v>19.393832376999999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19.393832376999999</c:v>
                </c:pt>
                <c:pt idx="28">
                  <c:v>19.57076</c:v>
                </c:pt>
                <c:pt idx="29">
                  <c:v>19.85125</c:v>
                </c:pt>
                <c:pt idx="30">
                  <c:v>19.704650000000001</c:v>
                </c:pt>
                <c:pt idx="31">
                  <c:v>20.144600000000001</c:v>
                </c:pt>
                <c:pt idx="32">
                  <c:v>19.78471</c:v>
                </c:pt>
                <c:pt idx="33">
                  <c:v>20.13532</c:v>
                </c:pt>
                <c:pt idx="34">
                  <c:v>20.3401</c:v>
                </c:pt>
                <c:pt idx="35">
                  <c:v>20.188189999999999</c:v>
                </c:pt>
                <c:pt idx="36">
                  <c:v>20.012869999999999</c:v>
                </c:pt>
                <c:pt idx="37">
                  <c:v>19.8489</c:v>
                </c:pt>
                <c:pt idx="38">
                  <c:v>20.206119999999999</c:v>
                </c:pt>
                <c:pt idx="39">
                  <c:v>20.254560000000001</c:v>
                </c:pt>
                <c:pt idx="40">
                  <c:v>20.4815</c:v>
                </c:pt>
                <c:pt idx="41">
                  <c:v>20.65194</c:v>
                </c:pt>
                <c:pt idx="42">
                  <c:v>20.70054</c:v>
                </c:pt>
                <c:pt idx="43">
                  <c:v>21.11946</c:v>
                </c:pt>
                <c:pt idx="44">
                  <c:v>20.703340000000001</c:v>
                </c:pt>
                <c:pt idx="45">
                  <c:v>20.799430000000001</c:v>
                </c:pt>
                <c:pt idx="46">
                  <c:v>20.839230000000001</c:v>
                </c:pt>
                <c:pt idx="47">
                  <c:v>20.704219999999999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18.120717166666669</c:v>
                </c:pt>
                <c:pt idx="15">
                  <c:v>18.120717166666669</c:v>
                </c:pt>
                <c:pt idx="16">
                  <c:v>18.120717166666669</c:v>
                </c:pt>
                <c:pt idx="17">
                  <c:v>18.120717166666669</c:v>
                </c:pt>
                <c:pt idx="18">
                  <c:v>18.120717166666669</c:v>
                </c:pt>
                <c:pt idx="19">
                  <c:v>18.120717166666669</c:v>
                </c:pt>
                <c:pt idx="20">
                  <c:v>18.120717166666669</c:v>
                </c:pt>
                <c:pt idx="21">
                  <c:v>18.120717166666669</c:v>
                </c:pt>
                <c:pt idx="26">
                  <c:v>19.49553176258333</c:v>
                </c:pt>
                <c:pt idx="27">
                  <c:v>19.49553176258333</c:v>
                </c:pt>
                <c:pt idx="28">
                  <c:v>19.49553176258333</c:v>
                </c:pt>
                <c:pt idx="29">
                  <c:v>19.49553176258333</c:v>
                </c:pt>
                <c:pt idx="30">
                  <c:v>19.49553176258333</c:v>
                </c:pt>
                <c:pt idx="31">
                  <c:v>19.49553176258333</c:v>
                </c:pt>
                <c:pt idx="32">
                  <c:v>19.49553176258333</c:v>
                </c:pt>
                <c:pt idx="33">
                  <c:v>19.49553176258333</c:v>
                </c:pt>
                <c:pt idx="38">
                  <c:v>20.526842499999997</c:v>
                </c:pt>
                <c:pt idx="39">
                  <c:v>20.526842499999997</c:v>
                </c:pt>
                <c:pt idx="40">
                  <c:v>20.526842499999997</c:v>
                </c:pt>
                <c:pt idx="41">
                  <c:v>20.526842499999997</c:v>
                </c:pt>
                <c:pt idx="42">
                  <c:v>20.526842499999997</c:v>
                </c:pt>
                <c:pt idx="43">
                  <c:v>20.526842499999997</c:v>
                </c:pt>
                <c:pt idx="44">
                  <c:v>20.526842499999997</c:v>
                </c:pt>
                <c:pt idx="45">
                  <c:v>20.526842499999997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121120"/>
        <c:axId val="-1376127648"/>
      </c:lineChart>
      <c:catAx>
        <c:axId val="-137612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276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127648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21120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132.74</c:v>
                </c:pt>
                <c:pt idx="2">
                  <c:v>126.71299999999999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132.74</c:v>
                </c:pt>
                <c:pt idx="14">
                  <c:v>126.71299999999999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132.74</c:v>
                </c:pt>
                <c:pt idx="26">
                  <c:v>126.71299999999999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132.74</c:v>
                </c:pt>
                <c:pt idx="38">
                  <c:v>126.71299999999999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132.74</c:v>
                </c:pt>
                <c:pt idx="74">
                  <c:v>126.71299999999999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30.091999999999985</c:v>
                </c:pt>
                <c:pt idx="2">
                  <c:v>33.360000000000014</c:v>
                </c:pt>
                <c:pt idx="3">
                  <c:v>34.028999999999996</c:v>
                </c:pt>
                <c:pt idx="4">
                  <c:v>60.319000000000003</c:v>
                </c:pt>
                <c:pt idx="5">
                  <c:v>54.877999999999986</c:v>
                </c:pt>
                <c:pt idx="6">
                  <c:v>50.346000000000004</c:v>
                </c:pt>
                <c:pt idx="7">
                  <c:v>46.647999999999996</c:v>
                </c:pt>
                <c:pt idx="8">
                  <c:v>39.879999999999995</c:v>
                </c:pt>
                <c:pt idx="9">
                  <c:v>35.260000000000005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30.091999999999985</c:v>
                </c:pt>
                <c:pt idx="14">
                  <c:v>33.360000000000014</c:v>
                </c:pt>
                <c:pt idx="15">
                  <c:v>34.028999999999996</c:v>
                </c:pt>
                <c:pt idx="16">
                  <c:v>60.319000000000003</c:v>
                </c:pt>
                <c:pt idx="17">
                  <c:v>54.877999999999986</c:v>
                </c:pt>
                <c:pt idx="18">
                  <c:v>50.346000000000004</c:v>
                </c:pt>
                <c:pt idx="19">
                  <c:v>46.647999999999996</c:v>
                </c:pt>
                <c:pt idx="20">
                  <c:v>39.879999999999995</c:v>
                </c:pt>
                <c:pt idx="21">
                  <c:v>35.260000000000005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30.091999999999985</c:v>
                </c:pt>
                <c:pt idx="26">
                  <c:v>33.360000000000014</c:v>
                </c:pt>
                <c:pt idx="27">
                  <c:v>34.028999999999996</c:v>
                </c:pt>
                <c:pt idx="28">
                  <c:v>60.319000000000003</c:v>
                </c:pt>
                <c:pt idx="29">
                  <c:v>54.877999999999986</c:v>
                </c:pt>
                <c:pt idx="30">
                  <c:v>50.346000000000004</c:v>
                </c:pt>
                <c:pt idx="31">
                  <c:v>46.647999999999996</c:v>
                </c:pt>
                <c:pt idx="32">
                  <c:v>39.879999999999995</c:v>
                </c:pt>
                <c:pt idx="33">
                  <c:v>35.260000000000005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30.091999999999985</c:v>
                </c:pt>
                <c:pt idx="38">
                  <c:v>33.360000000000014</c:v>
                </c:pt>
                <c:pt idx="39">
                  <c:v>34.028999999999996</c:v>
                </c:pt>
                <c:pt idx="40">
                  <c:v>60.319000000000003</c:v>
                </c:pt>
                <c:pt idx="41">
                  <c:v>54.877999999999986</c:v>
                </c:pt>
                <c:pt idx="42">
                  <c:v>50.346000000000004</c:v>
                </c:pt>
                <c:pt idx="43">
                  <c:v>46.647999999999996</c:v>
                </c:pt>
                <c:pt idx="44">
                  <c:v>39.879999999999995</c:v>
                </c:pt>
                <c:pt idx="45">
                  <c:v>35.260000000000005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30.091999999999985</c:v>
                </c:pt>
                <c:pt idx="50">
                  <c:v>33.360000000000014</c:v>
                </c:pt>
                <c:pt idx="51">
                  <c:v>34.028999999999996</c:v>
                </c:pt>
                <c:pt idx="52">
                  <c:v>60.319000000000003</c:v>
                </c:pt>
                <c:pt idx="53">
                  <c:v>54.877999999999986</c:v>
                </c:pt>
                <c:pt idx="54">
                  <c:v>50.346000000000004</c:v>
                </c:pt>
                <c:pt idx="55">
                  <c:v>46.647999999999996</c:v>
                </c:pt>
                <c:pt idx="56">
                  <c:v>39.879999999999995</c:v>
                </c:pt>
                <c:pt idx="57">
                  <c:v>35.260000000000005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30.091999999999985</c:v>
                </c:pt>
                <c:pt idx="62">
                  <c:v>33.360000000000014</c:v>
                </c:pt>
                <c:pt idx="63">
                  <c:v>34.028999999999996</c:v>
                </c:pt>
                <c:pt idx="64">
                  <c:v>60.319000000000003</c:v>
                </c:pt>
                <c:pt idx="65">
                  <c:v>54.877999999999986</c:v>
                </c:pt>
                <c:pt idx="66">
                  <c:v>50.346000000000004</c:v>
                </c:pt>
                <c:pt idx="67">
                  <c:v>46.647999999999996</c:v>
                </c:pt>
                <c:pt idx="68">
                  <c:v>39.879999999999995</c:v>
                </c:pt>
                <c:pt idx="69">
                  <c:v>35.260000000000005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30.091999999999985</c:v>
                </c:pt>
                <c:pt idx="74">
                  <c:v>33.360000000000014</c:v>
                </c:pt>
                <c:pt idx="75">
                  <c:v>34.028999999999996</c:v>
                </c:pt>
                <c:pt idx="76">
                  <c:v>60.319000000000003</c:v>
                </c:pt>
                <c:pt idx="77">
                  <c:v>54.877999999999986</c:v>
                </c:pt>
                <c:pt idx="78">
                  <c:v>50.346000000000004</c:v>
                </c:pt>
                <c:pt idx="79">
                  <c:v>46.647999999999996</c:v>
                </c:pt>
                <c:pt idx="80">
                  <c:v>39.879999999999995</c:v>
                </c:pt>
                <c:pt idx="81">
                  <c:v>35.260000000000005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88.885999999999996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59.931000000000012</c:v>
                </c:pt>
                <c:pt idx="5">
                  <c:v>54.486999999999995</c:v>
                </c:pt>
                <c:pt idx="6">
                  <c:v>55.298000000000002</c:v>
                </c:pt>
                <c:pt idx="7">
                  <c:v>47.874000000000024</c:v>
                </c:pt>
                <c:pt idx="8">
                  <c:v>51.486000000000018</c:v>
                </c:pt>
                <c:pt idx="9">
                  <c:v>60.562999999999988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88.885999999999996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59.931000000000012</c:v>
                </c:pt>
                <c:pt idx="17">
                  <c:v>54.486999999999995</c:v>
                </c:pt>
                <c:pt idx="18">
                  <c:v>55.298000000000002</c:v>
                </c:pt>
                <c:pt idx="19">
                  <c:v>47.874000000000024</c:v>
                </c:pt>
                <c:pt idx="20">
                  <c:v>51.486000000000018</c:v>
                </c:pt>
                <c:pt idx="21">
                  <c:v>60.562999999999988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88.885999999999996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59.931000000000012</c:v>
                </c:pt>
                <c:pt idx="29">
                  <c:v>54.486999999999995</c:v>
                </c:pt>
                <c:pt idx="30">
                  <c:v>55.298000000000002</c:v>
                </c:pt>
                <c:pt idx="31">
                  <c:v>47.874000000000024</c:v>
                </c:pt>
                <c:pt idx="32">
                  <c:v>51.486000000000018</c:v>
                </c:pt>
                <c:pt idx="33">
                  <c:v>60.562999999999988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88.885999999999996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59.931000000000012</c:v>
                </c:pt>
                <c:pt idx="41">
                  <c:v>54.486999999999995</c:v>
                </c:pt>
                <c:pt idx="42">
                  <c:v>55.298000000000002</c:v>
                </c:pt>
                <c:pt idx="43">
                  <c:v>47.874000000000024</c:v>
                </c:pt>
                <c:pt idx="44">
                  <c:v>51.486000000000018</c:v>
                </c:pt>
                <c:pt idx="45">
                  <c:v>60.562999999999988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88.885999999999996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59.931000000000012</c:v>
                </c:pt>
                <c:pt idx="53">
                  <c:v>54.486999999999995</c:v>
                </c:pt>
                <c:pt idx="54">
                  <c:v>55.298000000000002</c:v>
                </c:pt>
                <c:pt idx="55">
                  <c:v>47.874000000000024</c:v>
                </c:pt>
                <c:pt idx="56">
                  <c:v>51.486000000000018</c:v>
                </c:pt>
                <c:pt idx="57">
                  <c:v>60.562999999999988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88.885999999999996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59.931000000000012</c:v>
                </c:pt>
                <c:pt idx="65">
                  <c:v>54.486999999999995</c:v>
                </c:pt>
                <c:pt idx="66">
                  <c:v>55.298000000000002</c:v>
                </c:pt>
                <c:pt idx="67">
                  <c:v>47.874000000000024</c:v>
                </c:pt>
                <c:pt idx="68">
                  <c:v>51.486000000000018</c:v>
                </c:pt>
                <c:pt idx="69">
                  <c:v>60.562999999999988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88.885999999999996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59.931000000000012</c:v>
                </c:pt>
                <c:pt idx="77">
                  <c:v>54.486999999999995</c:v>
                </c:pt>
                <c:pt idx="78">
                  <c:v>55.298000000000002</c:v>
                </c:pt>
                <c:pt idx="79">
                  <c:v>47.874000000000024</c:v>
                </c:pt>
                <c:pt idx="80">
                  <c:v>51.486000000000018</c:v>
                </c:pt>
                <c:pt idx="81">
                  <c:v>60.562999999999988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15.343000000000018</c:v>
                </c:pt>
                <c:pt idx="1">
                  <c:v>4.5010000000000048</c:v>
                </c:pt>
                <c:pt idx="2">
                  <c:v>24.283999999999992</c:v>
                </c:pt>
                <c:pt idx="3">
                  <c:v>26.433000000000021</c:v>
                </c:pt>
                <c:pt idx="4">
                  <c:v>22.405000000000001</c:v>
                </c:pt>
                <c:pt idx="5">
                  <c:v>23.349000000000018</c:v>
                </c:pt>
                <c:pt idx="6">
                  <c:v>16.415999999999997</c:v>
                </c:pt>
                <c:pt idx="7">
                  <c:v>9.8269999999999982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16.312999999999988</c:v>
                </c:pt>
                <c:pt idx="11">
                  <c:v>17.283999999999992</c:v>
                </c:pt>
                <c:pt idx="12">
                  <c:v>15.343000000000018</c:v>
                </c:pt>
                <c:pt idx="13">
                  <c:v>4.5010000000000048</c:v>
                </c:pt>
                <c:pt idx="14">
                  <c:v>24.283999999999992</c:v>
                </c:pt>
                <c:pt idx="15">
                  <c:v>26.433000000000021</c:v>
                </c:pt>
                <c:pt idx="16">
                  <c:v>22.405000000000001</c:v>
                </c:pt>
                <c:pt idx="17">
                  <c:v>23.349000000000018</c:v>
                </c:pt>
                <c:pt idx="18">
                  <c:v>16.415999999999997</c:v>
                </c:pt>
                <c:pt idx="19">
                  <c:v>9.8269999999999982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16.312999999999988</c:v>
                </c:pt>
                <c:pt idx="23">
                  <c:v>17.283999999999992</c:v>
                </c:pt>
                <c:pt idx="24">
                  <c:v>15.343000000000018</c:v>
                </c:pt>
                <c:pt idx="25">
                  <c:v>4.5010000000000048</c:v>
                </c:pt>
                <c:pt idx="26">
                  <c:v>24.283999999999992</c:v>
                </c:pt>
                <c:pt idx="27">
                  <c:v>26.433000000000021</c:v>
                </c:pt>
                <c:pt idx="28">
                  <c:v>22.405000000000001</c:v>
                </c:pt>
                <c:pt idx="29">
                  <c:v>23.349000000000018</c:v>
                </c:pt>
                <c:pt idx="30">
                  <c:v>16.415999999999997</c:v>
                </c:pt>
                <c:pt idx="31">
                  <c:v>9.8269999999999982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16.312999999999988</c:v>
                </c:pt>
                <c:pt idx="35">
                  <c:v>17.283999999999992</c:v>
                </c:pt>
                <c:pt idx="36">
                  <c:v>15.343000000000018</c:v>
                </c:pt>
                <c:pt idx="37">
                  <c:v>4.5010000000000048</c:v>
                </c:pt>
                <c:pt idx="38">
                  <c:v>24.283999999999992</c:v>
                </c:pt>
                <c:pt idx="39">
                  <c:v>26.433000000000021</c:v>
                </c:pt>
                <c:pt idx="40">
                  <c:v>22.405000000000001</c:v>
                </c:pt>
                <c:pt idx="41">
                  <c:v>23.349000000000018</c:v>
                </c:pt>
                <c:pt idx="42">
                  <c:v>16.415999999999997</c:v>
                </c:pt>
                <c:pt idx="43">
                  <c:v>9.8269999999999982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16.312999999999988</c:v>
                </c:pt>
                <c:pt idx="47">
                  <c:v>17.283999999999992</c:v>
                </c:pt>
                <c:pt idx="48">
                  <c:v>15.343000000000018</c:v>
                </c:pt>
                <c:pt idx="49">
                  <c:v>4.5010000000000048</c:v>
                </c:pt>
                <c:pt idx="50">
                  <c:v>24.283999999999992</c:v>
                </c:pt>
                <c:pt idx="51">
                  <c:v>26.433000000000021</c:v>
                </c:pt>
                <c:pt idx="52">
                  <c:v>22.405000000000001</c:v>
                </c:pt>
                <c:pt idx="53">
                  <c:v>23.349000000000018</c:v>
                </c:pt>
                <c:pt idx="54">
                  <c:v>16.415999999999997</c:v>
                </c:pt>
                <c:pt idx="55">
                  <c:v>9.8269999999999982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16.312999999999988</c:v>
                </c:pt>
                <c:pt idx="59">
                  <c:v>17.283999999999992</c:v>
                </c:pt>
                <c:pt idx="60">
                  <c:v>15.343000000000018</c:v>
                </c:pt>
                <c:pt idx="61">
                  <c:v>4.5010000000000048</c:v>
                </c:pt>
                <c:pt idx="62">
                  <c:v>24.283999999999992</c:v>
                </c:pt>
                <c:pt idx="63">
                  <c:v>26.433000000000021</c:v>
                </c:pt>
                <c:pt idx="64">
                  <c:v>22.405000000000001</c:v>
                </c:pt>
                <c:pt idx="65">
                  <c:v>23.349000000000018</c:v>
                </c:pt>
                <c:pt idx="66">
                  <c:v>16.415999999999997</c:v>
                </c:pt>
                <c:pt idx="67">
                  <c:v>9.8269999999999982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16.312999999999988</c:v>
                </c:pt>
                <c:pt idx="71">
                  <c:v>17.283999999999992</c:v>
                </c:pt>
                <c:pt idx="72">
                  <c:v>15.343000000000018</c:v>
                </c:pt>
                <c:pt idx="73">
                  <c:v>4.5010000000000048</c:v>
                </c:pt>
                <c:pt idx="74">
                  <c:v>24.283999999999992</c:v>
                </c:pt>
                <c:pt idx="75">
                  <c:v>26.433000000000021</c:v>
                </c:pt>
                <c:pt idx="76">
                  <c:v>22.405000000000001</c:v>
                </c:pt>
                <c:pt idx="77">
                  <c:v>23.349000000000018</c:v>
                </c:pt>
                <c:pt idx="78">
                  <c:v>16.415999999999997</c:v>
                </c:pt>
                <c:pt idx="79">
                  <c:v>9.8269999999999982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16.312999999999988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31456"/>
        <c:axId val="-1376106432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143.01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150.709</c:v>
                </c:pt>
                <c:pt idx="52">
                  <c:v>175.899</c:v>
                </c:pt>
                <c:pt idx="53">
                  <c:v>175.42699999999999</c:v>
                </c:pt>
                <c:pt idx="54">
                  <c:v>177.56100000000001</c:v>
                </c:pt>
                <c:pt idx="55">
                  <c:v>178.91399999999999</c:v>
                </c:pt>
                <c:pt idx="56">
                  <c:v>171.71799999999999</c:v>
                </c:pt>
                <c:pt idx="57">
                  <c:v>155.333</c:v>
                </c:pt>
                <c:pt idx="58">
                  <c:v>156.28100000000001</c:v>
                </c:pt>
                <c:pt idx="59">
                  <c:v>160.441</c:v>
                </c:pt>
                <c:pt idx="60">
                  <c:v>162.81</c:v>
                </c:pt>
                <c:pt idx="61">
                  <c:v>143.404</c:v>
                </c:pt>
                <c:pt idx="62">
                  <c:v>145.54599999999999</c:v>
                </c:pt>
                <c:pt idx="63">
                  <c:v>136.00536968</c:v>
                </c:pt>
                <c:pt idx="64">
                  <c:v>137.935</c:v>
                </c:pt>
                <c:pt idx="65">
                  <c:v>139.79990000000001</c:v>
                </c:pt>
                <c:pt idx="66">
                  <c:v>142.49969999999999</c:v>
                </c:pt>
                <c:pt idx="67">
                  <c:v>144.7072</c:v>
                </c:pt>
                <c:pt idx="68">
                  <c:v>142.9357</c:v>
                </c:pt>
                <c:pt idx="69">
                  <c:v>135.71549999999999</c:v>
                </c:pt>
                <c:pt idx="70">
                  <c:v>139.99700000000001</c:v>
                </c:pt>
                <c:pt idx="71">
                  <c:v>145.3741</c:v>
                </c:pt>
                <c:pt idx="72">
                  <c:v>144.76240000000001</c:v>
                </c:pt>
                <c:pt idx="73">
                  <c:v>140.90790000000001</c:v>
                </c:pt>
                <c:pt idx="74">
                  <c:v>134.81630000000001</c:v>
                </c:pt>
                <c:pt idx="75">
                  <c:v>133.81389999999999</c:v>
                </c:pt>
                <c:pt idx="76">
                  <c:v>137.10140000000001</c:v>
                </c:pt>
                <c:pt idx="77">
                  <c:v>139.39879999999999</c:v>
                </c:pt>
                <c:pt idx="78">
                  <c:v>144.67359999999999</c:v>
                </c:pt>
                <c:pt idx="79">
                  <c:v>147.4837</c:v>
                </c:pt>
                <c:pt idx="80">
                  <c:v>146.16990000000001</c:v>
                </c:pt>
                <c:pt idx="81">
                  <c:v>138.10470000000001</c:v>
                </c:pt>
                <c:pt idx="82">
                  <c:v>141.30549999999999</c:v>
                </c:pt>
                <c:pt idx="83">
                  <c:v>147.04689999999999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264.23</c:v>
                </c:pt>
                <c:pt idx="49">
                  <c:v>251.71799999999999</c:v>
                </c:pt>
                <c:pt idx="50">
                  <c:v>260.839</c:v>
                </c:pt>
                <c:pt idx="51">
                  <c:v>257.30200000000002</c:v>
                </c:pt>
                <c:pt idx="52">
                  <c:v>258.23500000000001</c:v>
                </c:pt>
                <c:pt idx="53">
                  <c:v>253.26300000000001</c:v>
                </c:pt>
                <c:pt idx="54">
                  <c:v>249.27500000000001</c:v>
                </c:pt>
                <c:pt idx="55">
                  <c:v>236.61500000000001</c:v>
                </c:pt>
                <c:pt idx="56">
                  <c:v>226.54400000000001</c:v>
                </c:pt>
                <c:pt idx="57">
                  <c:v>227.27500000000001</c:v>
                </c:pt>
                <c:pt idx="58">
                  <c:v>241.23099999999999</c:v>
                </c:pt>
                <c:pt idx="59">
                  <c:v>243.18799999999999</c:v>
                </c:pt>
                <c:pt idx="60">
                  <c:v>255.13900000000001</c:v>
                </c:pt>
                <c:pt idx="61">
                  <c:v>241.09299999999999</c:v>
                </c:pt>
                <c:pt idx="62">
                  <c:v>234.58799999999999</c:v>
                </c:pt>
                <c:pt idx="63">
                  <c:v>235.82091062000001</c:v>
                </c:pt>
                <c:pt idx="64">
                  <c:v>235.6705</c:v>
                </c:pt>
                <c:pt idx="65">
                  <c:v>233.7217</c:v>
                </c:pt>
                <c:pt idx="66">
                  <c:v>230.2946</c:v>
                </c:pt>
                <c:pt idx="67">
                  <c:v>225.53270000000001</c:v>
                </c:pt>
                <c:pt idx="68">
                  <c:v>226.70760000000001</c:v>
                </c:pt>
                <c:pt idx="69">
                  <c:v>220.21440000000001</c:v>
                </c:pt>
                <c:pt idx="70">
                  <c:v>224.23330000000001</c:v>
                </c:pt>
                <c:pt idx="71">
                  <c:v>234.33</c:v>
                </c:pt>
                <c:pt idx="72">
                  <c:v>250.33260000000001</c:v>
                </c:pt>
                <c:pt idx="73">
                  <c:v>252.63740000000001</c:v>
                </c:pt>
                <c:pt idx="74">
                  <c:v>241.70330000000001</c:v>
                </c:pt>
                <c:pt idx="75">
                  <c:v>240.0609</c:v>
                </c:pt>
                <c:pt idx="76">
                  <c:v>240.82650000000001</c:v>
                </c:pt>
                <c:pt idx="77">
                  <c:v>245.66829999999999</c:v>
                </c:pt>
                <c:pt idx="78">
                  <c:v>244.35679999999999</c:v>
                </c:pt>
                <c:pt idx="79">
                  <c:v>236.435</c:v>
                </c:pt>
                <c:pt idx="80">
                  <c:v>233.35429999999999</c:v>
                </c:pt>
                <c:pt idx="81">
                  <c:v>229.5248</c:v>
                </c:pt>
                <c:pt idx="82">
                  <c:v>239.2527</c:v>
                </c:pt>
                <c:pt idx="83">
                  <c:v>249.44149999999999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31456"/>
        <c:axId val="-1376106432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0576"/>
        <c:axId val="-1376127104"/>
      </c:scatterChart>
      <c:dateAx>
        <c:axId val="-13761314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37610643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376106432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1376131456"/>
        <c:crosses val="autoZero"/>
        <c:crossBetween val="between"/>
        <c:majorUnit val="20"/>
      </c:valAx>
      <c:valAx>
        <c:axId val="-137612057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127104"/>
        <c:crosses val="max"/>
        <c:crossBetween val="midCat"/>
      </c:valAx>
      <c:valAx>
        <c:axId val="-13761271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-137612057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3.1577459999999999</c:v>
                </c:pt>
                <c:pt idx="61">
                  <c:v>2.811439</c:v>
                </c:pt>
                <c:pt idx="62">
                  <c:v>2.7393239999999999</c:v>
                </c:pt>
                <c:pt idx="63">
                  <c:v>2.4423560000000002</c:v>
                </c:pt>
                <c:pt idx="64">
                  <c:v>3.158274</c:v>
                </c:pt>
                <c:pt idx="65">
                  <c:v>3.644476</c:v>
                </c:pt>
                <c:pt idx="66">
                  <c:v>2.6394099999999998</c:v>
                </c:pt>
                <c:pt idx="67">
                  <c:v>2.1342379999999999</c:v>
                </c:pt>
                <c:pt idx="68">
                  <c:v>2.1591879999999999</c:v>
                </c:pt>
                <c:pt idx="69">
                  <c:v>2.358657</c:v>
                </c:pt>
                <c:pt idx="70">
                  <c:v>2.8445670000000001</c:v>
                </c:pt>
                <c:pt idx="71">
                  <c:v>2.3412510000000002</c:v>
                </c:pt>
                <c:pt idx="72">
                  <c:v>2.6182949999999998</c:v>
                </c:pt>
                <c:pt idx="73">
                  <c:v>2.8868520000000002</c:v>
                </c:pt>
                <c:pt idx="74">
                  <c:v>2.9507419355</c:v>
                </c:pt>
                <c:pt idx="75">
                  <c:v>2.9052454666999998</c:v>
                </c:pt>
                <c:pt idx="76">
                  <c:v>4.080425</c:v>
                </c:pt>
                <c:pt idx="77">
                  <c:v>3.685171</c:v>
                </c:pt>
                <c:pt idx="78">
                  <c:v>4.405068</c:v>
                </c:pt>
                <c:pt idx="79">
                  <c:v>4.3995189999999997</c:v>
                </c:pt>
                <c:pt idx="80">
                  <c:v>3.9576549999999999</c:v>
                </c:pt>
                <c:pt idx="81">
                  <c:v>3.288008</c:v>
                </c:pt>
                <c:pt idx="82">
                  <c:v>3.6978070000000001</c:v>
                </c:pt>
                <c:pt idx="83">
                  <c:v>4.0864149999999997</c:v>
                </c:pt>
                <c:pt idx="84">
                  <c:v>3.7767409999999999</c:v>
                </c:pt>
                <c:pt idx="85">
                  <c:v>3.3368950000000002</c:v>
                </c:pt>
                <c:pt idx="86">
                  <c:v>3.9518420000000001</c:v>
                </c:pt>
                <c:pt idx="87">
                  <c:v>4.3015499999999998</c:v>
                </c:pt>
                <c:pt idx="88">
                  <c:v>4.7007459999999996</c:v>
                </c:pt>
                <c:pt idx="89">
                  <c:v>4.8120190000000003</c:v>
                </c:pt>
                <c:pt idx="90">
                  <c:v>4.5782230000000004</c:v>
                </c:pt>
                <c:pt idx="91">
                  <c:v>4.8140549999999998</c:v>
                </c:pt>
                <c:pt idx="92">
                  <c:v>4.4105790000000002</c:v>
                </c:pt>
                <c:pt idx="93">
                  <c:v>3.7547229999999998</c:v>
                </c:pt>
                <c:pt idx="94">
                  <c:v>3.7104279999999998</c:v>
                </c:pt>
                <c:pt idx="95">
                  <c:v>3.9996520000000002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-3.7627290000000002</c:v>
                </c:pt>
                <c:pt idx="61">
                  <c:v>-4.3371719999999998</c:v>
                </c:pt>
                <c:pt idx="62">
                  <c:v>-4.0157179999999997</c:v>
                </c:pt>
                <c:pt idx="63">
                  <c:v>-3.658331</c:v>
                </c:pt>
                <c:pt idx="64">
                  <c:v>-2.2189770000000002</c:v>
                </c:pt>
                <c:pt idx="65">
                  <c:v>-2.9694219999999998</c:v>
                </c:pt>
                <c:pt idx="66">
                  <c:v>-3.2055349999999998</c:v>
                </c:pt>
                <c:pt idx="67">
                  <c:v>-3.1667640000000001</c:v>
                </c:pt>
                <c:pt idx="68">
                  <c:v>-2.9922230000000001</c:v>
                </c:pt>
                <c:pt idx="69">
                  <c:v>-3.3428429999999998</c:v>
                </c:pt>
                <c:pt idx="70">
                  <c:v>-3.0519219999999998</c:v>
                </c:pt>
                <c:pt idx="71">
                  <c:v>-3.546249</c:v>
                </c:pt>
                <c:pt idx="72">
                  <c:v>-3.4319459999999999</c:v>
                </c:pt>
                <c:pt idx="73">
                  <c:v>-2.8997660000000001</c:v>
                </c:pt>
                <c:pt idx="74">
                  <c:v>-2.9448641957000001</c:v>
                </c:pt>
                <c:pt idx="75">
                  <c:v>-3.0421847147999999</c:v>
                </c:pt>
                <c:pt idx="76">
                  <c:v>-3.080158</c:v>
                </c:pt>
                <c:pt idx="77">
                  <c:v>-2.9958130000000001</c:v>
                </c:pt>
                <c:pt idx="78">
                  <c:v>-3.6312310000000001</c:v>
                </c:pt>
                <c:pt idx="79">
                  <c:v>-3.2635369999999999</c:v>
                </c:pt>
                <c:pt idx="80">
                  <c:v>-2.9421330000000001</c:v>
                </c:pt>
                <c:pt idx="81">
                  <c:v>-2.4654379999999998</c:v>
                </c:pt>
                <c:pt idx="82">
                  <c:v>-2.9625819999999998</c:v>
                </c:pt>
                <c:pt idx="83">
                  <c:v>-4.1835149999999999</c:v>
                </c:pt>
                <c:pt idx="84">
                  <c:v>-2.9979629999999999</c:v>
                </c:pt>
                <c:pt idx="85">
                  <c:v>-3.1459969999999999</c:v>
                </c:pt>
                <c:pt idx="86">
                  <c:v>-3.5387970000000002</c:v>
                </c:pt>
                <c:pt idx="87">
                  <c:v>-3.1851449999999999</c:v>
                </c:pt>
                <c:pt idx="88">
                  <c:v>-3.5572400000000002</c:v>
                </c:pt>
                <c:pt idx="89">
                  <c:v>-3.948528</c:v>
                </c:pt>
                <c:pt idx="90">
                  <c:v>-4.0572720000000002</c:v>
                </c:pt>
                <c:pt idx="91">
                  <c:v>-4.3624499999999999</c:v>
                </c:pt>
                <c:pt idx="92">
                  <c:v>-4.2023320000000002</c:v>
                </c:pt>
                <c:pt idx="93">
                  <c:v>-3.749241</c:v>
                </c:pt>
                <c:pt idx="94">
                  <c:v>-3.7483119999999999</c:v>
                </c:pt>
                <c:pt idx="95">
                  <c:v>-4.9062469999999996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26560"/>
        <c:axId val="-1376108608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-0.60498300000000027</c:v>
                </c:pt>
                <c:pt idx="61">
                  <c:v>-1.5257329999999998</c:v>
                </c:pt>
                <c:pt idx="62">
                  <c:v>-1.2763939999999998</c:v>
                </c:pt>
                <c:pt idx="63">
                  <c:v>-1.2159749999999998</c:v>
                </c:pt>
                <c:pt idx="64">
                  <c:v>0.93929699999999983</c:v>
                </c:pt>
                <c:pt idx="65">
                  <c:v>0.67505400000000026</c:v>
                </c:pt>
                <c:pt idx="66">
                  <c:v>-0.56612499999999999</c:v>
                </c:pt>
                <c:pt idx="67">
                  <c:v>-1.0325260000000003</c:v>
                </c:pt>
                <c:pt idx="68">
                  <c:v>-0.83303500000000019</c:v>
                </c:pt>
                <c:pt idx="69">
                  <c:v>-0.98418599999999978</c:v>
                </c:pt>
                <c:pt idx="70">
                  <c:v>-0.20735499999999973</c:v>
                </c:pt>
                <c:pt idx="71">
                  <c:v>-1.2049979999999998</c:v>
                </c:pt>
                <c:pt idx="72">
                  <c:v>-0.81365100000000012</c:v>
                </c:pt>
                <c:pt idx="73">
                  <c:v>-1.291399999999987E-2</c:v>
                </c:pt>
                <c:pt idx="74">
                  <c:v>5.8777397999998371E-3</c:v>
                </c:pt>
                <c:pt idx="75">
                  <c:v>-0.13693924810000002</c:v>
                </c:pt>
                <c:pt idx="76">
                  <c:v>1.000267</c:v>
                </c:pt>
                <c:pt idx="77">
                  <c:v>0.68935799999999992</c:v>
                </c:pt>
                <c:pt idx="78">
                  <c:v>0.77383699999999989</c:v>
                </c:pt>
                <c:pt idx="79">
                  <c:v>1.1359819999999998</c:v>
                </c:pt>
                <c:pt idx="80">
                  <c:v>1.0155219999999998</c:v>
                </c:pt>
                <c:pt idx="81">
                  <c:v>0.82257000000000025</c:v>
                </c:pt>
                <c:pt idx="82">
                  <c:v>0.73522500000000024</c:v>
                </c:pt>
                <c:pt idx="83">
                  <c:v>-9.7100000000000186E-2</c:v>
                </c:pt>
                <c:pt idx="84">
                  <c:v>0.77877799999999997</c:v>
                </c:pt>
                <c:pt idx="85">
                  <c:v>0.19089800000000023</c:v>
                </c:pt>
                <c:pt idx="86">
                  <c:v>0.41304499999999988</c:v>
                </c:pt>
                <c:pt idx="87">
                  <c:v>1.1164049999999999</c:v>
                </c:pt>
                <c:pt idx="88">
                  <c:v>1.1435059999999995</c:v>
                </c:pt>
                <c:pt idx="89">
                  <c:v>0.86349100000000023</c:v>
                </c:pt>
                <c:pt idx="90">
                  <c:v>0.52095100000000016</c:v>
                </c:pt>
                <c:pt idx="91">
                  <c:v>0.45160499999999981</c:v>
                </c:pt>
                <c:pt idx="92">
                  <c:v>0.20824700000000007</c:v>
                </c:pt>
                <c:pt idx="93">
                  <c:v>5.4819999999997648E-3</c:v>
                </c:pt>
                <c:pt idx="94">
                  <c:v>-3.7884000000000029E-2</c:v>
                </c:pt>
                <c:pt idx="95">
                  <c:v>-0.90659499999999937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26560"/>
        <c:axId val="-1376108608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76</c:v>
                </c:pt>
                <c:pt idx="1">
                  <c:v>76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18944"/>
        <c:axId val="-1376100992"/>
      </c:scatterChart>
      <c:dateAx>
        <c:axId val="-13761265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7610860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3761086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76126560"/>
        <c:crosses val="autoZero"/>
        <c:crossBetween val="between"/>
      </c:valAx>
      <c:valAx>
        <c:axId val="-1376118944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376100992"/>
        <c:crosses val="max"/>
        <c:crossBetween val="midCat"/>
      </c:valAx>
      <c:valAx>
        <c:axId val="-13761009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1189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0.18171563429999993</c:v>
                </c:pt>
                <c:pt idx="2">
                  <c:v>9.2433417700000131E-2</c:v>
                </c:pt>
                <c:pt idx="3">
                  <c:v>0.38412850689999978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8.8932576699999988E-2</c:v>
                </c:pt>
                <c:pt idx="2">
                  <c:v>-2.5512308900000003E-2</c:v>
                </c:pt>
                <c:pt idx="3">
                  <c:v>3.9247589799999982E-2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4.0426530160000085E-2</c:v>
                </c:pt>
                <c:pt idx="2">
                  <c:v>-1.5129998050000038E-2</c:v>
                </c:pt>
                <c:pt idx="3">
                  <c:v>2.5649258029999955E-2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2.5519450320000026E-2</c:v>
                </c:pt>
                <c:pt idx="2">
                  <c:v>-7.5637549800000592E-3</c:v>
                </c:pt>
                <c:pt idx="3">
                  <c:v>9.0247186300000948E-3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115136"/>
        <c:axId val="-1376114592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4.46300269934333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0.33659419148000003</c:v>
                </c:pt>
                <c:pt idx="2">
                  <c:v>4.4227355770000032E-2</c:v>
                </c:pt>
                <c:pt idx="3">
                  <c:v>0.45805007335999981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115136"/>
        <c:axId val="-1376114592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12960"/>
        <c:axId val="-1376116768"/>
      </c:scatterChart>
      <c:catAx>
        <c:axId val="-13761151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14592"/>
        <c:crosses val="autoZero"/>
        <c:auto val="1"/>
        <c:lblAlgn val="ctr"/>
        <c:lblOffset val="100"/>
        <c:tickLblSkip val="1"/>
        <c:noMultiLvlLbl val="0"/>
      </c:catAx>
      <c:valAx>
        <c:axId val="-1376114592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15136"/>
        <c:crosses val="autoZero"/>
        <c:crossBetween val="between"/>
        <c:majorUnit val="0.25"/>
      </c:valAx>
      <c:valAx>
        <c:axId val="-1376116768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112960"/>
        <c:crosses val="max"/>
        <c:crossBetween val="midCat"/>
        <c:majorUnit val="0.5"/>
      </c:valAx>
      <c:valAx>
        <c:axId val="-1376112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116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5.1452900000000001</c:v>
                </c:pt>
                <c:pt idx="13">
                  <c:v>4.9652070000000004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4.7448709999999998</c:v>
                </c:pt>
                <c:pt idx="17">
                  <c:v>5.1973330000000004</c:v>
                </c:pt>
                <c:pt idx="18">
                  <c:v>5.3689359999999997</c:v>
                </c:pt>
                <c:pt idx="19">
                  <c:v>5.3248389999999999</c:v>
                </c:pt>
                <c:pt idx="20">
                  <c:v>5.3088670000000002</c:v>
                </c:pt>
                <c:pt idx="21">
                  <c:v>5.2991609999999998</c:v>
                </c:pt>
                <c:pt idx="22">
                  <c:v>5.3230000000000004</c:v>
                </c:pt>
                <c:pt idx="23">
                  <c:v>5.059774</c:v>
                </c:pt>
                <c:pt idx="24">
                  <c:v>5.188097</c:v>
                </c:pt>
                <c:pt idx="25">
                  <c:v>4.214893</c:v>
                </c:pt>
                <c:pt idx="26">
                  <c:v>5.0423425345000004</c:v>
                </c:pt>
                <c:pt idx="27">
                  <c:v>5.2136556549000002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5.2136556549000002</c:v>
                </c:pt>
                <c:pt idx="28">
                  <c:v>5.3898239999999999</c:v>
                </c:pt>
                <c:pt idx="29">
                  <c:v>5.2502310000000003</c:v>
                </c:pt>
                <c:pt idx="30">
                  <c:v>5.2801689999999999</c:v>
                </c:pt>
                <c:pt idx="31">
                  <c:v>5.2632409999999998</c:v>
                </c:pt>
                <c:pt idx="32">
                  <c:v>5.3325529999999999</c:v>
                </c:pt>
                <c:pt idx="33">
                  <c:v>5.3909609999999999</c:v>
                </c:pt>
                <c:pt idx="34">
                  <c:v>5.3698480000000002</c:v>
                </c:pt>
                <c:pt idx="35">
                  <c:v>5.4434060000000004</c:v>
                </c:pt>
                <c:pt idx="36">
                  <c:v>5.3257770000000004</c:v>
                </c:pt>
                <c:pt idx="37">
                  <c:v>5.4021299999999997</c:v>
                </c:pt>
                <c:pt idx="38">
                  <c:v>5.5175159999999996</c:v>
                </c:pt>
                <c:pt idx="39">
                  <c:v>5.5916829999999997</c:v>
                </c:pt>
                <c:pt idx="40">
                  <c:v>5.6723520000000001</c:v>
                </c:pt>
                <c:pt idx="41">
                  <c:v>5.6943260000000002</c:v>
                </c:pt>
                <c:pt idx="42">
                  <c:v>5.6929569999999998</c:v>
                </c:pt>
                <c:pt idx="43">
                  <c:v>5.7879709999999998</c:v>
                </c:pt>
                <c:pt idx="44">
                  <c:v>5.8019080000000001</c:v>
                </c:pt>
                <c:pt idx="45">
                  <c:v>5.8515689999999996</c:v>
                </c:pt>
                <c:pt idx="46">
                  <c:v>5.8566029999999998</c:v>
                </c:pt>
                <c:pt idx="47">
                  <c:v>5.7498570000000004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5.1603679999999992</c:v>
                </c:pt>
                <c:pt idx="14">
                  <c:v>5.1603679999999992</c:v>
                </c:pt>
                <c:pt idx="15">
                  <c:v>5.1603679999999992</c:v>
                </c:pt>
                <c:pt idx="16">
                  <c:v>5.1603679999999992</c:v>
                </c:pt>
                <c:pt idx="17">
                  <c:v>5.1603679999999992</c:v>
                </c:pt>
                <c:pt idx="18">
                  <c:v>5.1603679999999992</c:v>
                </c:pt>
                <c:pt idx="19">
                  <c:v>5.1603679999999992</c:v>
                </c:pt>
                <c:pt idx="20">
                  <c:v>5.1603679999999992</c:v>
                </c:pt>
                <c:pt idx="21">
                  <c:v>5.1603679999999992</c:v>
                </c:pt>
                <c:pt idx="22">
                  <c:v>5.1603679999999992</c:v>
                </c:pt>
                <c:pt idx="25">
                  <c:v>5.198268432449999</c:v>
                </c:pt>
                <c:pt idx="26">
                  <c:v>5.198268432449999</c:v>
                </c:pt>
                <c:pt idx="27">
                  <c:v>5.198268432449999</c:v>
                </c:pt>
                <c:pt idx="28">
                  <c:v>5.198268432449999</c:v>
                </c:pt>
                <c:pt idx="29">
                  <c:v>5.198268432449999</c:v>
                </c:pt>
                <c:pt idx="30">
                  <c:v>5.198268432449999</c:v>
                </c:pt>
                <c:pt idx="31">
                  <c:v>5.198268432449999</c:v>
                </c:pt>
                <c:pt idx="32">
                  <c:v>5.198268432449999</c:v>
                </c:pt>
                <c:pt idx="33">
                  <c:v>5.198268432449999</c:v>
                </c:pt>
                <c:pt idx="34">
                  <c:v>5.198268432449999</c:v>
                </c:pt>
                <c:pt idx="37">
                  <c:v>5.6620540833333335</c:v>
                </c:pt>
                <c:pt idx="38">
                  <c:v>5.6620540833333335</c:v>
                </c:pt>
                <c:pt idx="39">
                  <c:v>5.6620540833333335</c:v>
                </c:pt>
                <c:pt idx="40">
                  <c:v>5.6620540833333335</c:v>
                </c:pt>
                <c:pt idx="41">
                  <c:v>5.6620540833333335</c:v>
                </c:pt>
                <c:pt idx="42">
                  <c:v>5.6620540833333335</c:v>
                </c:pt>
                <c:pt idx="43">
                  <c:v>5.6620540833333335</c:v>
                </c:pt>
                <c:pt idx="44">
                  <c:v>5.6620540833333335</c:v>
                </c:pt>
                <c:pt idx="45">
                  <c:v>5.6620540833333335</c:v>
                </c:pt>
                <c:pt idx="46">
                  <c:v>5.6620540833333335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105888"/>
        <c:axId val="-1376077600"/>
      </c:lineChart>
      <c:catAx>
        <c:axId val="-137610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776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07760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10588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0.16611310229999998</c:v>
                </c:pt>
                <c:pt idx="2">
                  <c:v>4.4414719599999986E-2</c:v>
                </c:pt>
                <c:pt idx="3">
                  <c:v>0.30977077259999986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-7.7250084700000166E-2</c:v>
                </c:pt>
                <c:pt idx="2">
                  <c:v>3.1971007700000165E-2</c:v>
                </c:pt>
                <c:pt idx="3">
                  <c:v>-8.168180600000019E-3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1.0130569340000006E-2</c:v>
                </c:pt>
                <c:pt idx="2">
                  <c:v>2.7044700800000016E-2</c:v>
                </c:pt>
                <c:pt idx="3">
                  <c:v>-8.9607611000000198E-3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-4.120127132000001E-2</c:v>
                </c:pt>
                <c:pt idx="2">
                  <c:v>9.8804379000000109E-3</c:v>
                </c:pt>
                <c:pt idx="3">
                  <c:v>-5.4367783600000053E-3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087392"/>
        <c:axId val="-137607433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5.66738346618377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-8.54212679267248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9294172541561925E-2"/>
                  <c:y val="-9.04034018334977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5.7792315619999812E-2</c:v>
                </c:pt>
                <c:pt idx="2">
                  <c:v>0.11331086600000018</c:v>
                </c:pt>
                <c:pt idx="3">
                  <c:v>0.28720505253999984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87392"/>
        <c:axId val="-137607433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83040"/>
        <c:axId val="-1376098816"/>
      </c:scatterChart>
      <c:catAx>
        <c:axId val="-13760873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74336"/>
        <c:crosses val="autoZero"/>
        <c:auto val="1"/>
        <c:lblAlgn val="ctr"/>
        <c:lblOffset val="100"/>
        <c:tickLblSkip val="1"/>
        <c:noMultiLvlLbl val="0"/>
      </c:catAx>
      <c:valAx>
        <c:axId val="-1376074336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7392"/>
        <c:crosses val="autoZero"/>
        <c:crossBetween val="between"/>
        <c:majorUnit val="0.25"/>
      </c:valAx>
      <c:valAx>
        <c:axId val="-137609881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-1376083040"/>
        <c:crosses val="max"/>
        <c:crossBetween val="midCat"/>
        <c:majorUnit val="0.25"/>
      </c:valAx>
      <c:valAx>
        <c:axId val="-13760830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09881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3.3962810000000001</c:v>
                </c:pt>
                <c:pt idx="13">
                  <c:v>3.2084169999999999</c:v>
                </c:pt>
                <c:pt idx="14">
                  <c:v>3.3106209999999998</c:v>
                </c:pt>
                <c:pt idx="15">
                  <c:v>2.8570069999999999</c:v>
                </c:pt>
                <c:pt idx="16">
                  <c:v>2.881014</c:v>
                </c:pt>
                <c:pt idx="17">
                  <c:v>2.7600060000000002</c:v>
                </c:pt>
                <c:pt idx="18">
                  <c:v>3.0208550000000001</c:v>
                </c:pt>
                <c:pt idx="19">
                  <c:v>2.8907880000000001</c:v>
                </c:pt>
                <c:pt idx="20">
                  <c:v>2.9232019999999999</c:v>
                </c:pt>
                <c:pt idx="21">
                  <c:v>3.3727330000000002</c:v>
                </c:pt>
                <c:pt idx="22">
                  <c:v>3.7006009999999998</c:v>
                </c:pt>
                <c:pt idx="23">
                  <c:v>4.0221809999999998</c:v>
                </c:pt>
                <c:pt idx="24">
                  <c:v>3.9994109999999998</c:v>
                </c:pt>
                <c:pt idx="25">
                  <c:v>2.8926029999999998</c:v>
                </c:pt>
                <c:pt idx="26">
                  <c:v>3.1935799418999999</c:v>
                </c:pt>
                <c:pt idx="27">
                  <c:v>3.3977837332999998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3.3977837332999998</c:v>
                </c:pt>
                <c:pt idx="28">
                  <c:v>3.0759270000000001</c:v>
                </c:pt>
                <c:pt idx="29">
                  <c:v>2.9984009999999999</c:v>
                </c:pt>
                <c:pt idx="30">
                  <c:v>3.039876</c:v>
                </c:pt>
                <c:pt idx="31">
                  <c:v>2.993614</c:v>
                </c:pt>
                <c:pt idx="32">
                  <c:v>3.0854210000000002</c:v>
                </c:pt>
                <c:pt idx="33">
                  <c:v>3.3755980000000001</c:v>
                </c:pt>
                <c:pt idx="34">
                  <c:v>3.7205490000000001</c:v>
                </c:pt>
                <c:pt idx="35">
                  <c:v>3.9059140000000001</c:v>
                </c:pt>
                <c:pt idx="36">
                  <c:v>3.9893580000000002</c:v>
                </c:pt>
                <c:pt idx="37">
                  <c:v>3.83066</c:v>
                </c:pt>
                <c:pt idx="38">
                  <c:v>3.704431</c:v>
                </c:pt>
                <c:pt idx="39">
                  <c:v>3.4752930000000002</c:v>
                </c:pt>
                <c:pt idx="40">
                  <c:v>3.2978540000000001</c:v>
                </c:pt>
                <c:pt idx="41">
                  <c:v>3.220847</c:v>
                </c:pt>
                <c:pt idx="42">
                  <c:v>3.3538070000000002</c:v>
                </c:pt>
                <c:pt idx="43">
                  <c:v>3.3243260000000001</c:v>
                </c:pt>
                <c:pt idx="44">
                  <c:v>3.4326539999999999</c:v>
                </c:pt>
                <c:pt idx="45">
                  <c:v>3.675503</c:v>
                </c:pt>
                <c:pt idx="46">
                  <c:v>3.8693870000000001</c:v>
                </c:pt>
                <c:pt idx="47">
                  <c:v>4.0026229999999998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3.1953088333333333</c:v>
                </c:pt>
                <c:pt idx="14">
                  <c:v>3.1953088333333333</c:v>
                </c:pt>
                <c:pt idx="15">
                  <c:v>3.1953088333333333</c:v>
                </c:pt>
                <c:pt idx="16">
                  <c:v>3.1953088333333333</c:v>
                </c:pt>
                <c:pt idx="17">
                  <c:v>3.1953088333333333</c:v>
                </c:pt>
                <c:pt idx="18">
                  <c:v>3.1953088333333333</c:v>
                </c:pt>
                <c:pt idx="19">
                  <c:v>3.1953088333333333</c:v>
                </c:pt>
                <c:pt idx="20">
                  <c:v>3.1953088333333333</c:v>
                </c:pt>
                <c:pt idx="21">
                  <c:v>3.1953088333333333</c:v>
                </c:pt>
                <c:pt idx="22">
                  <c:v>3.1953088333333333</c:v>
                </c:pt>
                <c:pt idx="25">
                  <c:v>3.3065564729333339</c:v>
                </c:pt>
                <c:pt idx="26">
                  <c:v>3.3065564729333339</c:v>
                </c:pt>
                <c:pt idx="27">
                  <c:v>3.3065564729333339</c:v>
                </c:pt>
                <c:pt idx="28">
                  <c:v>3.3065564729333339</c:v>
                </c:pt>
                <c:pt idx="29">
                  <c:v>3.3065564729333339</c:v>
                </c:pt>
                <c:pt idx="30">
                  <c:v>3.3065564729333339</c:v>
                </c:pt>
                <c:pt idx="31">
                  <c:v>3.3065564729333339</c:v>
                </c:pt>
                <c:pt idx="32">
                  <c:v>3.3065564729333339</c:v>
                </c:pt>
                <c:pt idx="33">
                  <c:v>3.3065564729333339</c:v>
                </c:pt>
                <c:pt idx="34">
                  <c:v>3.3065564729333339</c:v>
                </c:pt>
                <c:pt idx="37">
                  <c:v>3.598061916666667</c:v>
                </c:pt>
                <c:pt idx="38">
                  <c:v>3.598061916666667</c:v>
                </c:pt>
                <c:pt idx="39">
                  <c:v>3.598061916666667</c:v>
                </c:pt>
                <c:pt idx="40">
                  <c:v>3.598061916666667</c:v>
                </c:pt>
                <c:pt idx="41">
                  <c:v>3.598061916666667</c:v>
                </c:pt>
                <c:pt idx="42">
                  <c:v>3.598061916666667</c:v>
                </c:pt>
                <c:pt idx="43">
                  <c:v>3.598061916666667</c:v>
                </c:pt>
                <c:pt idx="44">
                  <c:v>3.598061916666667</c:v>
                </c:pt>
                <c:pt idx="45">
                  <c:v>3.598061916666667</c:v>
                </c:pt>
                <c:pt idx="46">
                  <c:v>3.598061916666667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084128"/>
        <c:axId val="-1376090112"/>
      </c:lineChart>
      <c:catAx>
        <c:axId val="-1376084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901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090112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4128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-1.1415751448</c:v>
                </c:pt>
                <c:pt idx="21">
                  <c:v>-1.1136113479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-0.28105856011000002</c:v>
                </c:pt>
                <c:pt idx="21">
                  <c:v>-0.37529252329000001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-0.19054237158000001</c:v>
                </c:pt>
                <c:pt idx="21">
                  <c:v>-0.18983564548000001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-0.32353640709999998</c:v>
                </c:pt>
                <c:pt idx="21">
                  <c:v>-0.36632879369999999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1376094464"/>
        <c:axId val="-1376083584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-1.93671248359</c:v>
                </c:pt>
                <c:pt idx="21">
                  <c:v>-2.04506831037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94464"/>
        <c:axId val="-1376083584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79776"/>
        <c:axId val="-1376092832"/>
      </c:scatterChart>
      <c:catAx>
        <c:axId val="-1376094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083584"/>
        <c:crosses val="autoZero"/>
        <c:auto val="0"/>
        <c:lblAlgn val="ctr"/>
        <c:lblOffset val="100"/>
        <c:tickLblSkip val="2"/>
        <c:noMultiLvlLbl val="1"/>
      </c:catAx>
      <c:valAx>
        <c:axId val="-1376083584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094464"/>
        <c:crosses val="autoZero"/>
        <c:crossBetween val="between"/>
        <c:majorUnit val="0.5"/>
      </c:valAx>
      <c:valAx>
        <c:axId val="-1376092832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079776"/>
        <c:crosses val="max"/>
        <c:crossBetween val="midCat"/>
      </c:valAx>
      <c:valAx>
        <c:axId val="-1376079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09283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25.592000000000006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28.565000000000012</c:v>
                </c:pt>
                <c:pt idx="8">
                  <c:v>29.321999999999989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25.592000000000006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28.565000000000012</c:v>
                </c:pt>
                <c:pt idx="20">
                  <c:v>29.321999999999989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25.592000000000006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28.565000000000012</c:v>
                </c:pt>
                <c:pt idx="32">
                  <c:v>29.321999999999989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25.592000000000006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28.565000000000012</c:v>
                </c:pt>
                <c:pt idx="44">
                  <c:v>29.321999999999989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25.592000000000006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28.565000000000012</c:v>
                </c:pt>
                <c:pt idx="56">
                  <c:v>29.321999999999989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25.592000000000006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28.565000000000012</c:v>
                </c:pt>
                <c:pt idx="68">
                  <c:v>29.321999999999989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25.592000000000006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28.565000000000012</c:v>
                </c:pt>
                <c:pt idx="80">
                  <c:v>29.321999999999989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82496"/>
        <c:axId val="-1376086848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74.518000000000001</c:v>
                </c:pt>
                <c:pt idx="49">
                  <c:v>64.108000000000004</c:v>
                </c:pt>
                <c:pt idx="50">
                  <c:v>60.280999999999999</c:v>
                </c:pt>
                <c:pt idx="51">
                  <c:v>61.877000000000002</c:v>
                </c:pt>
                <c:pt idx="52">
                  <c:v>66.965000000000003</c:v>
                </c:pt>
                <c:pt idx="53">
                  <c:v>75.305000000000007</c:v>
                </c:pt>
                <c:pt idx="54">
                  <c:v>85.183000000000007</c:v>
                </c:pt>
                <c:pt idx="55">
                  <c:v>95.29</c:v>
                </c:pt>
                <c:pt idx="56">
                  <c:v>100.71299999999999</c:v>
                </c:pt>
                <c:pt idx="57">
                  <c:v>95.093000000000004</c:v>
                </c:pt>
                <c:pt idx="58">
                  <c:v>90.284999999999997</c:v>
                </c:pt>
                <c:pt idx="59">
                  <c:v>70.445999999999998</c:v>
                </c:pt>
                <c:pt idx="60">
                  <c:v>53.853000000000002</c:v>
                </c:pt>
                <c:pt idx="61">
                  <c:v>41.234000000000002</c:v>
                </c:pt>
                <c:pt idx="62">
                  <c:v>38.466794100000001</c:v>
                </c:pt>
                <c:pt idx="63">
                  <c:v>39.710890829999997</c:v>
                </c:pt>
                <c:pt idx="64">
                  <c:v>47.779890000000002</c:v>
                </c:pt>
                <c:pt idx="65">
                  <c:v>57.4298</c:v>
                </c:pt>
                <c:pt idx="66">
                  <c:v>65.252030000000005</c:v>
                </c:pt>
                <c:pt idx="67">
                  <c:v>72.960819999999998</c:v>
                </c:pt>
                <c:pt idx="68">
                  <c:v>78.018910000000005</c:v>
                </c:pt>
                <c:pt idx="69">
                  <c:v>79.136790000000005</c:v>
                </c:pt>
                <c:pt idx="70">
                  <c:v>73.825280000000006</c:v>
                </c:pt>
                <c:pt idx="71">
                  <c:v>65.578509999999994</c:v>
                </c:pt>
                <c:pt idx="72">
                  <c:v>52.522120000000001</c:v>
                </c:pt>
                <c:pt idx="73">
                  <c:v>44.56279</c:v>
                </c:pt>
                <c:pt idx="74">
                  <c:v>42.287570000000002</c:v>
                </c:pt>
                <c:pt idx="75">
                  <c:v>45.442050000000002</c:v>
                </c:pt>
                <c:pt idx="76">
                  <c:v>54.211939999999998</c:v>
                </c:pt>
                <c:pt idx="77">
                  <c:v>64.908749999999998</c:v>
                </c:pt>
                <c:pt idx="78">
                  <c:v>73.036019999999994</c:v>
                </c:pt>
                <c:pt idx="79">
                  <c:v>82.313370000000006</c:v>
                </c:pt>
                <c:pt idx="80">
                  <c:v>87.052250000000001</c:v>
                </c:pt>
                <c:pt idx="81">
                  <c:v>87.208470000000005</c:v>
                </c:pt>
                <c:pt idx="82">
                  <c:v>83.860389999999995</c:v>
                </c:pt>
                <c:pt idx="83">
                  <c:v>74.24221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82496"/>
        <c:axId val="-1376086848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100448"/>
        <c:axId val="-1376081952"/>
      </c:scatterChart>
      <c:dateAx>
        <c:axId val="-13760824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3760868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3760868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76082496"/>
        <c:crosses val="autoZero"/>
        <c:crossBetween val="between"/>
        <c:majorUnit val="25"/>
      </c:valAx>
      <c:valAx>
        <c:axId val="-137610044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081952"/>
        <c:crosses val="max"/>
        <c:crossBetween val="midCat"/>
      </c:valAx>
      <c:valAx>
        <c:axId val="-13760819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1004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-0.68716204570000006</c:v>
                </c:pt>
                <c:pt idx="2">
                  <c:v>0.10589113059999988</c:v>
                </c:pt>
                <c:pt idx="3">
                  <c:v>-0.21786961370000002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-0.54440442099999586</c:v>
                </c:pt>
                <c:pt idx="2">
                  <c:v>-0.9890539240000038</c:v>
                </c:pt>
                <c:pt idx="3">
                  <c:v>2.4211075750000077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079232"/>
        <c:axId val="-1376085216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5591517845705794E-2"/>
                  <c:y val="3.355508832473375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-1.2315664666999959</c:v>
                </c:pt>
                <c:pt idx="2">
                  <c:v>-0.88316279340000392</c:v>
                </c:pt>
                <c:pt idx="3">
                  <c:v>2.2032379613000077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79232"/>
        <c:axId val="-1376085216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81408"/>
        <c:axId val="-1376088480"/>
      </c:scatterChart>
      <c:catAx>
        <c:axId val="-13760792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5216"/>
        <c:crosses val="autoZero"/>
        <c:auto val="1"/>
        <c:lblAlgn val="ctr"/>
        <c:lblOffset val="100"/>
        <c:tickLblSkip val="1"/>
        <c:noMultiLvlLbl val="0"/>
      </c:catAx>
      <c:valAx>
        <c:axId val="-1376085216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79232"/>
        <c:crosses val="autoZero"/>
        <c:crossBetween val="between"/>
        <c:majorUnit val="5"/>
      </c:valAx>
      <c:valAx>
        <c:axId val="-137608848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081408"/>
        <c:crosses val="max"/>
        <c:crossBetween val="midCat"/>
      </c:valAx>
      <c:valAx>
        <c:axId val="-1376081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088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97.138977132999997</c:v>
                </c:pt>
                <c:pt idx="21">
                  <c:v>96.629328129000001</c:v>
                </c:pt>
                <c:pt idx="22">
                  <c:v>99.681651866999999</c:v>
                </c:pt>
                <c:pt idx="23">
                  <c:v>99.811746161000002</c:v>
                </c:pt>
                <c:pt idx="24">
                  <c:v>99.788016773999999</c:v>
                </c:pt>
                <c:pt idx="25">
                  <c:v>92.440786356999993</c:v>
                </c:pt>
                <c:pt idx="26">
                  <c:v>98.067070000000001</c:v>
                </c:pt>
                <c:pt idx="27">
                  <c:v>97.629760000000005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97.629760000000005</c:v>
                </c:pt>
                <c:pt idx="28">
                  <c:v>97.465249999999997</c:v>
                </c:pt>
                <c:pt idx="29">
                  <c:v>97.425839999999994</c:v>
                </c:pt>
                <c:pt idx="30">
                  <c:v>97.687259999999995</c:v>
                </c:pt>
                <c:pt idx="31">
                  <c:v>98.173010000000005</c:v>
                </c:pt>
                <c:pt idx="32">
                  <c:v>98.536460000000005</c:v>
                </c:pt>
                <c:pt idx="33">
                  <c:v>98.691040000000001</c:v>
                </c:pt>
                <c:pt idx="34">
                  <c:v>98.994540000000001</c:v>
                </c:pt>
                <c:pt idx="35">
                  <c:v>98.901110000000003</c:v>
                </c:pt>
                <c:pt idx="36">
                  <c:v>98.755350000000007</c:v>
                </c:pt>
                <c:pt idx="37">
                  <c:v>98.722059999999999</c:v>
                </c:pt>
                <c:pt idx="38">
                  <c:v>98.903390000000002</c:v>
                </c:pt>
                <c:pt idx="39">
                  <c:v>99.135949999999994</c:v>
                </c:pt>
                <c:pt idx="40">
                  <c:v>99.380660000000006</c:v>
                </c:pt>
                <c:pt idx="41">
                  <c:v>99.706649999999996</c:v>
                </c:pt>
                <c:pt idx="42">
                  <c:v>100.12990000000001</c:v>
                </c:pt>
                <c:pt idx="43">
                  <c:v>100.5365</c:v>
                </c:pt>
                <c:pt idx="44">
                  <c:v>101.009</c:v>
                </c:pt>
                <c:pt idx="45">
                  <c:v>101.1831</c:v>
                </c:pt>
                <c:pt idx="46">
                  <c:v>101.4825</c:v>
                </c:pt>
                <c:pt idx="47">
                  <c:v>101.43729999999999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98.842320063666662</c:v>
                </c:pt>
                <c:pt idx="14">
                  <c:v>98.842320063666662</c:v>
                </c:pt>
                <c:pt idx="15">
                  <c:v>98.842320063666662</c:v>
                </c:pt>
                <c:pt idx="16">
                  <c:v>98.842320063666662</c:v>
                </c:pt>
                <c:pt idx="17">
                  <c:v>98.842320063666662</c:v>
                </c:pt>
                <c:pt idx="18">
                  <c:v>98.842320063666662</c:v>
                </c:pt>
                <c:pt idx="19">
                  <c:v>98.842320063666662</c:v>
                </c:pt>
                <c:pt idx="20">
                  <c:v>98.842320063666662</c:v>
                </c:pt>
                <c:pt idx="21">
                  <c:v>98.842320063666662</c:v>
                </c:pt>
                <c:pt idx="22">
                  <c:v>98.842320063666662</c:v>
                </c:pt>
                <c:pt idx="25">
                  <c:v>97.816678594250007</c:v>
                </c:pt>
                <c:pt idx="26">
                  <c:v>97.816678594250007</c:v>
                </c:pt>
                <c:pt idx="27">
                  <c:v>97.816678594250007</c:v>
                </c:pt>
                <c:pt idx="28">
                  <c:v>97.816678594250007</c:v>
                </c:pt>
                <c:pt idx="29">
                  <c:v>97.816678594250007</c:v>
                </c:pt>
                <c:pt idx="30">
                  <c:v>97.816678594250007</c:v>
                </c:pt>
                <c:pt idx="31">
                  <c:v>97.816678594250007</c:v>
                </c:pt>
                <c:pt idx="32">
                  <c:v>97.816678594250007</c:v>
                </c:pt>
                <c:pt idx="33">
                  <c:v>97.816678594250007</c:v>
                </c:pt>
                <c:pt idx="34">
                  <c:v>97.816678594250007</c:v>
                </c:pt>
                <c:pt idx="37">
                  <c:v>100.03186333333333</c:v>
                </c:pt>
                <c:pt idx="38">
                  <c:v>100.03186333333333</c:v>
                </c:pt>
                <c:pt idx="39">
                  <c:v>100.03186333333333</c:v>
                </c:pt>
                <c:pt idx="40">
                  <c:v>100.03186333333333</c:v>
                </c:pt>
                <c:pt idx="41">
                  <c:v>100.03186333333333</c:v>
                </c:pt>
                <c:pt idx="42">
                  <c:v>100.03186333333333</c:v>
                </c:pt>
                <c:pt idx="43">
                  <c:v>100.03186333333333</c:v>
                </c:pt>
                <c:pt idx="44">
                  <c:v>100.03186333333333</c:v>
                </c:pt>
                <c:pt idx="45">
                  <c:v>100.03186333333333</c:v>
                </c:pt>
                <c:pt idx="46">
                  <c:v>100.03186333333333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089568"/>
        <c:axId val="-1376089024"/>
      </c:lineChart>
      <c:catAx>
        <c:axId val="-1376089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90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089024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9568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1.9119736560000007</c:v>
                </c:pt>
                <c:pt idx="1">
                  <c:v>0.81138159600000037</c:v>
                </c:pt>
                <c:pt idx="2">
                  <c:v>-2.8911195050000025</c:v>
                </c:pt>
                <c:pt idx="3">
                  <c:v>-0.20364743300000043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-0.51237708700000084</c:v>
                </c:pt>
                <c:pt idx="2">
                  <c:v>0.79217648399999874</c:v>
                </c:pt>
                <c:pt idx="3">
                  <c:v>4.3997863000001303E-2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-2.0662593608000037</c:v>
                </c:pt>
                <c:pt idx="2">
                  <c:v>1.0062139851999987</c:v>
                </c:pt>
                <c:pt idx="3">
                  <c:v>-0.10812153210000019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0.6078005351999991</c:v>
                </c:pt>
                <c:pt idx="1">
                  <c:v>-0.1276038711999945</c:v>
                </c:pt>
                <c:pt idx="2">
                  <c:v>0.47770962180001675</c:v>
                </c:pt>
                <c:pt idx="3">
                  <c:v>0.16066455409999492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078688"/>
        <c:axId val="-1376080864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7.83837156800922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0443199460756542E-2"/>
                  <c:y val="3.66401062502536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2.577453644000002</c:v>
                </c:pt>
                <c:pt idx="1">
                  <c:v>-1.8948587229999987</c:v>
                </c:pt>
                <c:pt idx="2">
                  <c:v>-0.61501941399998827</c:v>
                </c:pt>
                <c:pt idx="3">
                  <c:v>-0.10710654800000441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78688"/>
        <c:axId val="-1376080864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97184"/>
        <c:axId val="-1376072704"/>
      </c:scatterChart>
      <c:catAx>
        <c:axId val="-13760786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0864"/>
        <c:crosses val="autoZero"/>
        <c:auto val="1"/>
        <c:lblAlgn val="ctr"/>
        <c:lblOffset val="100"/>
        <c:tickLblSkip val="1"/>
        <c:noMultiLvlLbl val="0"/>
      </c:catAx>
      <c:valAx>
        <c:axId val="-1376080864"/>
        <c:scaling>
          <c:orientation val="minMax"/>
          <c:max val="5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78688"/>
        <c:crosses val="autoZero"/>
        <c:crossBetween val="between"/>
        <c:majorUnit val="1"/>
      </c:valAx>
      <c:valAx>
        <c:axId val="-137607270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097184"/>
        <c:crosses val="max"/>
        <c:crossBetween val="midCat"/>
      </c:valAx>
      <c:valAx>
        <c:axId val="-1376097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072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110.23462549</c:v>
                </c:pt>
                <c:pt idx="1">
                  <c:v>107.61507429</c:v>
                </c:pt>
                <c:pt idx="2">
                  <c:v>94.267970448</c:v>
                </c:pt>
                <c:pt idx="3">
                  <c:v>73.6325121</c:v>
                </c:pt>
                <c:pt idx="4">
                  <c:v>68.741593257999995</c:v>
                </c:pt>
                <c:pt idx="5">
                  <c:v>70.557713167000003</c:v>
                </c:pt>
                <c:pt idx="6">
                  <c:v>77.127352516000002</c:v>
                </c:pt>
                <c:pt idx="7">
                  <c:v>78.397037581000006</c:v>
                </c:pt>
                <c:pt idx="8">
                  <c:v>73.441261033000004</c:v>
                </c:pt>
                <c:pt idx="9">
                  <c:v>74.346828704999993</c:v>
                </c:pt>
                <c:pt idx="10">
                  <c:v>92.598322003000007</c:v>
                </c:pt>
                <c:pt idx="11">
                  <c:v>102.03230977</c:v>
                </c:pt>
                <c:pt idx="12">
                  <c:v>106.32483213</c:v>
                </c:pt>
                <c:pt idx="13">
                  <c:v>104.57800003</c:v>
                </c:pt>
                <c:pt idx="14">
                  <c:v>87.369564967000002</c:v>
                </c:pt>
                <c:pt idx="15">
                  <c:v>74.7662002</c:v>
                </c:pt>
                <c:pt idx="16">
                  <c:v>66.751193841000003</c:v>
                </c:pt>
                <c:pt idx="17">
                  <c:v>71.126718229999994</c:v>
                </c:pt>
                <c:pt idx="18">
                  <c:v>80.366495552000003</c:v>
                </c:pt>
                <c:pt idx="19">
                  <c:v>77.531101000000007</c:v>
                </c:pt>
                <c:pt idx="20">
                  <c:v>72.455333737000004</c:v>
                </c:pt>
                <c:pt idx="21">
                  <c:v>74.909890903000004</c:v>
                </c:pt>
                <c:pt idx="22">
                  <c:v>81.320228862999997</c:v>
                </c:pt>
                <c:pt idx="23">
                  <c:v>101.8601702</c:v>
                </c:pt>
                <c:pt idx="24">
                  <c:v>105.98852248</c:v>
                </c:pt>
                <c:pt idx="25">
                  <c:v>108.44314596</c:v>
                </c:pt>
                <c:pt idx="26">
                  <c:v>84.039106000000004</c:v>
                </c:pt>
                <c:pt idx="27">
                  <c:v>74.161651000000006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74.161651000000006</c:v>
                </c:pt>
                <c:pt idx="28">
                  <c:v>67.097170000000006</c:v>
                </c:pt>
                <c:pt idx="29">
                  <c:v>70.437479999999994</c:v>
                </c:pt>
                <c:pt idx="30">
                  <c:v>75.242890000000003</c:v>
                </c:pt>
                <c:pt idx="31">
                  <c:v>74.195639999999997</c:v>
                </c:pt>
                <c:pt idx="32">
                  <c:v>71.562370000000001</c:v>
                </c:pt>
                <c:pt idx="33">
                  <c:v>73.395259999999993</c:v>
                </c:pt>
                <c:pt idx="34">
                  <c:v>86.104410000000001</c:v>
                </c:pt>
                <c:pt idx="35">
                  <c:v>102.5964</c:v>
                </c:pt>
                <c:pt idx="36">
                  <c:v>104.7587</c:v>
                </c:pt>
                <c:pt idx="37">
                  <c:v>103.39319999999999</c:v>
                </c:pt>
                <c:pt idx="38">
                  <c:v>87.505610000000004</c:v>
                </c:pt>
                <c:pt idx="39">
                  <c:v>74.267619999999994</c:v>
                </c:pt>
                <c:pt idx="40">
                  <c:v>66.843469999999996</c:v>
                </c:pt>
                <c:pt idx="41">
                  <c:v>70.279849999999996</c:v>
                </c:pt>
                <c:pt idx="42">
                  <c:v>75.771659999999997</c:v>
                </c:pt>
                <c:pt idx="43">
                  <c:v>75.464349999999996</c:v>
                </c:pt>
                <c:pt idx="44">
                  <c:v>71.635170000000002</c:v>
                </c:pt>
                <c:pt idx="45">
                  <c:v>73.366879999999995</c:v>
                </c:pt>
                <c:pt idx="46">
                  <c:v>85.553240000000002</c:v>
                </c:pt>
                <c:pt idx="47">
                  <c:v>102.6574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85.249383363416655</c:v>
                </c:pt>
                <c:pt idx="2">
                  <c:v>85.249383363416655</c:v>
                </c:pt>
                <c:pt idx="3">
                  <c:v>85.249383363416655</c:v>
                </c:pt>
                <c:pt idx="4">
                  <c:v>85.249383363416655</c:v>
                </c:pt>
                <c:pt idx="5">
                  <c:v>85.249383363416655</c:v>
                </c:pt>
                <c:pt idx="6">
                  <c:v>85.249383363416655</c:v>
                </c:pt>
                <c:pt idx="7">
                  <c:v>85.249383363416655</c:v>
                </c:pt>
                <c:pt idx="8">
                  <c:v>85.249383363416655</c:v>
                </c:pt>
                <c:pt idx="9">
                  <c:v>85.249383363416655</c:v>
                </c:pt>
                <c:pt idx="10">
                  <c:v>85.249383363416655</c:v>
                </c:pt>
                <c:pt idx="13">
                  <c:v>83.279977471083342</c:v>
                </c:pt>
                <c:pt idx="14">
                  <c:v>83.279977471083342</c:v>
                </c:pt>
                <c:pt idx="15">
                  <c:v>83.279977471083342</c:v>
                </c:pt>
                <c:pt idx="16">
                  <c:v>83.279977471083342</c:v>
                </c:pt>
                <c:pt idx="17">
                  <c:v>83.279977471083342</c:v>
                </c:pt>
                <c:pt idx="18">
                  <c:v>83.279977471083342</c:v>
                </c:pt>
                <c:pt idx="19">
                  <c:v>83.279977471083342</c:v>
                </c:pt>
                <c:pt idx="20">
                  <c:v>83.279977471083342</c:v>
                </c:pt>
                <c:pt idx="21">
                  <c:v>83.279977471083342</c:v>
                </c:pt>
                <c:pt idx="22">
                  <c:v>83.279977471083342</c:v>
                </c:pt>
                <c:pt idx="25">
                  <c:v>82.772003786666673</c:v>
                </c:pt>
                <c:pt idx="26">
                  <c:v>82.772003786666673</c:v>
                </c:pt>
                <c:pt idx="27">
                  <c:v>82.772003786666673</c:v>
                </c:pt>
                <c:pt idx="28">
                  <c:v>82.772003786666673</c:v>
                </c:pt>
                <c:pt idx="29">
                  <c:v>82.772003786666673</c:v>
                </c:pt>
                <c:pt idx="30">
                  <c:v>82.772003786666673</c:v>
                </c:pt>
                <c:pt idx="31">
                  <c:v>82.772003786666673</c:v>
                </c:pt>
                <c:pt idx="32">
                  <c:v>82.772003786666673</c:v>
                </c:pt>
                <c:pt idx="33">
                  <c:v>82.772003786666673</c:v>
                </c:pt>
                <c:pt idx="34">
                  <c:v>82.772003786666673</c:v>
                </c:pt>
                <c:pt idx="37">
                  <c:v>82.624762499999989</c:v>
                </c:pt>
                <c:pt idx="38">
                  <c:v>82.624762499999989</c:v>
                </c:pt>
                <c:pt idx="39">
                  <c:v>82.624762499999989</c:v>
                </c:pt>
                <c:pt idx="40">
                  <c:v>82.624762499999989</c:v>
                </c:pt>
                <c:pt idx="41">
                  <c:v>82.624762499999989</c:v>
                </c:pt>
                <c:pt idx="42">
                  <c:v>82.624762499999989</c:v>
                </c:pt>
                <c:pt idx="43">
                  <c:v>82.624762499999989</c:v>
                </c:pt>
                <c:pt idx="44">
                  <c:v>82.624762499999989</c:v>
                </c:pt>
                <c:pt idx="45">
                  <c:v>82.624762499999989</c:v>
                </c:pt>
                <c:pt idx="46">
                  <c:v>82.624762499999989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095552"/>
        <c:axId val="-1376080320"/>
      </c:lineChart>
      <c:catAx>
        <c:axId val="-1376095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03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080320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95552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4021824507744163"/>
          <c:y val="0.56384096985561272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12.237076923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9.8064168132000002</c:v>
                </c:pt>
                <c:pt idx="22">
                  <c:v>7.7393235978000003</c:v>
                </c:pt>
                <c:pt idx="23">
                  <c:v>0</c:v>
                </c:pt>
                <c:pt idx="24">
                  <c:v>0</c:v>
                </c:pt>
                <c:pt idx="25">
                  <c:v>11.573823297000001</c:v>
                </c:pt>
                <c:pt idx="26">
                  <c:v>9.2040096196000007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-12.735461537999999</c:v>
                </c:pt>
                <c:pt idx="17">
                  <c:v>0</c:v>
                </c:pt>
                <c:pt idx="18">
                  <c:v>0</c:v>
                </c:pt>
                <c:pt idx="19">
                  <c:v>-5.3623260869999996</c:v>
                </c:pt>
                <c:pt idx="20">
                  <c:v>-17.169311110999999</c:v>
                </c:pt>
                <c:pt idx="21">
                  <c:v>0</c:v>
                </c:pt>
                <c:pt idx="22">
                  <c:v>0</c:v>
                </c:pt>
                <c:pt idx="23">
                  <c:v>-6.3673615326000004</c:v>
                </c:pt>
                <c:pt idx="24">
                  <c:v>-17.451314433</c:v>
                </c:pt>
                <c:pt idx="25">
                  <c:v>0</c:v>
                </c:pt>
                <c:pt idx="26">
                  <c:v>0</c:v>
                </c:pt>
                <c:pt idx="27">
                  <c:v>-4.3943938804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-1376071072"/>
        <c:axId val="-1376078144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71072"/>
        <c:axId val="-13760781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94.788857143000001</c:v>
                      </c:pt>
                      <c:pt idx="17">
                        <c:v>89.676802198000004</c:v>
                      </c:pt>
                      <c:pt idx="18">
                        <c:v>89.825717390999998</c:v>
                      </c:pt>
                      <c:pt idx="19">
                        <c:v>91.145989130000004</c:v>
                      </c:pt>
                      <c:pt idx="20">
                        <c:v>90.093491889000006</c:v>
                      </c:pt>
                      <c:pt idx="21">
                        <c:v>90.753322967000003</c:v>
                      </c:pt>
                      <c:pt idx="22">
                        <c:v>91.342931304000004</c:v>
                      </c:pt>
                      <c:pt idx="23">
                        <c:v>92.026606630000003</c:v>
                      </c:pt>
                      <c:pt idx="24">
                        <c:v>91.966393221999994</c:v>
                      </c:pt>
                      <c:pt idx="25">
                        <c:v>92.535590110000001</c:v>
                      </c:pt>
                      <c:pt idx="26">
                        <c:v>93.602471738999995</c:v>
                      </c:pt>
                      <c:pt idx="27">
                        <c:v>94.359098152000001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103.92002838000001</c:v>
                      </c:pt>
                      <c:pt idx="13">
                        <c:v>70.952704933999996</c:v>
                      </c:pt>
                      <c:pt idx="14">
                        <c:v>76.353194826000006</c:v>
                      </c:pt>
                      <c:pt idx="15">
                        <c:v>89.627206009000005</c:v>
                      </c:pt>
                      <c:pt idx="16">
                        <c:v>99.310860559000005</c:v>
                      </c:pt>
                      <c:pt idx="17">
                        <c:v>70.835984197000002</c:v>
                      </c:pt>
                      <c:pt idx="18">
                        <c:v>76.831364187000005</c:v>
                      </c:pt>
                      <c:pt idx="19">
                        <c:v>86.081290870000004</c:v>
                      </c:pt>
                      <c:pt idx="20">
                        <c:v>99.191828556000004</c:v>
                      </c:pt>
                      <c:pt idx="21">
                        <c:v>70.527320879000001</c:v>
                      </c:pt>
                      <c:pt idx="22">
                        <c:v>73.689842717000005</c:v>
                      </c:pt>
                      <c:pt idx="23">
                        <c:v>87.379062609000002</c:v>
                      </c:pt>
                      <c:pt idx="24">
                        <c:v>98.391146778000007</c:v>
                      </c:pt>
                      <c:pt idx="25">
                        <c:v>70.423864504999997</c:v>
                      </c:pt>
                      <c:pt idx="26">
                        <c:v>74.319254457</c:v>
                      </c:pt>
                      <c:pt idx="27">
                        <c:v>87.210324783000004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7.8435648022000004</c:v>
                      </c:pt>
                      <c:pt idx="17">
                        <c:v>6.1993824945</c:v>
                      </c:pt>
                      <c:pt idx="18">
                        <c:v>6.4802672390999998</c:v>
                      </c:pt>
                      <c:pt idx="19">
                        <c:v>7.3655882391</c:v>
                      </c:pt>
                      <c:pt idx="20">
                        <c:v>8.9196721333000006</c:v>
                      </c:pt>
                      <c:pt idx="21">
                        <c:v>6.7666654285999996</c:v>
                      </c:pt>
                      <c:pt idx="22">
                        <c:v>6.8765875761000004</c:v>
                      </c:pt>
                      <c:pt idx="23">
                        <c:v>7.0228413804000001</c:v>
                      </c:pt>
                      <c:pt idx="24">
                        <c:v>7.6932950889000002</c:v>
                      </c:pt>
                      <c:pt idx="25">
                        <c:v>6.5344814615000004</c:v>
                      </c:pt>
                      <c:pt idx="26">
                        <c:v>6.5475703260999998</c:v>
                      </c:pt>
                      <c:pt idx="27">
                        <c:v>6.8865559129999996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-17.169311110999999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-6.3673615326000004</c:v>
                      </c:pt>
                      <c:pt idx="24">
                        <c:v>-17.451314433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-4.3943938804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71072"/>
        <c:axId val="-137607814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11.997278826000001</c:v>
                      </c:pt>
                      <c:pt idx="19">
                        <c:v>16.962307826</c:v>
                      </c:pt>
                      <c:pt idx="20">
                        <c:v>17.310409856</c:v>
                      </c:pt>
                      <c:pt idx="21">
                        <c:v>16.811969121000001</c:v>
                      </c:pt>
                      <c:pt idx="22">
                        <c:v>17.650157499999999</c:v>
                      </c:pt>
                      <c:pt idx="23">
                        <c:v>19.059976196000001</c:v>
                      </c:pt>
                      <c:pt idx="24">
                        <c:v>19.199355110999999</c:v>
                      </c:pt>
                      <c:pt idx="25">
                        <c:v>17.441328462000001</c:v>
                      </c:pt>
                      <c:pt idx="26">
                        <c:v>17.682778587000001</c:v>
                      </c:pt>
                      <c:pt idx="27">
                        <c:v>19.149126522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-8.2238526048000011</c:v>
                      </c:pt>
                      <c:pt idx="17">
                        <c:v>-6.4885260655000003</c:v>
                      </c:pt>
                      <c:pt idx="18">
                        <c:v>-5.5170115869000007</c:v>
                      </c:pt>
                      <c:pt idx="19">
                        <c:v>-9.5967195869000008</c:v>
                      </c:pt>
                      <c:pt idx="20">
                        <c:v>-8.3907377226999991</c:v>
                      </c:pt>
                      <c:pt idx="21">
                        <c:v>-10.045303692400001</c:v>
                      </c:pt>
                      <c:pt idx="22">
                        <c:v>-10.773569923899998</c:v>
                      </c:pt>
                      <c:pt idx="23">
                        <c:v>-12.037134815600002</c:v>
                      </c:pt>
                      <c:pt idx="24">
                        <c:v>-11.506060022099998</c:v>
                      </c:pt>
                      <c:pt idx="25">
                        <c:v>-10.906847000500001</c:v>
                      </c:pt>
                      <c:pt idx="26">
                        <c:v>-11.135208260900001</c:v>
                      </c:pt>
                      <c:pt idx="27">
                        <c:v>-12.262570609000001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376071072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7607814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376078144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76071072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94.788857143000001</c:v>
                </c:pt>
                <c:pt idx="17">
                  <c:v>89.676802198000004</c:v>
                </c:pt>
                <c:pt idx="18">
                  <c:v>89.825717390999998</c:v>
                </c:pt>
                <c:pt idx="19">
                  <c:v>91.145989130000004</c:v>
                </c:pt>
                <c:pt idx="20">
                  <c:v>90.093491889000006</c:v>
                </c:pt>
                <c:pt idx="21">
                  <c:v>90.753322967000003</c:v>
                </c:pt>
                <c:pt idx="22">
                  <c:v>91.342931304000004</c:v>
                </c:pt>
                <c:pt idx="23">
                  <c:v>92.026606630000003</c:v>
                </c:pt>
                <c:pt idx="24">
                  <c:v>91.966393221999994</c:v>
                </c:pt>
                <c:pt idx="25">
                  <c:v>92.535590110000001</c:v>
                </c:pt>
                <c:pt idx="26">
                  <c:v>93.602471738999995</c:v>
                </c:pt>
                <c:pt idx="27">
                  <c:v>94.359098152000001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103.92002838000001</c:v>
                </c:pt>
                <c:pt idx="13">
                  <c:v>70.952704933999996</c:v>
                </c:pt>
                <c:pt idx="14">
                  <c:v>76.353194826000006</c:v>
                </c:pt>
                <c:pt idx="15">
                  <c:v>89.627206009000005</c:v>
                </c:pt>
                <c:pt idx="16">
                  <c:v>99.310860559000005</c:v>
                </c:pt>
                <c:pt idx="17">
                  <c:v>70.835984197000002</c:v>
                </c:pt>
                <c:pt idx="18">
                  <c:v>76.831364187000005</c:v>
                </c:pt>
                <c:pt idx="19">
                  <c:v>86.081290870000004</c:v>
                </c:pt>
                <c:pt idx="20">
                  <c:v>99.191828556000004</c:v>
                </c:pt>
                <c:pt idx="21">
                  <c:v>70.527320879000001</c:v>
                </c:pt>
                <c:pt idx="22">
                  <c:v>73.689842717000005</c:v>
                </c:pt>
                <c:pt idx="23">
                  <c:v>87.379062609000002</c:v>
                </c:pt>
                <c:pt idx="24">
                  <c:v>98.391146778000007</c:v>
                </c:pt>
                <c:pt idx="25">
                  <c:v>70.423864504999997</c:v>
                </c:pt>
                <c:pt idx="26">
                  <c:v>74.319254457</c:v>
                </c:pt>
                <c:pt idx="27">
                  <c:v>87.210324783000004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-8.2238526048000011</c:v>
                </c:pt>
                <c:pt idx="17">
                  <c:v>-6.4885260655000003</c:v>
                </c:pt>
                <c:pt idx="18">
                  <c:v>-5.5170115869000007</c:v>
                </c:pt>
                <c:pt idx="19">
                  <c:v>-9.5967195869000008</c:v>
                </c:pt>
                <c:pt idx="20">
                  <c:v>-8.3907377226999991</c:v>
                </c:pt>
                <c:pt idx="21">
                  <c:v>-10.045303692400001</c:v>
                </c:pt>
                <c:pt idx="22">
                  <c:v>-10.773569923899998</c:v>
                </c:pt>
                <c:pt idx="23">
                  <c:v>-12.037134815600002</c:v>
                </c:pt>
                <c:pt idx="24">
                  <c:v>-11.506060022099998</c:v>
                </c:pt>
                <c:pt idx="25">
                  <c:v>-10.906847000500001</c:v>
                </c:pt>
                <c:pt idx="26">
                  <c:v>-11.135208260900001</c:v>
                </c:pt>
                <c:pt idx="27">
                  <c:v>-12.262570609000001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86304"/>
        <c:axId val="-1376099360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7.8435648022000004</c:v>
                      </c:pt>
                      <c:pt idx="17">
                        <c:v>6.1993824945</c:v>
                      </c:pt>
                      <c:pt idx="18">
                        <c:v>6.4802672390999998</c:v>
                      </c:pt>
                      <c:pt idx="19">
                        <c:v>7.3655882391</c:v>
                      </c:pt>
                      <c:pt idx="20">
                        <c:v>8.9196721333000006</c:v>
                      </c:pt>
                      <c:pt idx="21">
                        <c:v>6.7666654285999996</c:v>
                      </c:pt>
                      <c:pt idx="22">
                        <c:v>6.8765875761000004</c:v>
                      </c:pt>
                      <c:pt idx="23">
                        <c:v>7.0228413804000001</c:v>
                      </c:pt>
                      <c:pt idx="24">
                        <c:v>7.6932950889000002</c:v>
                      </c:pt>
                      <c:pt idx="25">
                        <c:v>6.5344814615000004</c:v>
                      </c:pt>
                      <c:pt idx="26">
                        <c:v>6.5475703260999998</c:v>
                      </c:pt>
                      <c:pt idx="27">
                        <c:v>6.8865559129999996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-17.169311110999999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-6.3673615326000004</c:v>
                      </c:pt>
                      <c:pt idx="24">
                        <c:v>-17.451314433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-4.3943938804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86304"/>
        <c:axId val="-1376099360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11.997278826000001</c:v>
                      </c:pt>
                      <c:pt idx="19">
                        <c:v>16.962307826</c:v>
                      </c:pt>
                      <c:pt idx="20">
                        <c:v>17.310409856</c:v>
                      </c:pt>
                      <c:pt idx="21">
                        <c:v>16.811969121000001</c:v>
                      </c:pt>
                      <c:pt idx="22">
                        <c:v>17.650157499999999</c:v>
                      </c:pt>
                      <c:pt idx="23">
                        <c:v>19.059976196000001</c:v>
                      </c:pt>
                      <c:pt idx="24">
                        <c:v>19.199355110999999</c:v>
                      </c:pt>
                      <c:pt idx="25">
                        <c:v>17.441328462000001</c:v>
                      </c:pt>
                      <c:pt idx="26">
                        <c:v>17.682778587000001</c:v>
                      </c:pt>
                      <c:pt idx="27">
                        <c:v>19.149126522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37608630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-1376099360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376099360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7608630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6.8366477130999996</c:v>
                </c:pt>
                <c:pt idx="3">
                  <c:v>7.2037483863</c:v>
                </c:pt>
                <c:pt idx="4">
                  <c:v>6.6943152492999998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0.1344632459</c:v>
                </c:pt>
                <c:pt idx="3">
                  <c:v>0.18595050411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-7.8993955081999996</c:v>
                </c:pt>
                <c:pt idx="3">
                  <c:v>-8.5137872848999994</c:v>
                </c:pt>
                <c:pt idx="4">
                  <c:v>-9.1451191972999997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-6.5296116913000004</c:v>
                </c:pt>
                <c:pt idx="3">
                  <c:v>-9.1989758218999995</c:v>
                </c:pt>
                <c:pt idx="4">
                  <c:v>-9.2210131999999998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077056"/>
        <c:axId val="-1376076512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19361315461850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-7.4578962405000002</c:v>
                </c:pt>
                <c:pt idx="3">
                  <c:v>-10.323064216389998</c:v>
                </c:pt>
                <c:pt idx="4">
                  <c:v>-11.45387487677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77056"/>
        <c:axId val="-1376076512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87936"/>
        <c:axId val="-1376092288"/>
      </c:scatterChart>
      <c:dateAx>
        <c:axId val="-1376077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076512"/>
        <c:crosses val="autoZero"/>
        <c:auto val="0"/>
        <c:lblOffset val="100"/>
        <c:baseTimeUnit val="days"/>
      </c:dateAx>
      <c:valAx>
        <c:axId val="-137607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077056"/>
        <c:crosses val="autoZero"/>
        <c:crossBetween val="between"/>
      </c:valAx>
      <c:valAx>
        <c:axId val="-1376092288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76087936"/>
        <c:crosses val="max"/>
        <c:crossBetween val="midCat"/>
      </c:valAx>
      <c:valAx>
        <c:axId val="-1376087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09228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0.19326012835158668</c:v>
                </c:pt>
                <c:pt idx="1">
                  <c:v>0.26063720405176038</c:v>
                </c:pt>
                <c:pt idx="2">
                  <c:v>0.35810755670948802</c:v>
                </c:pt>
                <c:pt idx="3">
                  <c:v>0.28978636200934749</c:v>
                </c:pt>
                <c:pt idx="4">
                  <c:v>0.21080481855633026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8.9022645294269287E-2</c:v>
                </c:pt>
                <c:pt idx="11">
                  <c:v>5.8947471202049462E-2</c:v>
                </c:pt>
                <c:pt idx="12">
                  <c:v>6.4949561309456616E-2</c:v>
                </c:pt>
                <c:pt idx="13">
                  <c:v>0.16266255695220022</c:v>
                </c:pt>
                <c:pt idx="14">
                  <c:v>0.1266047873700773</c:v>
                </c:pt>
                <c:pt idx="15">
                  <c:v>0.11705007709290949</c:v>
                </c:pt>
                <c:pt idx="16">
                  <c:v>7.2118415438921168E-2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1.5815195101560153E-2</c:v>
                </c:pt>
                <c:pt idx="23">
                  <c:v>-2.5957019556654193E-2</c:v>
                </c:pt>
                <c:pt idx="24">
                  <c:v>-0.13064576079766155</c:v>
                </c:pt>
                <c:pt idx="25">
                  <c:v>-0.16796488052535952</c:v>
                </c:pt>
                <c:pt idx="26">
                  <c:v>-0.24058572629188413</c:v>
                </c:pt>
                <c:pt idx="27">
                  <c:v>-0.30439457372784018</c:v>
                </c:pt>
                <c:pt idx="28">
                  <c:v>-0.24588457023861099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-0.17018548143980616</c:v>
                </c:pt>
                <c:pt idx="35">
                  <c:v>-0.13011367578248456</c:v>
                </c:pt>
                <c:pt idx="36">
                  <c:v>-0.19016887409042038</c:v>
                </c:pt>
                <c:pt idx="37">
                  <c:v>-0.29055792040117667</c:v>
                </c:pt>
                <c:pt idx="38">
                  <c:v>-0.35277568115895475</c:v>
                </c:pt>
                <c:pt idx="39">
                  <c:v>-0.23974729633660219</c:v>
                </c:pt>
                <c:pt idx="40">
                  <c:v>-0.17094995847057426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-1.1360932628047715E-2</c:v>
                </c:pt>
                <c:pt idx="47">
                  <c:v>2.4033730153631749E-2</c:v>
                </c:pt>
                <c:pt idx="48">
                  <c:v>6.260494522703941E-2</c:v>
                </c:pt>
                <c:pt idx="49">
                  <c:v>3.5223039922575694E-2</c:v>
                </c:pt>
                <c:pt idx="50">
                  <c:v>0.10864906337127356</c:v>
                </c:pt>
                <c:pt idx="51">
                  <c:v>0.13730543096218573</c:v>
                </c:pt>
                <c:pt idx="52">
                  <c:v>0.13391129471393359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7.6708573672024771E-2</c:v>
                </c:pt>
                <c:pt idx="59">
                  <c:v>7.3089493983457432E-2</c:v>
                </c:pt>
                <c:pt idx="60">
                  <c:v>7.0150523296540923E-2</c:v>
                </c:pt>
                <c:pt idx="61">
                  <c:v>-7.5595791369579723E-2</c:v>
                </c:pt>
                <c:pt idx="62">
                  <c:v>-1.6467461477292056E-2</c:v>
                </c:pt>
                <c:pt idx="63">
                  <c:v>-3.4616681066638622E-2</c:v>
                </c:pt>
                <c:pt idx="64">
                  <c:v>-2.3460084482624266E-2</c:v>
                </c:pt>
                <c:pt idx="65">
                  <c:v>-3.0046227791869273E-2</c:v>
                </c:pt>
                <c:pt idx="66">
                  <c:v>-2.4579739025766267E-2</c:v>
                </c:pt>
                <c:pt idx="67">
                  <c:v>-2.2969799005413627E-2</c:v>
                </c:pt>
                <c:pt idx="68">
                  <c:v>-2.589793570396548E-2</c:v>
                </c:pt>
                <c:pt idx="69">
                  <c:v>-3.244206566436092E-2</c:v>
                </c:pt>
                <c:pt idx="70">
                  <c:v>-5.1265206844635536E-2</c:v>
                </c:pt>
                <c:pt idx="71">
                  <c:v>-9.4505199433676856E-2</c:v>
                </c:pt>
                <c:pt idx="72">
                  <c:v>-0.15468325386087955</c:v>
                </c:pt>
                <c:pt idx="73">
                  <c:v>-0.2702393273290673</c:v>
                </c:pt>
                <c:pt idx="74">
                  <c:v>-0.31799493250052679</c:v>
                </c:pt>
                <c:pt idx="75">
                  <c:v>-0.27388600429005738</c:v>
                </c:pt>
                <c:pt idx="76">
                  <c:v>-0.2074618916290164</c:v>
                </c:pt>
                <c:pt idx="77">
                  <c:v>-0.17094183516114392</c:v>
                </c:pt>
                <c:pt idx="78">
                  <c:v>-0.14996500309186778</c:v>
                </c:pt>
                <c:pt idx="79">
                  <c:v>-0.12883823996935073</c:v>
                </c:pt>
                <c:pt idx="80">
                  <c:v>-9.9257549635726527E-2</c:v>
                </c:pt>
                <c:pt idx="81">
                  <c:v>-8.4354467757790208E-2</c:v>
                </c:pt>
                <c:pt idx="82">
                  <c:v>-8.5470748349396719E-2</c:v>
                </c:pt>
                <c:pt idx="83">
                  <c:v>-0.11856719436143459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-1376091744"/>
        <c:axId val="-1376075424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93920"/>
        <c:axId val="-1376099904"/>
      </c:scatterChart>
      <c:catAx>
        <c:axId val="-137609174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-1376075424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-1376075424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-1376091744"/>
        <c:crosses val="max"/>
        <c:crossBetween val="between"/>
        <c:majorUnit val="0.25"/>
      </c:valAx>
      <c:valAx>
        <c:axId val="-1376099904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-1376093920"/>
        <c:crosses val="autoZero"/>
        <c:crossBetween val="midCat"/>
        <c:majorUnit val="0.25"/>
      </c:valAx>
      <c:valAx>
        <c:axId val="-137609392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09990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632.65599999999995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632.65599999999995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632.65599999999995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632.65599999999995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632.65599999999995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632.65599999999995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632.65599999999995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75968"/>
        <c:axId val="-137607161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2616.3850000000002</c:v>
                </c:pt>
                <c:pt idx="49">
                  <c:v>2081.136</c:v>
                </c:pt>
                <c:pt idx="50">
                  <c:v>2029.6320000000001</c:v>
                </c:pt>
                <c:pt idx="51">
                  <c:v>2332.797</c:v>
                </c:pt>
                <c:pt idx="52">
                  <c:v>2777.8890000000001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3931.616</c:v>
                </c:pt>
                <c:pt idx="59">
                  <c:v>3340.9740000000002</c:v>
                </c:pt>
                <c:pt idx="60">
                  <c:v>2634.9639999999999</c:v>
                </c:pt>
                <c:pt idx="61">
                  <c:v>1858.354</c:v>
                </c:pt>
                <c:pt idx="62">
                  <c:v>1800.578</c:v>
                </c:pt>
                <c:pt idx="63">
                  <c:v>1980.1569999999999</c:v>
                </c:pt>
                <c:pt idx="64">
                  <c:v>2392.3560000000002</c:v>
                </c:pt>
                <c:pt idx="65">
                  <c:v>2692.962</c:v>
                </c:pt>
                <c:pt idx="66">
                  <c:v>2879.6950000000002</c:v>
                </c:pt>
                <c:pt idx="67">
                  <c:v>3092.904</c:v>
                </c:pt>
                <c:pt idx="68">
                  <c:v>3404.98</c:v>
                </c:pt>
                <c:pt idx="69">
                  <c:v>3629.5070000000001</c:v>
                </c:pt>
                <c:pt idx="70">
                  <c:v>3464.3180000000002</c:v>
                </c:pt>
                <c:pt idx="71">
                  <c:v>2819.1819999999998</c:v>
                </c:pt>
                <c:pt idx="72">
                  <c:v>2081.37</c:v>
                </c:pt>
                <c:pt idx="73">
                  <c:v>1467.057</c:v>
                </c:pt>
                <c:pt idx="74">
                  <c:v>1248.5640000000001</c:v>
                </c:pt>
                <c:pt idx="75">
                  <c:v>1489.377</c:v>
                </c:pt>
                <c:pt idx="76">
                  <c:v>1941.5830000000001</c:v>
                </c:pt>
                <c:pt idx="77">
                  <c:v>2301.7820000000002</c:v>
                </c:pt>
                <c:pt idx="78">
                  <c:v>2509.5250000000001</c:v>
                </c:pt>
                <c:pt idx="79">
                  <c:v>2757.7649999999999</c:v>
                </c:pt>
                <c:pt idx="80">
                  <c:v>3148.5509999999999</c:v>
                </c:pt>
                <c:pt idx="81">
                  <c:v>3434.7730000000001</c:v>
                </c:pt>
                <c:pt idx="82">
                  <c:v>3339.4160000000002</c:v>
                </c:pt>
                <c:pt idx="83">
                  <c:v>2744.2669999999998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75968"/>
        <c:axId val="-137607161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73792"/>
        <c:axId val="-1376074880"/>
      </c:scatterChart>
      <c:dateAx>
        <c:axId val="-1376075968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-1376071616"/>
        <c:crosses val="autoZero"/>
        <c:auto val="0"/>
        <c:lblOffset val="100"/>
        <c:baseTimeUnit val="months"/>
        <c:majorUnit val="12"/>
        <c:minorUnit val="12"/>
      </c:dateAx>
      <c:valAx>
        <c:axId val="-137607161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76075968"/>
        <c:crosses val="autoZero"/>
        <c:crossBetween val="between"/>
        <c:majorUnit val="1000"/>
      </c:valAx>
      <c:valAx>
        <c:axId val="-1376074880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376073792"/>
        <c:crosses val="max"/>
        <c:crossBetween val="midCat"/>
      </c:valAx>
      <c:valAx>
        <c:axId val="-137607379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7607488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-33.326832999999965</c:v>
                </c:pt>
                <c:pt idx="1">
                  <c:v>-74.710855000000038</c:v>
                </c:pt>
                <c:pt idx="2">
                  <c:v>27.418131790000018</c:v>
                </c:pt>
                <c:pt idx="3">
                  <c:v>-10.335399789999997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-7.2235300000000109</c:v>
                </c:pt>
                <c:pt idx="1">
                  <c:v>-55.311467999999991</c:v>
                </c:pt>
                <c:pt idx="2">
                  <c:v>1.6896963599999992</c:v>
                </c:pt>
                <c:pt idx="3">
                  <c:v>19.603491639999987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-9.3074689999999975</c:v>
                </c:pt>
                <c:pt idx="1">
                  <c:v>-37.233609000000001</c:v>
                </c:pt>
                <c:pt idx="2">
                  <c:v>13.983469679999999</c:v>
                </c:pt>
                <c:pt idx="3">
                  <c:v>13.345956319999999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085760"/>
        <c:axId val="-1376095008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3037189223708781E-2"/>
                  <c:y val="-4.54733248776717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7630052936817827E-2"/>
                      <c:h val="5.5047981278450557E-2"/>
                    </c:manualLayout>
                  </c15:layout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-49.857831999999974</c:v>
                </c:pt>
                <c:pt idx="1">
                  <c:v>-167.25593200000003</c:v>
                </c:pt>
                <c:pt idx="2">
                  <c:v>43.091297830000016</c:v>
                </c:pt>
                <c:pt idx="3">
                  <c:v>22.61404816999999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85760"/>
        <c:axId val="-1376095008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84672"/>
        <c:axId val="-1376091200"/>
      </c:scatterChart>
      <c:catAx>
        <c:axId val="-13760857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95008"/>
        <c:crosses val="autoZero"/>
        <c:auto val="1"/>
        <c:lblAlgn val="ctr"/>
        <c:lblOffset val="100"/>
        <c:tickLblSkip val="1"/>
        <c:noMultiLvlLbl val="0"/>
      </c:catAx>
      <c:valAx>
        <c:axId val="-1376095008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85760"/>
        <c:crosses val="autoZero"/>
        <c:crossBetween val="between"/>
        <c:majorUnit val="50"/>
      </c:valAx>
      <c:valAx>
        <c:axId val="-1376091200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084672"/>
        <c:crosses val="max"/>
        <c:crossBetween val="midCat"/>
        <c:majorUnit val="30"/>
      </c:valAx>
      <c:valAx>
        <c:axId val="-1376084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091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61.971187999999998</c:v>
                </c:pt>
                <c:pt idx="1">
                  <c:v>60.268717000000002</c:v>
                </c:pt>
                <c:pt idx="2">
                  <c:v>65.503579000000002</c:v>
                </c:pt>
                <c:pt idx="3">
                  <c:v>58.046233999999998</c:v>
                </c:pt>
                <c:pt idx="4">
                  <c:v>61.210858999999999</c:v>
                </c:pt>
                <c:pt idx="5">
                  <c:v>61.572367999999997</c:v>
                </c:pt>
                <c:pt idx="6">
                  <c:v>62.967241999999999</c:v>
                </c:pt>
                <c:pt idx="7">
                  <c:v>69.325457999999998</c:v>
                </c:pt>
                <c:pt idx="8">
                  <c:v>62.438499</c:v>
                </c:pt>
                <c:pt idx="9">
                  <c:v>66.532053000000005</c:v>
                </c:pt>
                <c:pt idx="10">
                  <c:v>62.857303000000002</c:v>
                </c:pt>
                <c:pt idx="11">
                  <c:v>63.473595000000003</c:v>
                </c:pt>
                <c:pt idx="12">
                  <c:v>65.83569</c:v>
                </c:pt>
                <c:pt idx="13">
                  <c:v>58.314672999999999</c:v>
                </c:pt>
                <c:pt idx="14">
                  <c:v>55.667043</c:v>
                </c:pt>
                <c:pt idx="15">
                  <c:v>61.213194000000001</c:v>
                </c:pt>
                <c:pt idx="16">
                  <c:v>61.861533000000001</c:v>
                </c:pt>
                <c:pt idx="17">
                  <c:v>56.705832999999998</c:v>
                </c:pt>
                <c:pt idx="18">
                  <c:v>59.068790999999997</c:v>
                </c:pt>
                <c:pt idx="19">
                  <c:v>63.794620000000002</c:v>
                </c:pt>
                <c:pt idx="20">
                  <c:v>58.59742</c:v>
                </c:pt>
                <c:pt idx="21">
                  <c:v>57.674056999999998</c:v>
                </c:pt>
                <c:pt idx="22">
                  <c:v>54.392702</c:v>
                </c:pt>
                <c:pt idx="23">
                  <c:v>53.183706999999998</c:v>
                </c:pt>
                <c:pt idx="24">
                  <c:v>55.612456999999999</c:v>
                </c:pt>
                <c:pt idx="25">
                  <c:v>47.378796000000001</c:v>
                </c:pt>
                <c:pt idx="26">
                  <c:v>46.060926000000002</c:v>
                </c:pt>
                <c:pt idx="27">
                  <c:v>38.999501000000002</c:v>
                </c:pt>
                <c:pt idx="28">
                  <c:v>36.934071000000003</c:v>
                </c:pt>
                <c:pt idx="29">
                  <c:v>39.258833000000003</c:v>
                </c:pt>
                <c:pt idx="30">
                  <c:v>43.195796999999999</c:v>
                </c:pt>
                <c:pt idx="31">
                  <c:v>47.499327000000001</c:v>
                </c:pt>
                <c:pt idx="32">
                  <c:v>45.118958999999997</c:v>
                </c:pt>
                <c:pt idx="33">
                  <c:v>46.599246999999998</c:v>
                </c:pt>
                <c:pt idx="34">
                  <c:v>45.959758000000001</c:v>
                </c:pt>
                <c:pt idx="35">
                  <c:v>46.435659000000001</c:v>
                </c:pt>
                <c:pt idx="36">
                  <c:v>48.564743999999997</c:v>
                </c:pt>
                <c:pt idx="37">
                  <c:v>40.292459000000001</c:v>
                </c:pt>
                <c:pt idx="38">
                  <c:v>49.891813999999997</c:v>
                </c:pt>
                <c:pt idx="39">
                  <c:v>48.058099820999999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48.058099820999999</c:v>
                </c:pt>
                <c:pt idx="40">
                  <c:v>45.912010000000002</c:v>
                </c:pt>
                <c:pt idx="41">
                  <c:v>46.223869999999998</c:v>
                </c:pt>
                <c:pt idx="42">
                  <c:v>49.276560000000003</c:v>
                </c:pt>
                <c:pt idx="43">
                  <c:v>54.388260000000002</c:v>
                </c:pt>
                <c:pt idx="44">
                  <c:v>49.961840000000002</c:v>
                </c:pt>
                <c:pt idx="45">
                  <c:v>51.146070000000002</c:v>
                </c:pt>
                <c:pt idx="46">
                  <c:v>49.0336</c:v>
                </c:pt>
                <c:pt idx="47">
                  <c:v>49.395310000000002</c:v>
                </c:pt>
                <c:pt idx="48">
                  <c:v>51.310479999999998</c:v>
                </c:pt>
                <c:pt idx="49">
                  <c:v>47.24342</c:v>
                </c:pt>
                <c:pt idx="50">
                  <c:v>52.57123</c:v>
                </c:pt>
                <c:pt idx="51">
                  <c:v>48.329650000000001</c:v>
                </c:pt>
                <c:pt idx="52">
                  <c:v>48.742620000000002</c:v>
                </c:pt>
                <c:pt idx="53">
                  <c:v>48.448970000000003</c:v>
                </c:pt>
                <c:pt idx="54">
                  <c:v>50.709020000000002</c:v>
                </c:pt>
                <c:pt idx="55">
                  <c:v>55.239809999999999</c:v>
                </c:pt>
                <c:pt idx="56">
                  <c:v>50.699770000000001</c:v>
                </c:pt>
                <c:pt idx="57">
                  <c:v>51.773499999999999</c:v>
                </c:pt>
                <c:pt idx="58">
                  <c:v>49.793759999999999</c:v>
                </c:pt>
                <c:pt idx="59">
                  <c:v>49.896450000000002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63.013924583333335</c:v>
                </c:pt>
                <c:pt idx="2">
                  <c:v>63.013924583333335</c:v>
                </c:pt>
                <c:pt idx="3">
                  <c:v>63.013924583333335</c:v>
                </c:pt>
                <c:pt idx="4">
                  <c:v>63.013924583333335</c:v>
                </c:pt>
                <c:pt idx="5">
                  <c:v>63.013924583333335</c:v>
                </c:pt>
                <c:pt idx="6">
                  <c:v>63.013924583333335</c:v>
                </c:pt>
                <c:pt idx="7">
                  <c:v>63.013924583333335</c:v>
                </c:pt>
                <c:pt idx="8">
                  <c:v>63.013924583333335</c:v>
                </c:pt>
                <c:pt idx="9">
                  <c:v>63.013924583333335</c:v>
                </c:pt>
                <c:pt idx="10">
                  <c:v>63.013924583333335</c:v>
                </c:pt>
                <c:pt idx="13">
                  <c:v>58.859105249999992</c:v>
                </c:pt>
                <c:pt idx="14">
                  <c:v>58.859105249999992</c:v>
                </c:pt>
                <c:pt idx="15">
                  <c:v>58.859105249999992</c:v>
                </c:pt>
                <c:pt idx="16">
                  <c:v>58.859105249999992</c:v>
                </c:pt>
                <c:pt idx="17">
                  <c:v>58.859105249999992</c:v>
                </c:pt>
                <c:pt idx="18">
                  <c:v>58.859105249999992</c:v>
                </c:pt>
                <c:pt idx="19">
                  <c:v>58.859105249999992</c:v>
                </c:pt>
                <c:pt idx="20">
                  <c:v>58.859105249999992</c:v>
                </c:pt>
                <c:pt idx="21">
                  <c:v>58.859105249999992</c:v>
                </c:pt>
                <c:pt idx="22">
                  <c:v>58.859105249999992</c:v>
                </c:pt>
                <c:pt idx="25">
                  <c:v>44.92111091666667</c:v>
                </c:pt>
                <c:pt idx="26">
                  <c:v>44.92111091666667</c:v>
                </c:pt>
                <c:pt idx="27">
                  <c:v>44.92111091666667</c:v>
                </c:pt>
                <c:pt idx="28">
                  <c:v>44.92111091666667</c:v>
                </c:pt>
                <c:pt idx="29">
                  <c:v>44.92111091666667</c:v>
                </c:pt>
                <c:pt idx="30">
                  <c:v>44.92111091666667</c:v>
                </c:pt>
                <c:pt idx="31">
                  <c:v>44.92111091666667</c:v>
                </c:pt>
                <c:pt idx="32">
                  <c:v>44.92111091666667</c:v>
                </c:pt>
                <c:pt idx="33">
                  <c:v>44.92111091666667</c:v>
                </c:pt>
                <c:pt idx="34">
                  <c:v>44.92111091666667</c:v>
                </c:pt>
                <c:pt idx="37">
                  <c:v>48.512053068416662</c:v>
                </c:pt>
                <c:pt idx="38">
                  <c:v>48.512053068416662</c:v>
                </c:pt>
                <c:pt idx="39">
                  <c:v>48.512053068416662</c:v>
                </c:pt>
                <c:pt idx="40">
                  <c:v>48.512053068416662</c:v>
                </c:pt>
                <c:pt idx="41">
                  <c:v>48.512053068416662</c:v>
                </c:pt>
                <c:pt idx="42">
                  <c:v>48.512053068416662</c:v>
                </c:pt>
                <c:pt idx="43">
                  <c:v>48.512053068416662</c:v>
                </c:pt>
                <c:pt idx="44">
                  <c:v>48.512053068416662</c:v>
                </c:pt>
                <c:pt idx="45">
                  <c:v>48.512053068416662</c:v>
                </c:pt>
                <c:pt idx="46">
                  <c:v>48.512053068416662</c:v>
                </c:pt>
                <c:pt idx="49">
                  <c:v>50.396556666666669</c:v>
                </c:pt>
                <c:pt idx="50">
                  <c:v>50.396556666666669</c:v>
                </c:pt>
                <c:pt idx="51">
                  <c:v>50.396556666666669</c:v>
                </c:pt>
                <c:pt idx="52">
                  <c:v>50.396556666666669</c:v>
                </c:pt>
                <c:pt idx="53">
                  <c:v>50.396556666666669</c:v>
                </c:pt>
                <c:pt idx="54">
                  <c:v>50.396556666666669</c:v>
                </c:pt>
                <c:pt idx="55">
                  <c:v>50.396556666666669</c:v>
                </c:pt>
                <c:pt idx="56">
                  <c:v>50.396556666666669</c:v>
                </c:pt>
                <c:pt idx="57">
                  <c:v>50.396556666666669</c:v>
                </c:pt>
                <c:pt idx="58">
                  <c:v>50.396556666666669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073248"/>
        <c:axId val="-1376098272"/>
      </c:lineChart>
      <c:catAx>
        <c:axId val="-1376073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982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098272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7324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-98.611270089999948</c:v>
                </c:pt>
                <c:pt idx="1">
                  <c:v>-102.08149275</c:v>
                </c:pt>
                <c:pt idx="2">
                  <c:v>82.365824120000013</c:v>
                </c:pt>
                <c:pt idx="3">
                  <c:v>-8.4700512700000559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-3.5939200000000007</c:v>
                </c:pt>
                <c:pt idx="2">
                  <c:v>0.42342598600000159</c:v>
                </c:pt>
                <c:pt idx="3">
                  <c:v>-0.62279502000000164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-3.5529590240000015</c:v>
                </c:pt>
                <c:pt idx="2">
                  <c:v>-0.27134509499999915</c:v>
                </c:pt>
                <c:pt idx="3">
                  <c:v>1.3992795999999998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76072160"/>
        <c:axId val="-1376070528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6727228927139263E-2"/>
                  <c:y val="4.58830080466891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727228927139346E-2"/>
                  <c:y val="2.94559139478963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62524624472748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093773544336623E-2"/>
                  <c:y val="3.0955694704396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-101.56195709499994</c:v>
                </c:pt>
                <c:pt idx="1">
                  <c:v>-109.228371774</c:v>
                </c:pt>
                <c:pt idx="2">
                  <c:v>82.517905011000011</c:v>
                </c:pt>
                <c:pt idx="3">
                  <c:v>-7.6935666900000577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72160"/>
        <c:axId val="-1376070528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96640"/>
        <c:axId val="-1376097728"/>
      </c:scatterChart>
      <c:catAx>
        <c:axId val="-13760721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70528"/>
        <c:crosses val="autoZero"/>
        <c:auto val="1"/>
        <c:lblAlgn val="ctr"/>
        <c:lblOffset val="100"/>
        <c:tickLblSkip val="1"/>
        <c:noMultiLvlLbl val="0"/>
      </c:catAx>
      <c:valAx>
        <c:axId val="-1376070528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72160"/>
        <c:crosses val="autoZero"/>
        <c:crossBetween val="between"/>
        <c:majorUnit val="25"/>
      </c:valAx>
      <c:valAx>
        <c:axId val="-1376097728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76096640"/>
        <c:crosses val="max"/>
        <c:crossBetween val="midCat"/>
      </c:valAx>
      <c:valAx>
        <c:axId val="-1376096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76097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48.347844962000003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56.310744251000003</c:v>
                </c:pt>
                <c:pt idx="20">
                  <c:v>51.113288310000002</c:v>
                </c:pt>
                <c:pt idx="21">
                  <c:v>41.517648131999998</c:v>
                </c:pt>
                <c:pt idx="22">
                  <c:v>45.869143289999997</c:v>
                </c:pt>
                <c:pt idx="23">
                  <c:v>44.574784772999998</c:v>
                </c:pt>
                <c:pt idx="24">
                  <c:v>40.721643213999997</c:v>
                </c:pt>
                <c:pt idx="25">
                  <c:v>35.981930177000002</c:v>
                </c:pt>
                <c:pt idx="26">
                  <c:v>32.799766472999998</c:v>
                </c:pt>
                <c:pt idx="27">
                  <c:v>26.704142910000002</c:v>
                </c:pt>
                <c:pt idx="28">
                  <c:v>29.821122824</c:v>
                </c:pt>
                <c:pt idx="29">
                  <c:v>39.909196979999997</c:v>
                </c:pt>
                <c:pt idx="30">
                  <c:v>52.950167024000002</c:v>
                </c:pt>
                <c:pt idx="31">
                  <c:v>53.712463999000001</c:v>
                </c:pt>
                <c:pt idx="32">
                  <c:v>41.888119830000001</c:v>
                </c:pt>
                <c:pt idx="33">
                  <c:v>37.507379755999999</c:v>
                </c:pt>
                <c:pt idx="34">
                  <c:v>38.028566939999997</c:v>
                </c:pt>
                <c:pt idx="35">
                  <c:v>47.290498047</c:v>
                </c:pt>
                <c:pt idx="36">
                  <c:v>49.192906159000003</c:v>
                </c:pt>
                <c:pt idx="37">
                  <c:v>50.544309831</c:v>
                </c:pt>
                <c:pt idx="38">
                  <c:v>38.294127639999999</c:v>
                </c:pt>
                <c:pt idx="39">
                  <c:v>34.1366187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34.1366187</c:v>
                </c:pt>
                <c:pt idx="40">
                  <c:v>40.977530000000002</c:v>
                </c:pt>
                <c:pt idx="41">
                  <c:v>49.82535</c:v>
                </c:pt>
                <c:pt idx="42">
                  <c:v>62.408839999999998</c:v>
                </c:pt>
                <c:pt idx="43">
                  <c:v>58.141919999999999</c:v>
                </c:pt>
                <c:pt idx="44">
                  <c:v>45.647939999999998</c:v>
                </c:pt>
                <c:pt idx="45">
                  <c:v>39.90869</c:v>
                </c:pt>
                <c:pt idx="46">
                  <c:v>36.501179999999998</c:v>
                </c:pt>
                <c:pt idx="47">
                  <c:v>54.253480000000003</c:v>
                </c:pt>
                <c:pt idx="48">
                  <c:v>58.516889999999997</c:v>
                </c:pt>
                <c:pt idx="49">
                  <c:v>43.45487</c:v>
                </c:pt>
                <c:pt idx="50">
                  <c:v>43.272910000000003</c:v>
                </c:pt>
                <c:pt idx="51">
                  <c:v>35.839750000000002</c:v>
                </c:pt>
                <c:pt idx="52">
                  <c:v>38.560560000000002</c:v>
                </c:pt>
                <c:pt idx="53">
                  <c:v>47.671599999999998</c:v>
                </c:pt>
                <c:pt idx="54">
                  <c:v>59.361400000000003</c:v>
                </c:pt>
                <c:pt idx="55">
                  <c:v>56.036340000000003</c:v>
                </c:pt>
                <c:pt idx="56">
                  <c:v>43.688679999999998</c:v>
                </c:pt>
                <c:pt idx="57">
                  <c:v>39.036209999999997</c:v>
                </c:pt>
                <c:pt idx="58">
                  <c:v>35.001390000000001</c:v>
                </c:pt>
                <c:pt idx="59">
                  <c:v>51.698740000000001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48.878614162666672</c:v>
                </c:pt>
                <c:pt idx="15">
                  <c:v>48.878614162666672</c:v>
                </c:pt>
                <c:pt idx="16">
                  <c:v>48.878614162666672</c:v>
                </c:pt>
                <c:pt idx="17">
                  <c:v>48.878614162666672</c:v>
                </c:pt>
                <c:pt idx="18">
                  <c:v>48.878614162666672</c:v>
                </c:pt>
                <c:pt idx="19">
                  <c:v>48.878614162666672</c:v>
                </c:pt>
                <c:pt idx="20">
                  <c:v>48.878614162666672</c:v>
                </c:pt>
                <c:pt idx="21">
                  <c:v>48.878614162666672</c:v>
                </c:pt>
                <c:pt idx="26">
                  <c:v>39.776249847833334</c:v>
                </c:pt>
                <c:pt idx="27">
                  <c:v>39.776249847833334</c:v>
                </c:pt>
                <c:pt idx="28">
                  <c:v>39.776249847833334</c:v>
                </c:pt>
                <c:pt idx="29">
                  <c:v>39.776249847833334</c:v>
                </c:pt>
                <c:pt idx="30">
                  <c:v>39.776249847833334</c:v>
                </c:pt>
                <c:pt idx="31">
                  <c:v>39.776249847833334</c:v>
                </c:pt>
                <c:pt idx="32">
                  <c:v>39.776249847833334</c:v>
                </c:pt>
                <c:pt idx="33">
                  <c:v>39.776249847833334</c:v>
                </c:pt>
                <c:pt idx="38">
                  <c:v>46.652741027500007</c:v>
                </c:pt>
                <c:pt idx="39">
                  <c:v>46.652741027500007</c:v>
                </c:pt>
                <c:pt idx="40">
                  <c:v>46.652741027500007</c:v>
                </c:pt>
                <c:pt idx="41">
                  <c:v>46.652741027500007</c:v>
                </c:pt>
                <c:pt idx="42">
                  <c:v>46.652741027500007</c:v>
                </c:pt>
                <c:pt idx="43">
                  <c:v>46.652741027500007</c:v>
                </c:pt>
                <c:pt idx="44">
                  <c:v>46.652741027500007</c:v>
                </c:pt>
                <c:pt idx="45">
                  <c:v>46.652741027500007</c:v>
                </c:pt>
                <c:pt idx="50">
                  <c:v>46.01161166666666</c:v>
                </c:pt>
                <c:pt idx="51">
                  <c:v>46.01161166666666</c:v>
                </c:pt>
                <c:pt idx="52">
                  <c:v>46.01161166666666</c:v>
                </c:pt>
                <c:pt idx="53">
                  <c:v>46.01161166666666</c:v>
                </c:pt>
                <c:pt idx="54">
                  <c:v>46.01161166666666</c:v>
                </c:pt>
                <c:pt idx="55">
                  <c:v>46.01161166666666</c:v>
                </c:pt>
                <c:pt idx="56">
                  <c:v>46.01161166666666</c:v>
                </c:pt>
                <c:pt idx="57">
                  <c:v>46.01161166666666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76096096"/>
        <c:axId val="-1376093376"/>
      </c:lineChart>
      <c:catAx>
        <c:axId val="-137609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933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76093376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76096096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99.144744000000003</c:v>
                </c:pt>
                <c:pt idx="1">
                  <c:v>98.637321</c:v>
                </c:pt>
                <c:pt idx="2">
                  <c:v>96.932056000000003</c:v>
                </c:pt>
                <c:pt idx="3">
                  <c:v>108.07230199999999</c:v>
                </c:pt>
                <c:pt idx="4">
                  <c:v>115.700254</c:v>
                </c:pt>
                <c:pt idx="5">
                  <c:v>116.860902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99.144744000000003</c:v>
                </c:pt>
                <c:pt idx="13">
                  <c:v>98.637321</c:v>
                </c:pt>
                <c:pt idx="14">
                  <c:v>96.932056000000003</c:v>
                </c:pt>
                <c:pt idx="15">
                  <c:v>108.07230199999999</c:v>
                </c:pt>
                <c:pt idx="16">
                  <c:v>115.700254</c:v>
                </c:pt>
                <c:pt idx="17">
                  <c:v>116.860902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99.144744000000003</c:v>
                </c:pt>
                <c:pt idx="25">
                  <c:v>98.637321</c:v>
                </c:pt>
                <c:pt idx="26">
                  <c:v>96.932056000000003</c:v>
                </c:pt>
                <c:pt idx="27">
                  <c:v>108.07230199999999</c:v>
                </c:pt>
                <c:pt idx="28">
                  <c:v>115.700254</c:v>
                </c:pt>
                <c:pt idx="29">
                  <c:v>116.860902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99.144744000000003</c:v>
                </c:pt>
                <c:pt idx="49">
                  <c:v>98.637321</c:v>
                </c:pt>
                <c:pt idx="50">
                  <c:v>96.932056000000003</c:v>
                </c:pt>
                <c:pt idx="51">
                  <c:v>108.07230199999999</c:v>
                </c:pt>
                <c:pt idx="52">
                  <c:v>115.700254</c:v>
                </c:pt>
                <c:pt idx="53">
                  <c:v>116.860902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99.144744000000003</c:v>
                </c:pt>
                <c:pt idx="61">
                  <c:v>98.637321</c:v>
                </c:pt>
                <c:pt idx="62">
                  <c:v>96.932056000000003</c:v>
                </c:pt>
                <c:pt idx="63">
                  <c:v>108.07230199999999</c:v>
                </c:pt>
                <c:pt idx="64">
                  <c:v>115.700254</c:v>
                </c:pt>
                <c:pt idx="65">
                  <c:v>116.860902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99.144744000000003</c:v>
                </c:pt>
                <c:pt idx="73">
                  <c:v>98.637321</c:v>
                </c:pt>
                <c:pt idx="74">
                  <c:v>96.932056000000003</c:v>
                </c:pt>
                <c:pt idx="75">
                  <c:v>108.07230199999999</c:v>
                </c:pt>
                <c:pt idx="76">
                  <c:v>115.700254</c:v>
                </c:pt>
                <c:pt idx="77">
                  <c:v>116.860902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88.058302999999995</c:v>
                </c:pt>
                <c:pt idx="1">
                  <c:v>88.426296999999991</c:v>
                </c:pt>
                <c:pt idx="2">
                  <c:v>94.62067900000001</c:v>
                </c:pt>
                <c:pt idx="3">
                  <c:v>85.112910000000014</c:v>
                </c:pt>
                <c:pt idx="4">
                  <c:v>76.716676000000007</c:v>
                </c:pt>
                <c:pt idx="5">
                  <c:v>65.225574000000009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88.058302999999995</c:v>
                </c:pt>
                <c:pt idx="13">
                  <c:v>88.426296999999991</c:v>
                </c:pt>
                <c:pt idx="14">
                  <c:v>94.62067900000001</c:v>
                </c:pt>
                <c:pt idx="15">
                  <c:v>85.112910000000014</c:v>
                </c:pt>
                <c:pt idx="16">
                  <c:v>76.716676000000007</c:v>
                </c:pt>
                <c:pt idx="17">
                  <c:v>65.225574000000009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88.058302999999995</c:v>
                </c:pt>
                <c:pt idx="25">
                  <c:v>88.426296999999991</c:v>
                </c:pt>
                <c:pt idx="26">
                  <c:v>94.62067900000001</c:v>
                </c:pt>
                <c:pt idx="27">
                  <c:v>85.112910000000014</c:v>
                </c:pt>
                <c:pt idx="28">
                  <c:v>76.716676000000007</c:v>
                </c:pt>
                <c:pt idx="29">
                  <c:v>65.225574000000009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88.058302999999995</c:v>
                </c:pt>
                <c:pt idx="37">
                  <c:v>88.426296999999991</c:v>
                </c:pt>
                <c:pt idx="38">
                  <c:v>94.62067900000001</c:v>
                </c:pt>
                <c:pt idx="39">
                  <c:v>85.112910000000014</c:v>
                </c:pt>
                <c:pt idx="40">
                  <c:v>76.716676000000007</c:v>
                </c:pt>
                <c:pt idx="41">
                  <c:v>65.225574000000009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88.058302999999995</c:v>
                </c:pt>
                <c:pt idx="49">
                  <c:v>88.426296999999991</c:v>
                </c:pt>
                <c:pt idx="50">
                  <c:v>94.62067900000001</c:v>
                </c:pt>
                <c:pt idx="51">
                  <c:v>85.112910000000014</c:v>
                </c:pt>
                <c:pt idx="52">
                  <c:v>76.716676000000007</c:v>
                </c:pt>
                <c:pt idx="53">
                  <c:v>65.225574000000009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88.058302999999995</c:v>
                </c:pt>
                <c:pt idx="61">
                  <c:v>88.426296999999991</c:v>
                </c:pt>
                <c:pt idx="62">
                  <c:v>94.62067900000001</c:v>
                </c:pt>
                <c:pt idx="63">
                  <c:v>85.112910000000014</c:v>
                </c:pt>
                <c:pt idx="64">
                  <c:v>76.716676000000007</c:v>
                </c:pt>
                <c:pt idx="65">
                  <c:v>65.225574000000009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88.058302999999995</c:v>
                </c:pt>
                <c:pt idx="73">
                  <c:v>88.426296999999991</c:v>
                </c:pt>
                <c:pt idx="74">
                  <c:v>94.62067900000001</c:v>
                </c:pt>
                <c:pt idx="75">
                  <c:v>85.112910000000014</c:v>
                </c:pt>
                <c:pt idx="76">
                  <c:v>76.716676000000007</c:v>
                </c:pt>
                <c:pt idx="77">
                  <c:v>65.225574000000009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76090656"/>
        <c:axId val="-1312234352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110.661384</c:v>
                </c:pt>
                <c:pt idx="43">
                  <c:v>110.268097</c:v>
                </c:pt>
                <c:pt idx="44">
                  <c:v>110.614957</c:v>
                </c:pt>
                <c:pt idx="45">
                  <c:v>118.56643200000001</c:v>
                </c:pt>
                <c:pt idx="46">
                  <c:v>122.357287</c:v>
                </c:pt>
                <c:pt idx="47">
                  <c:v>128.17629199999999</c:v>
                </c:pt>
                <c:pt idx="48">
                  <c:v>134.35187999999999</c:v>
                </c:pt>
                <c:pt idx="49">
                  <c:v>139.27991800000001</c:v>
                </c:pt>
                <c:pt idx="50">
                  <c:v>145.21801199999999</c:v>
                </c:pt>
                <c:pt idx="51">
                  <c:v>151.72279</c:v>
                </c:pt>
                <c:pt idx="52">
                  <c:v>154.037307</c:v>
                </c:pt>
                <c:pt idx="53">
                  <c:v>150.405618</c:v>
                </c:pt>
                <c:pt idx="54">
                  <c:v>137.95556099999999</c:v>
                </c:pt>
                <c:pt idx="55">
                  <c:v>129.644992</c:v>
                </c:pt>
                <c:pt idx="56">
                  <c:v>129.07933800000001</c:v>
                </c:pt>
                <c:pt idx="57">
                  <c:v>133.42131800000001</c:v>
                </c:pt>
                <c:pt idx="58">
                  <c:v>136.16774000000001</c:v>
                </c:pt>
                <c:pt idx="59">
                  <c:v>132.722576</c:v>
                </c:pt>
                <c:pt idx="60">
                  <c:v>125.398642</c:v>
                </c:pt>
                <c:pt idx="61">
                  <c:v>109.716945</c:v>
                </c:pt>
                <c:pt idx="62">
                  <c:v>114.38849999999999</c:v>
                </c:pt>
                <c:pt idx="63">
                  <c:v>121.0132</c:v>
                </c:pt>
                <c:pt idx="64">
                  <c:v>120.1969</c:v>
                </c:pt>
                <c:pt idx="65">
                  <c:v>114.6452</c:v>
                </c:pt>
                <c:pt idx="66">
                  <c:v>97.870270000000005</c:v>
                </c:pt>
                <c:pt idx="67">
                  <c:v>90.177359999999993</c:v>
                </c:pt>
                <c:pt idx="68">
                  <c:v>90.141580000000005</c:v>
                </c:pt>
                <c:pt idx="69">
                  <c:v>95.91968</c:v>
                </c:pt>
                <c:pt idx="70">
                  <c:v>100.99169999999999</c:v>
                </c:pt>
                <c:pt idx="71">
                  <c:v>89.160579999999996</c:v>
                </c:pt>
                <c:pt idx="72">
                  <c:v>74.894990000000007</c:v>
                </c:pt>
                <c:pt idx="73">
                  <c:v>69.440920000000006</c:v>
                </c:pt>
                <c:pt idx="74">
                  <c:v>69.621859999999998</c:v>
                </c:pt>
                <c:pt idx="75">
                  <c:v>74.538399999999996</c:v>
                </c:pt>
                <c:pt idx="76">
                  <c:v>78.42841</c:v>
                </c:pt>
                <c:pt idx="77">
                  <c:v>75.647120000000001</c:v>
                </c:pt>
                <c:pt idx="78">
                  <c:v>62.383389999999999</c:v>
                </c:pt>
                <c:pt idx="79">
                  <c:v>56.774079999999998</c:v>
                </c:pt>
                <c:pt idx="80">
                  <c:v>57.09346</c:v>
                </c:pt>
                <c:pt idx="81">
                  <c:v>62.625219999999999</c:v>
                </c:pt>
                <c:pt idx="82">
                  <c:v>67.700429999999997</c:v>
                </c:pt>
                <c:pt idx="83">
                  <c:v>56.886989999999997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76090656"/>
        <c:axId val="-1312234352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16944"/>
        <c:axId val="-1312231632"/>
      </c:scatterChart>
      <c:dateAx>
        <c:axId val="-13760906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312234352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-1312234352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1376090656"/>
        <c:crosses val="autoZero"/>
        <c:crossBetween val="between"/>
        <c:majorUnit val="25"/>
      </c:valAx>
      <c:valAx>
        <c:axId val="-131221694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312231632"/>
        <c:crosses val="max"/>
        <c:crossBetween val="midCat"/>
      </c:valAx>
      <c:valAx>
        <c:axId val="-13122316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1221694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21.668733400000065</c:v>
                </c:pt>
                <c:pt idx="2">
                  <c:v>42.504438100000016</c:v>
                </c:pt>
                <c:pt idx="3">
                  <c:v>10.973019099999874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-82.819451360000016</c:v>
                </c:pt>
                <c:pt idx="2">
                  <c:v>30.102441530000078</c:v>
                </c:pt>
                <c:pt idx="3">
                  <c:v>7.8346704299999601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-86.258416499999839</c:v>
                </c:pt>
                <c:pt idx="2">
                  <c:v>17.548684909000031</c:v>
                </c:pt>
                <c:pt idx="3">
                  <c:v>17.158327890999999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-0.65532196000000908</c:v>
                </c:pt>
                <c:pt idx="1">
                  <c:v>-5.1070050499999979</c:v>
                </c:pt>
                <c:pt idx="2">
                  <c:v>-5.7145212599999979</c:v>
                </c:pt>
                <c:pt idx="3">
                  <c:v>2.8959159000000056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12238704"/>
        <c:axId val="-1312220208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5.13199617434431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-48.690117499999815</c:v>
                </c:pt>
                <c:pt idx="1">
                  <c:v>-152.51613950000001</c:v>
                </c:pt>
                <c:pt idx="2">
                  <c:v>84.440993100000014</c:v>
                </c:pt>
                <c:pt idx="3">
                  <c:v>38.861793799999759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12238704"/>
        <c:axId val="-1312220208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33808"/>
        <c:axId val="-1312228912"/>
      </c:scatterChart>
      <c:catAx>
        <c:axId val="-1312238704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12220208"/>
        <c:crosses val="autoZero"/>
        <c:auto val="1"/>
        <c:lblAlgn val="ctr"/>
        <c:lblOffset val="100"/>
        <c:tickLblSkip val="1"/>
        <c:noMultiLvlLbl val="0"/>
      </c:catAx>
      <c:valAx>
        <c:axId val="-1312220208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12238704"/>
        <c:crosses val="autoZero"/>
        <c:crossBetween val="between"/>
        <c:majorUnit val="50"/>
      </c:valAx>
      <c:valAx>
        <c:axId val="-1312228912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12233808"/>
        <c:crosses val="max"/>
        <c:crossBetween val="midCat"/>
      </c:valAx>
      <c:valAx>
        <c:axId val="-1312233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1222891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341.15367567999999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284.82464636999998</c:v>
                </c:pt>
                <c:pt idx="16">
                  <c:v>308.23187625000003</c:v>
                </c:pt>
                <c:pt idx="17">
                  <c:v>333.20477399999999</c:v>
                </c:pt>
                <c:pt idx="18">
                  <c:v>388.90921969999999</c:v>
                </c:pt>
                <c:pt idx="19">
                  <c:v>385.41909183000001</c:v>
                </c:pt>
                <c:pt idx="20">
                  <c:v>352.5106275</c:v>
                </c:pt>
                <c:pt idx="21">
                  <c:v>320.04962867</c:v>
                </c:pt>
                <c:pt idx="22">
                  <c:v>297.55552256999999</c:v>
                </c:pt>
                <c:pt idx="23">
                  <c:v>322.40473556000001</c:v>
                </c:pt>
                <c:pt idx="24">
                  <c:v>324.09807211999998</c:v>
                </c:pt>
                <c:pt idx="25">
                  <c:v>301.86618288</c:v>
                </c:pt>
                <c:pt idx="26">
                  <c:v>297.02279521999998</c:v>
                </c:pt>
                <c:pt idx="27">
                  <c:v>268.82114259000002</c:v>
                </c:pt>
                <c:pt idx="28">
                  <c:v>281.36078212000001</c:v>
                </c:pt>
                <c:pt idx="29">
                  <c:v>326.92356059999997</c:v>
                </c:pt>
                <c:pt idx="30">
                  <c:v>386.67708701999999</c:v>
                </c:pt>
                <c:pt idx="31">
                  <c:v>376.14223363999997</c:v>
                </c:pt>
                <c:pt idx="32">
                  <c:v>329.06945669999999</c:v>
                </c:pt>
                <c:pt idx="33">
                  <c:v>302.92047643000001</c:v>
                </c:pt>
                <c:pt idx="34">
                  <c:v>284.06138207999999</c:v>
                </c:pt>
                <c:pt idx="35">
                  <c:v>323.12964173</c:v>
                </c:pt>
                <c:pt idx="36">
                  <c:v>333.35402183000002</c:v>
                </c:pt>
                <c:pt idx="37">
                  <c:v>308.87828436000001</c:v>
                </c:pt>
                <c:pt idx="38">
                  <c:v>304.38</c:v>
                </c:pt>
                <c:pt idx="39">
                  <c:v>279.4479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279.4479</c:v>
                </c:pt>
                <c:pt idx="40">
                  <c:v>296.76830000000001</c:v>
                </c:pt>
                <c:pt idx="41">
                  <c:v>341.59129999999999</c:v>
                </c:pt>
                <c:pt idx="42">
                  <c:v>386.8707</c:v>
                </c:pt>
                <c:pt idx="43">
                  <c:v>375.91950000000003</c:v>
                </c:pt>
                <c:pt idx="44">
                  <c:v>334.69459999999998</c:v>
                </c:pt>
                <c:pt idx="45">
                  <c:v>306.05759999999998</c:v>
                </c:pt>
                <c:pt idx="46">
                  <c:v>289.0444</c:v>
                </c:pt>
                <c:pt idx="47">
                  <c:v>329.52719999999999</c:v>
                </c:pt>
                <c:pt idx="48">
                  <c:v>341.07560000000001</c:v>
                </c:pt>
                <c:pt idx="49">
                  <c:v>310.7903</c:v>
                </c:pt>
                <c:pt idx="50">
                  <c:v>308.2097</c:v>
                </c:pt>
                <c:pt idx="51">
                  <c:v>283.63549999999998</c:v>
                </c:pt>
                <c:pt idx="52">
                  <c:v>299.3064</c:v>
                </c:pt>
                <c:pt idx="53">
                  <c:v>344.00749999999999</c:v>
                </c:pt>
                <c:pt idx="54">
                  <c:v>388.95389999999998</c:v>
                </c:pt>
                <c:pt idx="55">
                  <c:v>379.41579999999999</c:v>
                </c:pt>
                <c:pt idx="56">
                  <c:v>338.02050000000003</c:v>
                </c:pt>
                <c:pt idx="57">
                  <c:v>308.69690000000003</c:v>
                </c:pt>
                <c:pt idx="58">
                  <c:v>291.35199999999998</c:v>
                </c:pt>
                <c:pt idx="59">
                  <c:v>331.93150000000003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329.55074605416661</c:v>
                </c:pt>
                <c:pt idx="14">
                  <c:v>329.55074605416661</c:v>
                </c:pt>
                <c:pt idx="15">
                  <c:v>329.55074605416661</c:v>
                </c:pt>
                <c:pt idx="16">
                  <c:v>329.55074605416661</c:v>
                </c:pt>
                <c:pt idx="17">
                  <c:v>329.55074605416661</c:v>
                </c:pt>
                <c:pt idx="18">
                  <c:v>329.55074605416661</c:v>
                </c:pt>
                <c:pt idx="19">
                  <c:v>329.55074605416661</c:v>
                </c:pt>
                <c:pt idx="20">
                  <c:v>329.55074605416661</c:v>
                </c:pt>
                <c:pt idx="21">
                  <c:v>329.55074605416661</c:v>
                </c:pt>
                <c:pt idx="22">
                  <c:v>329.55074605416661</c:v>
                </c:pt>
                <c:pt idx="25">
                  <c:v>316.84106776083331</c:v>
                </c:pt>
                <c:pt idx="26">
                  <c:v>316.84106776083331</c:v>
                </c:pt>
                <c:pt idx="27">
                  <c:v>316.84106776083331</c:v>
                </c:pt>
                <c:pt idx="28">
                  <c:v>316.84106776083331</c:v>
                </c:pt>
                <c:pt idx="29">
                  <c:v>316.84106776083331</c:v>
                </c:pt>
                <c:pt idx="30">
                  <c:v>316.84106776083331</c:v>
                </c:pt>
                <c:pt idx="31">
                  <c:v>316.84106776083331</c:v>
                </c:pt>
                <c:pt idx="32">
                  <c:v>316.84106776083331</c:v>
                </c:pt>
                <c:pt idx="33">
                  <c:v>316.84106776083331</c:v>
                </c:pt>
                <c:pt idx="34">
                  <c:v>316.84106776083331</c:v>
                </c:pt>
                <c:pt idx="37">
                  <c:v>323.8778171825</c:v>
                </c:pt>
                <c:pt idx="38">
                  <c:v>323.8778171825</c:v>
                </c:pt>
                <c:pt idx="39">
                  <c:v>323.8778171825</c:v>
                </c:pt>
                <c:pt idx="40">
                  <c:v>323.8778171825</c:v>
                </c:pt>
                <c:pt idx="41">
                  <c:v>323.8778171825</c:v>
                </c:pt>
                <c:pt idx="42">
                  <c:v>323.8778171825</c:v>
                </c:pt>
                <c:pt idx="43">
                  <c:v>323.8778171825</c:v>
                </c:pt>
                <c:pt idx="44">
                  <c:v>323.8778171825</c:v>
                </c:pt>
                <c:pt idx="45">
                  <c:v>323.8778171825</c:v>
                </c:pt>
                <c:pt idx="46">
                  <c:v>323.8778171825</c:v>
                </c:pt>
                <c:pt idx="49">
                  <c:v>327.11629999999997</c:v>
                </c:pt>
                <c:pt idx="50">
                  <c:v>327.11629999999997</c:v>
                </c:pt>
                <c:pt idx="51">
                  <c:v>327.11629999999997</c:v>
                </c:pt>
                <c:pt idx="52">
                  <c:v>327.11629999999997</c:v>
                </c:pt>
                <c:pt idx="53">
                  <c:v>327.11629999999997</c:v>
                </c:pt>
                <c:pt idx="54">
                  <c:v>327.11629999999997</c:v>
                </c:pt>
                <c:pt idx="55">
                  <c:v>327.11629999999997</c:v>
                </c:pt>
                <c:pt idx="56">
                  <c:v>327.11629999999997</c:v>
                </c:pt>
                <c:pt idx="57">
                  <c:v>327.11629999999997</c:v>
                </c:pt>
                <c:pt idx="58">
                  <c:v>327.11629999999997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12241968"/>
        <c:axId val="-1312223472"/>
      </c:lineChart>
      <c:catAx>
        <c:axId val="-1312241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122234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12223472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12241968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1.394793539988215E-2</c:v>
                </c:pt>
                <c:pt idx="6">
                  <c:v>2.2901514989714711E-2</c:v>
                </c:pt>
                <c:pt idx="7">
                  <c:v>1.4902216698880588E-2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1312227280"/>
        <c:axId val="-1312241424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15312"/>
        <c:axId val="-1312220752"/>
      </c:scatterChart>
      <c:catAx>
        <c:axId val="-13122272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41424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-1312241424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7280"/>
        <c:crosses val="autoZero"/>
        <c:crossBetween val="between"/>
        <c:majorUnit val="1.0000000000000002E-2"/>
      </c:valAx>
      <c:valAx>
        <c:axId val="-1312220752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312215312"/>
        <c:crosses val="max"/>
        <c:crossBetween val="midCat"/>
        <c:majorUnit val="1"/>
      </c:valAx>
      <c:valAx>
        <c:axId val="-1312215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1222075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13.08</c:v>
                </c:pt>
                <c:pt idx="63">
                  <c:v>13.28</c:v>
                </c:pt>
                <c:pt idx="64">
                  <c:v>13.15</c:v>
                </c:pt>
                <c:pt idx="65">
                  <c:v>13.27</c:v>
                </c:pt>
                <c:pt idx="66">
                  <c:v>13.25</c:v>
                </c:pt>
                <c:pt idx="67">
                  <c:v>13.31</c:v>
                </c:pt>
                <c:pt idx="68">
                  <c:v>13.54</c:v>
                </c:pt>
                <c:pt idx="69">
                  <c:v>13.7</c:v>
                </c:pt>
                <c:pt idx="70">
                  <c:v>13.35</c:v>
                </c:pt>
                <c:pt idx="71">
                  <c:v>12.8</c:v>
                </c:pt>
                <c:pt idx="72">
                  <c:v>12.69</c:v>
                </c:pt>
                <c:pt idx="73">
                  <c:v>13.34</c:v>
                </c:pt>
                <c:pt idx="74">
                  <c:v>13.48183</c:v>
                </c:pt>
                <c:pt idx="75">
                  <c:v>13.741960000000001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13.741960000000001</c:v>
                </c:pt>
                <c:pt idx="76">
                  <c:v>13.397970000000001</c:v>
                </c:pt>
                <c:pt idx="77">
                  <c:v>13.5113</c:v>
                </c:pt>
                <c:pt idx="78">
                  <c:v>13.599970000000001</c:v>
                </c:pt>
                <c:pt idx="79">
                  <c:v>13.67245</c:v>
                </c:pt>
                <c:pt idx="80">
                  <c:v>13.83583</c:v>
                </c:pt>
                <c:pt idx="81">
                  <c:v>14.001939999999999</c:v>
                </c:pt>
                <c:pt idx="82">
                  <c:v>13.7356</c:v>
                </c:pt>
                <c:pt idx="83">
                  <c:v>13.151960000000001</c:v>
                </c:pt>
                <c:pt idx="84">
                  <c:v>13.01538</c:v>
                </c:pt>
                <c:pt idx="85">
                  <c:v>13.73577</c:v>
                </c:pt>
                <c:pt idx="86">
                  <c:v>13.802440000000001</c:v>
                </c:pt>
                <c:pt idx="87">
                  <c:v>14.10552</c:v>
                </c:pt>
                <c:pt idx="88">
                  <c:v>13.662940000000001</c:v>
                </c:pt>
                <c:pt idx="89">
                  <c:v>13.70429</c:v>
                </c:pt>
                <c:pt idx="90">
                  <c:v>13.75881</c:v>
                </c:pt>
                <c:pt idx="91">
                  <c:v>13.78618</c:v>
                </c:pt>
                <c:pt idx="92">
                  <c:v>13.93233</c:v>
                </c:pt>
                <c:pt idx="93">
                  <c:v>14.02802</c:v>
                </c:pt>
                <c:pt idx="94">
                  <c:v>13.831659999999999</c:v>
                </c:pt>
                <c:pt idx="95">
                  <c:v>13.26141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12218576"/>
        <c:axId val="-1312237072"/>
      </c:lineChart>
      <c:catAx>
        <c:axId val="-131221857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7072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-1312237072"/>
        <c:scaling>
          <c:orientation val="minMax"/>
          <c:max val="18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18576"/>
        <c:crosses val="autoZero"/>
        <c:crossBetween val="midCat"/>
        <c:majorUnit val="3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8.8011838698956874E-3</c:v>
                </c:pt>
                <c:pt idx="8">
                  <c:v>7.3286598862647573E-3</c:v>
                </c:pt>
                <c:pt idx="9">
                  <c:v>7.0426741218571239E-3</c:v>
                </c:pt>
                <c:pt idx="10">
                  <c:v>6.8090299621990664E-3</c:v>
                </c:pt>
                <c:pt idx="11">
                  <c:v>6.8090127209669881E-3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7.2450095432530157E-2</c:v>
                </c:pt>
                <c:pt idx="8">
                  <c:v>7.2275922167587603E-2</c:v>
                </c:pt>
                <c:pt idx="9">
                  <c:v>7.5236687023659946E-2</c:v>
                </c:pt>
                <c:pt idx="10">
                  <c:v>6.6939103958656862E-2</c:v>
                </c:pt>
                <c:pt idx="11">
                  <c:v>6.9335902769963181E-2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9.5205120955504152E-2</c:v>
                </c:pt>
                <c:pt idx="8">
                  <c:v>0.10337953941662351</c:v>
                </c:pt>
                <c:pt idx="9">
                  <c:v>0.12218323458852738</c:v>
                </c:pt>
                <c:pt idx="10">
                  <c:v>0.14022999581857959</c:v>
                </c:pt>
                <c:pt idx="11">
                  <c:v>0.15566268046630027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0.20083742552151038</c:v>
                </c:pt>
                <c:pt idx="8">
                  <c:v>0.2040829727674523</c:v>
                </c:pt>
                <c:pt idx="9">
                  <c:v>0.20502602297072964</c:v>
                </c:pt>
                <c:pt idx="10">
                  <c:v>0.19877423496564059</c:v>
                </c:pt>
                <c:pt idx="11">
                  <c:v>0.19155912694912727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0.33987544367817335</c:v>
                </c:pt>
                <c:pt idx="8">
                  <c:v>0.3724431858159114</c:v>
                </c:pt>
                <c:pt idx="9">
                  <c:v>0.39249622669120626</c:v>
                </c:pt>
                <c:pt idx="10">
                  <c:v>0.35370418958778221</c:v>
                </c:pt>
                <c:pt idx="11">
                  <c:v>0.34944869389083366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0.28422190425681648</c:v>
                </c:pt>
                <c:pt idx="8">
                  <c:v>0.24173293396785153</c:v>
                </c:pt>
                <c:pt idx="9">
                  <c:v>0.19938786996211902</c:v>
                </c:pt>
                <c:pt idx="10">
                  <c:v>0.23516893979254172</c:v>
                </c:pt>
                <c:pt idx="11">
                  <c:v>0.22874802438759814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12224016"/>
        <c:axId val="-1312227824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14768"/>
        <c:axId val="-1312218032"/>
      </c:scatterChart>
      <c:catAx>
        <c:axId val="-1312224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7824"/>
        <c:crosses val="autoZero"/>
        <c:auto val="0"/>
        <c:lblAlgn val="ctr"/>
        <c:lblOffset val="100"/>
        <c:noMultiLvlLbl val="0"/>
      </c:catAx>
      <c:valAx>
        <c:axId val="-1312227824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4016"/>
        <c:crosses val="autoZero"/>
        <c:crossBetween val="midCat"/>
        <c:majorUnit val="5.000000000000001E-2"/>
      </c:valAx>
      <c:valAx>
        <c:axId val="-1312218032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-1312214768"/>
        <c:crosses val="max"/>
        <c:crossBetween val="midCat"/>
      </c:valAx>
      <c:valAx>
        <c:axId val="-1312214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12218032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35.368402388999996</c:v>
                </c:pt>
                <c:pt idx="8">
                  <c:v>29.066046567000001</c:v>
                </c:pt>
                <c:pt idx="9">
                  <c:v>27.133821455</c:v>
                </c:pt>
                <c:pt idx="10">
                  <c:v>26.691363263</c:v>
                </c:pt>
                <c:pt idx="11">
                  <c:v>26.865722300000002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289.86984166000002</c:v>
                </c:pt>
                <c:pt idx="10">
                  <c:v>262.40095141</c:v>
                </c:pt>
                <c:pt idx="11">
                  <c:v>273.57256999999998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382.59091926999997</c:v>
                </c:pt>
                <c:pt idx="8">
                  <c:v>410.01145549</c:v>
                </c:pt>
                <c:pt idx="9">
                  <c:v>470.74421089999998</c:v>
                </c:pt>
                <c:pt idx="10">
                  <c:v>549.70087950000004</c:v>
                </c:pt>
                <c:pt idx="11">
                  <c:v>614.18453999999997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789.918631</c:v>
                </c:pt>
                <c:pt idx="10">
                  <c:v>779.19400299999995</c:v>
                </c:pt>
                <c:pt idx="11">
                  <c:v>755.81799000000001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1142.1730106</c:v>
                </c:pt>
                <c:pt idx="8">
                  <c:v>958.73199527999998</c:v>
                </c:pt>
                <c:pt idx="9">
                  <c:v>768.19610992000003</c:v>
                </c:pt>
                <c:pt idx="10">
                  <c:v>921.86106317999997</c:v>
                </c:pt>
                <c:pt idx="11">
                  <c:v>902.55094999999994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1365.8221020999999</c:v>
                </c:pt>
                <c:pt idx="8">
                  <c:v>1477.1392247000001</c:v>
                </c:pt>
                <c:pt idx="9">
                  <c:v>1512.1986836999999</c:v>
                </c:pt>
                <c:pt idx="10">
                  <c:v>1386.5186472</c:v>
                </c:pt>
                <c:pt idx="11">
                  <c:v>1378.7889600000001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-1312230000"/>
        <c:axId val="-1312231088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40880"/>
        <c:axId val="-1312214224"/>
      </c:scatterChart>
      <c:catAx>
        <c:axId val="-1312230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1088"/>
        <c:crosses val="autoZero"/>
        <c:auto val="0"/>
        <c:lblAlgn val="ctr"/>
        <c:lblOffset val="100"/>
        <c:noMultiLvlLbl val="0"/>
      </c:catAx>
      <c:valAx>
        <c:axId val="-1312231088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0000"/>
        <c:crosses val="autoZero"/>
        <c:crossBetween val="between"/>
        <c:majorUnit val="1000"/>
      </c:valAx>
      <c:valAx>
        <c:axId val="-1312240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312214224"/>
        <c:crosses val="autoZero"/>
        <c:crossBetween val="midCat"/>
      </c:valAx>
      <c:valAx>
        <c:axId val="-13122142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12240880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-2.5302701999999844E-2</c:v>
                </c:pt>
                <c:pt idx="1">
                  <c:v>-0.13491652200000015</c:v>
                </c:pt>
                <c:pt idx="2">
                  <c:v>4.9163790000000152E-2</c:v>
                </c:pt>
                <c:pt idx="3">
                  <c:v>2.6949802999999939E-2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-1.2148694999999987E-2</c:v>
                </c:pt>
                <c:pt idx="2">
                  <c:v>1.5549898999999978E-2</c:v>
                </c:pt>
                <c:pt idx="3">
                  <c:v>6.5452400000004518E-4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-7.580241999999987E-3</c:v>
                </c:pt>
                <c:pt idx="1">
                  <c:v>1.2978041999999995E-2</c:v>
                </c:pt>
                <c:pt idx="2">
                  <c:v>3.9190590000000025E-3</c:v>
                </c:pt>
                <c:pt idx="3">
                  <c:v>-1.0455460000000083E-3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-0.14256442009999981</c:v>
                </c:pt>
                <c:pt idx="2">
                  <c:v>6.716911829999983E-2</c:v>
                </c:pt>
                <c:pt idx="3">
                  <c:v>5.8585481000000161E-2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-9.9622825999999609E-2</c:v>
                </c:pt>
                <c:pt idx="1">
                  <c:v>2.8826425999999739E-2</c:v>
                </c:pt>
                <c:pt idx="2">
                  <c:v>-5.3849225000000001E-2</c:v>
                </c:pt>
                <c:pt idx="3">
                  <c:v>1.0445730000000264E-2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0.21128196249999975</c:v>
                </c:pt>
                <c:pt idx="1">
                  <c:v>0.37396273950000003</c:v>
                </c:pt>
                <c:pt idx="2">
                  <c:v>0.45663629500000003</c:v>
                </c:pt>
                <c:pt idx="3">
                  <c:v>0.30622292370000004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0.10200574800000006</c:v>
                </c:pt>
                <c:pt idx="1">
                  <c:v>0.22860186599999999</c:v>
                </c:pt>
                <c:pt idx="2">
                  <c:v>0.32845758899999988</c:v>
                </c:pt>
                <c:pt idx="3">
                  <c:v>0.36464715299999995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312228368"/>
        <c:axId val="-1312226736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20678778602761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045124660309E-2"/>
                  <c:y val="-3.99398651176049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9.2909291600000249E-2</c:v>
                </c:pt>
                <c:pt idx="1">
                  <c:v>0.35473943639999983</c:v>
                </c:pt>
                <c:pt idx="2">
                  <c:v>0.86704652529999993</c:v>
                </c:pt>
                <c:pt idx="3">
                  <c:v>0.76646006870000039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12228368"/>
        <c:axId val="-1312226736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4157212226066124E-2"/>
                  <c:y val="3.181854151458418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30544"/>
        <c:axId val="-1312236528"/>
      </c:scatterChart>
      <c:catAx>
        <c:axId val="-13122283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6736"/>
        <c:crosses val="autoZero"/>
        <c:auto val="1"/>
        <c:lblAlgn val="ctr"/>
        <c:lblOffset val="100"/>
        <c:noMultiLvlLbl val="0"/>
      </c:catAx>
      <c:valAx>
        <c:axId val="-1312226736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8368"/>
        <c:crosses val="autoZero"/>
        <c:crossBetween val="between"/>
        <c:majorUnit val="0.25"/>
      </c:valAx>
      <c:valAx>
        <c:axId val="-1312230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312236528"/>
        <c:crosses val="autoZero"/>
        <c:crossBetween val="midCat"/>
      </c:valAx>
      <c:valAx>
        <c:axId val="-1312236528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-13122305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0.430297877</c:v>
                </c:pt>
                <c:pt idx="3">
                  <c:v>0.44584777599999997</c:v>
                </c:pt>
                <c:pt idx="4">
                  <c:v>0.44650230000000002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2.2614896309999999</c:v>
                </c:pt>
                <c:pt idx="1">
                  <c:v>2.236186929</c:v>
                </c:pt>
                <c:pt idx="2">
                  <c:v>2.1012704069999999</c:v>
                </c:pt>
                <c:pt idx="3">
                  <c:v>2.150434197</c:v>
                </c:pt>
                <c:pt idx="4">
                  <c:v>2.177384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0.20128454500000001</c:v>
                </c:pt>
                <c:pt idx="2">
                  <c:v>0.214262587</c:v>
                </c:pt>
                <c:pt idx="3">
                  <c:v>0.21818164600000001</c:v>
                </c:pt>
                <c:pt idx="4">
                  <c:v>0.2171361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1.3804353007000001</c:v>
                </c:pt>
                <c:pt idx="3">
                  <c:v>1.4476044189999999</c:v>
                </c:pt>
                <c:pt idx="4">
                  <c:v>1.5061899000000001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2.5635155690000002</c:v>
                </c:pt>
                <c:pt idx="2">
                  <c:v>2.592341995</c:v>
                </c:pt>
                <c:pt idx="3">
                  <c:v>2.53849277</c:v>
                </c:pt>
                <c:pt idx="4">
                  <c:v>2.5489385000000002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2.6911790417999999</c:v>
                </c:pt>
                <c:pt idx="2">
                  <c:v>3.0651417812999999</c:v>
                </c:pt>
                <c:pt idx="3">
                  <c:v>3.5217780762999999</c:v>
                </c:pt>
                <c:pt idx="4">
                  <c:v>3.828001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0.91510524400000004</c:v>
                </c:pt>
                <c:pt idx="1">
                  <c:v>1.0171109920000001</c:v>
                </c:pt>
                <c:pt idx="2">
                  <c:v>1.2457128580000001</c:v>
                </c:pt>
                <c:pt idx="3">
                  <c:v>1.574170447</c:v>
                </c:pt>
                <c:pt idx="4">
                  <c:v>1.9388175999999999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312226192"/>
        <c:axId val="-131222292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40336"/>
        <c:axId val="-1312225648"/>
      </c:scatterChart>
      <c:catAx>
        <c:axId val="-1312226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2928"/>
        <c:crosses val="autoZero"/>
        <c:auto val="1"/>
        <c:lblAlgn val="ctr"/>
        <c:lblOffset val="100"/>
        <c:noMultiLvlLbl val="0"/>
      </c:catAx>
      <c:valAx>
        <c:axId val="-1312222928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6192"/>
        <c:crosses val="autoZero"/>
        <c:crossBetween val="between"/>
      </c:valAx>
      <c:valAx>
        <c:axId val="-1312240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312225648"/>
        <c:crosses val="autoZero"/>
        <c:crossBetween val="midCat"/>
      </c:valAx>
      <c:valAx>
        <c:axId val="-13122256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122403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-184.31769269999995</c:v>
                </c:pt>
                <c:pt idx="1">
                  <c:v>-202.38330025000005</c:v>
                </c:pt>
                <c:pt idx="2">
                  <c:v>149.72123495000005</c:v>
                </c:pt>
                <c:pt idx="3">
                  <c:v>-12.53853079999999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-5.6576941000002989</c:v>
                </c:pt>
                <c:pt idx="1">
                  <c:v>-332.51220009999975</c:v>
                </c:pt>
                <c:pt idx="2">
                  <c:v>158.50296589999994</c:v>
                </c:pt>
                <c:pt idx="3">
                  <c:v>106.94886319999978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54.810379900000044</c:v>
                </c:pt>
                <c:pt idx="1">
                  <c:v>-34.28597620000005</c:v>
                </c:pt>
                <c:pt idx="2">
                  <c:v>-15.775610899999947</c:v>
                </c:pt>
                <c:pt idx="3">
                  <c:v>-2.2383050999999341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312243056"/>
        <c:axId val="-1312222384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1888502495540463E-2"/>
                  <c:y val="-5.246843640004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30270815690373E-2"/>
                  <c:y val="-4.11759377706444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-135.16500650000035</c:v>
                </c:pt>
                <c:pt idx="1">
                  <c:v>-569.18147680000038</c:v>
                </c:pt>
                <c:pt idx="2">
                  <c:v>292.44863840000016</c:v>
                </c:pt>
                <c:pt idx="3">
                  <c:v>92.171892800000023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12243056"/>
        <c:axId val="-1312222384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29456"/>
        <c:axId val="-1312212592"/>
      </c:scatterChart>
      <c:catAx>
        <c:axId val="-131224305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2384"/>
        <c:crosses val="autoZero"/>
        <c:auto val="1"/>
        <c:lblAlgn val="ctr"/>
        <c:lblOffset val="100"/>
        <c:noMultiLvlLbl val="0"/>
      </c:catAx>
      <c:valAx>
        <c:axId val="-1312222384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43056"/>
        <c:crosses val="autoZero"/>
        <c:crossBetween val="between"/>
        <c:majorUnit val="100"/>
      </c:valAx>
      <c:valAx>
        <c:axId val="-1312229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312212592"/>
        <c:crosses val="autoZero"/>
        <c:crossBetween val="midCat"/>
      </c:valAx>
      <c:valAx>
        <c:axId val="-1312212592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-1312229456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2372.6880651000001</c:v>
                </c:pt>
                <c:pt idx="1">
                  <c:v>2367.0303709999998</c:v>
                </c:pt>
                <c:pt idx="2">
                  <c:v>2034.5181709000001</c:v>
                </c:pt>
                <c:pt idx="3">
                  <c:v>2193.0211368</c:v>
                </c:pt>
                <c:pt idx="4">
                  <c:v>2299.9699999999998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5274.8895521000004</c:v>
                </c:pt>
                <c:pt idx="1">
                  <c:v>5139.7245456000001</c:v>
                </c:pt>
                <c:pt idx="2">
                  <c:v>4570.5430687999997</c:v>
                </c:pt>
                <c:pt idx="3">
                  <c:v>4862.9917071999998</c:v>
                </c:pt>
                <c:pt idx="4">
                  <c:v>4955.1635999999999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1630.9197122999999</c:v>
                </c:pt>
                <c:pt idx="1">
                  <c:v>1685.7300921999999</c:v>
                </c:pt>
                <c:pt idx="2">
                  <c:v>1651.4441159999999</c:v>
                </c:pt>
                <c:pt idx="3">
                  <c:v>1635.6685050999999</c:v>
                </c:pt>
                <c:pt idx="4">
                  <c:v>1633.4302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1260.1854288</c:v>
                </c:pt>
                <c:pt idx="1">
                  <c:v>1075.8677361</c:v>
                </c:pt>
                <c:pt idx="2">
                  <c:v>873.48443584999995</c:v>
                </c:pt>
                <c:pt idx="3">
                  <c:v>1023.2056708</c:v>
                </c:pt>
                <c:pt idx="4">
                  <c:v>1010.66714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12235440"/>
        <c:axId val="-1312221296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25104"/>
        <c:axId val="-1312212048"/>
      </c:scatterChart>
      <c:catAx>
        <c:axId val="-1312235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1296"/>
        <c:crosses val="autoZero"/>
        <c:auto val="1"/>
        <c:lblAlgn val="ctr"/>
        <c:lblOffset val="100"/>
        <c:noMultiLvlLbl val="0"/>
      </c:catAx>
      <c:valAx>
        <c:axId val="-1312221296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5440"/>
        <c:crosses val="autoZero"/>
        <c:crossBetween val="midCat"/>
        <c:majorUnit val="500"/>
      </c:valAx>
      <c:valAx>
        <c:axId val="-1312225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312212048"/>
        <c:crosses val="autoZero"/>
        <c:crossBetween val="midCat"/>
      </c:valAx>
      <c:valAx>
        <c:axId val="-13122120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3122251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6.0721356406000002E-2</c:v>
                </c:pt>
                <c:pt idx="1">
                  <c:v>6.5889875380999996E-2</c:v>
                </c:pt>
                <c:pt idx="2">
                  <c:v>7.1331862282000003E-2</c:v>
                </c:pt>
                <c:pt idx="3">
                  <c:v>8.0227416529000006E-2</c:v>
                </c:pt>
                <c:pt idx="4">
                  <c:v>8.3876587774000005E-2</c:v>
                </c:pt>
                <c:pt idx="5">
                  <c:v>8.5366826896999995E-2</c:v>
                </c:pt>
                <c:pt idx="6">
                  <c:v>9.5771912291999994E-2</c:v>
                </c:pt>
                <c:pt idx="7">
                  <c:v>7.3800889716999996E-2</c:v>
                </c:pt>
                <c:pt idx="8">
                  <c:v>8.0980060564999998E-2</c:v>
                </c:pt>
                <c:pt idx="9">
                  <c:v>8.9546987647000004E-2</c:v>
                </c:pt>
                <c:pt idx="10">
                  <c:v>8.3658910449999999E-2</c:v>
                </c:pt>
                <c:pt idx="11">
                  <c:v>8.1972504129000007E-2</c:v>
                </c:pt>
                <c:pt idx="12">
                  <c:v>7.9578767034000006E-2</c:v>
                </c:pt>
                <c:pt idx="13">
                  <c:v>6.1842655415000003E-2</c:v>
                </c:pt>
                <c:pt idx="14">
                  <c:v>5.5373719851000001E-2</c:v>
                </c:pt>
                <c:pt idx="15">
                  <c:v>5.8131441961999999E-2</c:v>
                </c:pt>
                <c:pt idx="16">
                  <c:v>6.2241785990999998E-2</c:v>
                </c:pt>
                <c:pt idx="17">
                  <c:v>5.6731848936000001E-2</c:v>
                </c:pt>
                <c:pt idx="18">
                  <c:v>4.6805114303000002E-2</c:v>
                </c:pt>
                <c:pt idx="19">
                  <c:v>5.3227645408999998E-2</c:v>
                </c:pt>
                <c:pt idx="20">
                  <c:v>5.1147008558000001E-2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12224560"/>
        <c:axId val="-1312221840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12224560"/>
        <c:axId val="-1312221840"/>
      </c:scatterChart>
      <c:catAx>
        <c:axId val="-13122245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21840"/>
        <c:crosses val="autoZero"/>
        <c:auto val="1"/>
        <c:lblAlgn val="ctr"/>
        <c:lblOffset val="100"/>
        <c:tickLblSkip val="2"/>
        <c:noMultiLvlLbl val="0"/>
      </c:catAx>
      <c:valAx>
        <c:axId val="-1312221840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-1312224560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1351.4259400169999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1331.3418305390001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1295.3071898030003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1278.8245256099999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2232720"/>
        <c:axId val="-131223924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1308.7380387989999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312219664"/>
        <c:axId val="-1312237616"/>
      </c:barChart>
      <c:catAx>
        <c:axId val="-13122327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9248"/>
        <c:crosses val="autoZero"/>
        <c:auto val="1"/>
        <c:lblAlgn val="ctr"/>
        <c:lblOffset val="100"/>
        <c:noMultiLvlLbl val="0"/>
      </c:catAx>
      <c:valAx>
        <c:axId val="-131223924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2720"/>
        <c:crosses val="autoZero"/>
        <c:crossBetween val="between"/>
        <c:majorUnit val="200"/>
      </c:valAx>
      <c:valAx>
        <c:axId val="-131223761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312219664"/>
        <c:crosses val="max"/>
        <c:crossBetween val="between"/>
      </c:valAx>
      <c:catAx>
        <c:axId val="-1312219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1223761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41.991569257000002</c:v>
                </c:pt>
                <c:pt idx="1">
                  <c:v>129.50581568999999</c:v>
                </c:pt>
                <c:pt idx="2">
                  <c:v>227.21194686000001</c:v>
                </c:pt>
                <c:pt idx="3">
                  <c:v>373.24651857999999</c:v>
                </c:pt>
                <c:pt idx="4">
                  <c:v>336.40995509999999</c:v>
                </c:pt>
                <c:pt idx="5">
                  <c:v>243.06013453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42.725762238999998</c:v>
                </c:pt>
                <c:pt idx="1">
                  <c:v>105.39231528000001</c:v>
                </c:pt>
                <c:pt idx="2">
                  <c:v>247.38222629000001</c:v>
                </c:pt>
                <c:pt idx="3">
                  <c:v>397.60142605999999</c:v>
                </c:pt>
                <c:pt idx="4">
                  <c:v>356.82072492999998</c:v>
                </c:pt>
                <c:pt idx="5">
                  <c:v>181.41937573999999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40.699320563000001</c:v>
                </c:pt>
                <c:pt idx="1">
                  <c:v>128.94474081999999</c:v>
                </c:pt>
                <c:pt idx="2">
                  <c:v>249.04992061999999</c:v>
                </c:pt>
                <c:pt idx="3">
                  <c:v>359.64443458</c:v>
                </c:pt>
                <c:pt idx="4">
                  <c:v>333.50807305000001</c:v>
                </c:pt>
                <c:pt idx="5">
                  <c:v>183.46070017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41.146304880000002</c:v>
                </c:pt>
                <c:pt idx="1">
                  <c:v>123.67142483000001</c:v>
                </c:pt>
                <c:pt idx="2">
                  <c:v>243.27622331000001</c:v>
                </c:pt>
                <c:pt idx="3">
                  <c:v>352.94038229</c:v>
                </c:pt>
                <c:pt idx="4">
                  <c:v>333.91477592000001</c:v>
                </c:pt>
                <c:pt idx="5">
                  <c:v>183.87541438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2219120"/>
        <c:axId val="-1312213680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44.362638799000003</c:v>
                </c:pt>
                <c:pt idx="1">
                  <c:v>121.32980000000001</c:v>
                </c:pt>
                <c:pt idx="2">
                  <c:v>249.19049999999999</c:v>
                </c:pt>
                <c:pt idx="3">
                  <c:v>367.44839999999999</c:v>
                </c:pt>
                <c:pt idx="4">
                  <c:v>327.2174</c:v>
                </c:pt>
                <c:pt idx="5">
                  <c:v>199.1893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312234896"/>
        <c:axId val="-1312235984"/>
      </c:barChart>
      <c:catAx>
        <c:axId val="-13122191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312213680"/>
        <c:crosses val="autoZero"/>
        <c:auto val="1"/>
        <c:lblAlgn val="ctr"/>
        <c:lblOffset val="100"/>
        <c:noMultiLvlLbl val="0"/>
      </c:catAx>
      <c:valAx>
        <c:axId val="-1312213680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312219120"/>
        <c:crosses val="autoZero"/>
        <c:crossBetween val="between"/>
        <c:majorUnit val="50"/>
      </c:valAx>
      <c:valAx>
        <c:axId val="-131223598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312234896"/>
        <c:crosses val="max"/>
        <c:crossBetween val="between"/>
      </c:valAx>
      <c:catAx>
        <c:axId val="-1312234896"/>
        <c:scaling>
          <c:orientation val="minMax"/>
        </c:scaling>
        <c:delete val="1"/>
        <c:axPos val="b"/>
        <c:majorTickMark val="out"/>
        <c:minorTickMark val="none"/>
        <c:tickLblPos val="nextTo"/>
        <c:crossAx val="-131223598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3788.4440490400007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3432.9121575300001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3516.39947033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3586.2906506599998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2233264"/>
        <c:axId val="-131223217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3574.5268999999998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312216400"/>
        <c:axId val="-1312217488"/>
      </c:barChart>
      <c:catAx>
        <c:axId val="-13122332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2176"/>
        <c:crosses val="autoZero"/>
        <c:auto val="1"/>
        <c:lblAlgn val="ctr"/>
        <c:lblOffset val="100"/>
        <c:noMultiLvlLbl val="0"/>
      </c:catAx>
      <c:valAx>
        <c:axId val="-131223217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33264"/>
        <c:crosses val="autoZero"/>
        <c:crossBetween val="between"/>
        <c:majorUnit val="1000"/>
      </c:valAx>
      <c:valAx>
        <c:axId val="-131221748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312216400"/>
        <c:crosses val="max"/>
        <c:crossBetween val="between"/>
      </c:valAx>
      <c:catAx>
        <c:axId val="-1312216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1221748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253.56903839</c:v>
                </c:pt>
                <c:pt idx="1">
                  <c:v>593.61506187999998</c:v>
                </c:pt>
                <c:pt idx="2">
                  <c:v>731.61383309999997</c:v>
                </c:pt>
                <c:pt idx="3">
                  <c:v>858.81894880000004</c:v>
                </c:pt>
                <c:pt idx="4">
                  <c:v>719.19350697000004</c:v>
                </c:pt>
                <c:pt idx="5">
                  <c:v>631.6336599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253.93828515000001</c:v>
                </c:pt>
                <c:pt idx="1">
                  <c:v>589.07677403000002</c:v>
                </c:pt>
                <c:pt idx="2">
                  <c:v>715.20099197000002</c:v>
                </c:pt>
                <c:pt idx="3">
                  <c:v>739.37127380000004</c:v>
                </c:pt>
                <c:pt idx="4">
                  <c:v>652.06181460000005</c:v>
                </c:pt>
                <c:pt idx="5">
                  <c:v>483.26301797999997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246.93730217000001</c:v>
                </c:pt>
                <c:pt idx="1">
                  <c:v>421.46705085000002</c:v>
                </c:pt>
                <c:pt idx="2">
                  <c:v>749.29339163999998</c:v>
                </c:pt>
                <c:pt idx="3">
                  <c:v>801.65561063999996</c:v>
                </c:pt>
                <c:pt idx="4">
                  <c:v>791.22063443000002</c:v>
                </c:pt>
                <c:pt idx="5">
                  <c:v>505.82548059999999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239.42431343999999</c:v>
                </c:pt>
                <c:pt idx="1">
                  <c:v>485.36818543999999</c:v>
                </c:pt>
                <c:pt idx="2">
                  <c:v>771.19016138999996</c:v>
                </c:pt>
                <c:pt idx="3">
                  <c:v>848.33707044000005</c:v>
                </c:pt>
                <c:pt idx="4">
                  <c:v>685.39580803000001</c:v>
                </c:pt>
                <c:pt idx="5">
                  <c:v>556.57511192000004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2215856"/>
        <c:axId val="-131221313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236.81389999999999</c:v>
                </c:pt>
                <c:pt idx="1">
                  <c:v>515.74540000000002</c:v>
                </c:pt>
                <c:pt idx="2">
                  <c:v>731.57039999999995</c:v>
                </c:pt>
                <c:pt idx="3">
                  <c:v>838.37549999999999</c:v>
                </c:pt>
                <c:pt idx="4">
                  <c:v>699.05809999999997</c:v>
                </c:pt>
                <c:pt idx="5">
                  <c:v>552.96360000000004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312243600"/>
        <c:axId val="-1312211504"/>
      </c:barChart>
      <c:catAx>
        <c:axId val="-13122158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13136"/>
        <c:crosses val="autoZero"/>
        <c:auto val="1"/>
        <c:lblAlgn val="ctr"/>
        <c:lblOffset val="100"/>
        <c:noMultiLvlLbl val="0"/>
      </c:catAx>
      <c:valAx>
        <c:axId val="-1312213136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12215856"/>
        <c:crosses val="autoZero"/>
        <c:crossBetween val="between"/>
        <c:majorUnit val="250"/>
      </c:valAx>
      <c:valAx>
        <c:axId val="-1312211504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-1312243600"/>
        <c:crosses val="max"/>
        <c:crossBetween val="between"/>
      </c:valAx>
      <c:catAx>
        <c:axId val="-1312243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1221150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May 2021, CME Group, and Bloomberg, L.P.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May 6,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76275" y="809625"/>
          <a:ext cx="5553075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4845107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0.15409</cdr:x>
      <cdr:y>0.1848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3589" y="571499"/>
          <a:ext cx="1308112" cy="9733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20</xdr:row>
      <xdr:rowOff>171751</xdr:rowOff>
    </xdr:to>
    <xdr:grpSp>
      <xdr:nvGrpSpPr>
        <xdr:cNvPr id="7" name="Group 1"/>
        <xdr:cNvGrpSpPr/>
      </xdr:nvGrpSpPr>
      <xdr:grpSpPr>
        <a:xfrm>
          <a:off x="571500" y="790575"/>
          <a:ext cx="5543500" cy="3200701"/>
          <a:chOff x="561975" y="790575"/>
          <a:chExt cx="5477149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8"/>
            <a:ext cx="4905098" cy="26575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May 2021,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May 6,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0.19943</cdr:x>
      <cdr:y>0.3199</cdr:y>
    </cdr:from>
    <cdr:to>
      <cdr:x>0.46423</cdr:x>
      <cdr:y>0.40571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090369" y="1006551"/>
          <a:ext cx="1447754" cy="2699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100" b="0" i="0" baseline="0">
              <a:effectLst/>
              <a:latin typeface="+mn-lt"/>
              <a:ea typeface="+mn-ea"/>
              <a:cs typeface="+mn-cs"/>
            </a:rPr>
            <a:t>dollars per thousand cubic feet</a:t>
          </a:r>
          <a:endParaRPr lang="en-US" sz="1000">
            <a:effectLst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U.S. Energy Information Administration, Short-Term Energy Outlook, May 2021,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57300" y="666750"/>
          <a:ext cx="5572125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May 2021</a:t>
          </a:fld>
          <a:endParaRPr lang="en-US" sz="900"/>
        </a:p>
      </cdr:txBody>
    </cdr:sp>
  </cdr:absSizeAnchor>
  <cdr:relSizeAnchor xmlns:cdr="http://schemas.openxmlformats.org/drawingml/2006/chartDrawing">
    <cdr:from>
      <cdr:x>0.32169</cdr:x>
      <cdr:y>0.15351</cdr:y>
    </cdr:from>
    <cdr:to>
      <cdr:x>0.73761</cdr:x>
      <cdr:y>0.82093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840" y="143137"/>
          <a:ext cx="2400753" cy="6223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May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14374" y="657225"/>
          <a:ext cx="555307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May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19125" y="676275"/>
          <a:ext cx="5550693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0.16267</cdr:y>
    </cdr:from>
    <cdr:ext cx="685483" cy="273051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64392" y="517525"/>
          <a:ext cx="685483" cy="2730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0.69281</cdr:y>
    </cdr:from>
    <cdr:to>
      <cdr:x>0.05262</cdr:x>
      <cdr:y>0.82895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082" y="2311869"/>
          <a:ext cx="228590" cy="45428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37732" y="657226"/>
          <a:ext cx="548684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58914" y="620085"/>
          <a:ext cx="553233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403984" y="628650"/>
          <a:ext cx="561975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47775" y="714375"/>
          <a:ext cx="5545454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0.01851</cdr:x>
      <cdr:y>0.72276</cdr:y>
    </cdr:from>
    <cdr:to>
      <cdr:x>0.11213</cdr:x>
      <cdr:y>0.8747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3975" y="2235199"/>
          <a:ext cx="273050" cy="4699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100"/>
            <a:t>//</a:t>
          </a:r>
        </a:p>
        <a:p xmlns:a="http://schemas.openxmlformats.org/drawingml/2006/main">
          <a:r>
            <a:rPr lang="en-US" sz="1100"/>
            <a:t>0</a:t>
          </a: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77240" y="666750"/>
          <a:ext cx="555498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May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557215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28650" y="704850"/>
          <a:ext cx="5643565" cy="3200428"/>
          <a:chOff x="590549" y="714375"/>
          <a:chExt cx="5595939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49" y="714402"/>
          <a:ext cx="2800399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66749" y="600075"/>
          <a:ext cx="556260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0.13711</cdr:x>
      <cdr:y>0.54602</cdr:y>
    </cdr:from>
    <cdr:to>
      <cdr:x>0.49118</cdr:x>
      <cdr:y>0.83436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95035" y="1695464"/>
          <a:ext cx="1020102" cy="895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8180" y="638175"/>
          <a:ext cx="5572018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May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May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38175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104721</xdr:rowOff>
    </xdr:from>
    <xdr:to>
      <xdr:col>9</xdr:col>
      <xdr:colOff>200025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19125" y="685746"/>
          <a:ext cx="551497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5529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May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53449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543551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2723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900">
              <a:solidFill>
                <a:schemeClr val="accent2"/>
              </a:solidFill>
              <a:effectLst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900">
              <a:solidFill>
                <a:schemeClr val="accent3"/>
              </a:solidFill>
              <a:effectLst/>
            </a:endParaRP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1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2442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50545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0.14934</cdr:y>
    </cdr:from>
    <cdr:to>
      <cdr:x>0.60298</cdr:x>
      <cdr:y>0.78507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14" y="469901"/>
          <a:ext cx="1185125" cy="2000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CO2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5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0" y="752475"/>
          <a:ext cx="55054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3</xdr:row>
      <xdr:rowOff>121920</xdr:rowOff>
    </xdr:from>
    <xdr:to>
      <xdr:col>4</xdr:col>
      <xdr:colOff>2560147</xdr:colOff>
      <xdr:row>39</xdr:row>
      <xdr:rowOff>35912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70560"/>
          <a:ext cx="9060007" cy="62233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2.xml"/><Relationship Id="rId2" Type="http://schemas.openxmlformats.org/officeDocument/2006/relationships/printerSettings" Target="../printerSettings/printerSettings42.bin"/><Relationship Id="rId1" Type="http://schemas.openxmlformats.org/officeDocument/2006/relationships/hyperlink" Target="https://www.nerc.com/pa/RAPA/ra/Pages/default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A4" sqref="A4"/>
    </sheetView>
  </sheetViews>
  <sheetFormatPr defaultColWidth="9.28515625" defaultRowHeight="12.75" x14ac:dyDescent="0.2"/>
  <cols>
    <col min="1" max="1" width="10.42578125" style="21" customWidth="1"/>
    <col min="2" max="2" width="4.28515625" style="21" customWidth="1"/>
    <col min="3" max="3" width="85.7109375" style="21" customWidth="1"/>
    <col min="4" max="16384" width="9.28515625" style="21"/>
  </cols>
  <sheetData>
    <row r="1" spans="1:8" ht="22.15" customHeight="1" x14ac:dyDescent="0.3">
      <c r="A1" s="100"/>
      <c r="B1" s="571" t="s">
        <v>58</v>
      </c>
      <c r="C1" s="572"/>
      <c r="D1" s="98"/>
    </row>
    <row r="2" spans="1:8" ht="19.5" customHeight="1" x14ac:dyDescent="0.35">
      <c r="A2" s="99"/>
      <c r="B2" s="573" t="s">
        <v>59</v>
      </c>
      <c r="C2" s="574"/>
    </row>
    <row r="3" spans="1:8" ht="12.75" customHeight="1" x14ac:dyDescent="0.2">
      <c r="B3" s="575"/>
      <c r="C3" s="576"/>
    </row>
    <row r="4" spans="1:8" ht="19.5" customHeight="1" x14ac:dyDescent="0.25">
      <c r="B4" s="375" t="s">
        <v>598</v>
      </c>
      <c r="C4" s="374"/>
    </row>
    <row r="5" spans="1:8" ht="12.75" customHeight="1" x14ac:dyDescent="0.2">
      <c r="B5" s="575"/>
      <c r="C5" s="576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5" spans="1:4" ht="15" customHeight="1" x14ac:dyDescent="0.2">
      <c r="A55" s="21">
        <v>41</v>
      </c>
      <c r="C55" s="87" t="s">
        <v>596</v>
      </c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  <hyperlink ref="C55" location="'41'!A1" display="U.S. STEO electricity supply reg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28515625" hidden="1" customWidth="1"/>
    <col min="16" max="16" width="12.28515625" customWidth="1"/>
    <col min="17" max="17" width="12.5703125" customWidth="1"/>
    <col min="18" max="18" width="10.7109375" customWidth="1"/>
  </cols>
  <sheetData>
    <row r="1" spans="1:18" x14ac:dyDescent="0.2">
      <c r="N1" s="106"/>
      <c r="P1" s="105"/>
    </row>
    <row r="2" spans="1:18" ht="15.75" x14ac:dyDescent="0.25">
      <c r="A2" s="44" t="s">
        <v>598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 t="e">
        <v>#N/A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>
        <v>52</v>
      </c>
      <c r="D87" s="57" t="e">
        <v>#N/A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>
        <v>59.04</v>
      </c>
      <c r="D88" s="57" t="e">
        <v>#N/A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>
        <v>62.33</v>
      </c>
      <c r="D89" s="57" t="e">
        <v>#N/A</v>
      </c>
      <c r="E89" s="49" t="e">
        <v>#N/A</v>
      </c>
      <c r="F89" s="49" t="e">
        <v>#N/A</v>
      </c>
      <c r="G89" s="49" t="e">
        <v>#N/A</v>
      </c>
    </row>
    <row r="90" spans="2:7" x14ac:dyDescent="0.2">
      <c r="B90" s="53">
        <v>44287</v>
      </c>
      <c r="C90" s="118">
        <v>61.72</v>
      </c>
      <c r="D90" s="57">
        <v>61.72</v>
      </c>
      <c r="E90" s="49" t="e">
        <v>#N/A</v>
      </c>
      <c r="F90" s="49" t="e">
        <v>#N/A</v>
      </c>
      <c r="G90" s="49" t="e">
        <v>#N/A</v>
      </c>
    </row>
    <row r="91" spans="2:7" x14ac:dyDescent="0.2">
      <c r="B91" s="53">
        <v>44317</v>
      </c>
      <c r="C91" s="118" t="e">
        <v>#N/A</v>
      </c>
      <c r="D91" s="57">
        <v>62.5</v>
      </c>
      <c r="E91" s="49" t="e">
        <v>#N/A</v>
      </c>
      <c r="F91" s="49" t="e">
        <v>#N/A</v>
      </c>
      <c r="G91" s="49" t="e">
        <v>#N/A</v>
      </c>
    </row>
    <row r="92" spans="2:7" x14ac:dyDescent="0.2">
      <c r="B92" s="53">
        <v>44348</v>
      </c>
      <c r="C92" s="118" t="e">
        <v>#N/A</v>
      </c>
      <c r="D92" s="57">
        <v>61.5</v>
      </c>
      <c r="E92" s="49" t="e">
        <v>#N/A</v>
      </c>
      <c r="F92" s="49" t="e">
        <v>#N/A</v>
      </c>
      <c r="G92" s="49" t="e">
        <v>#N/A</v>
      </c>
    </row>
    <row r="93" spans="2:7" x14ac:dyDescent="0.2">
      <c r="B93" s="53">
        <v>44378</v>
      </c>
      <c r="C93" s="118" t="e">
        <v>#N/A</v>
      </c>
      <c r="D93" s="57">
        <v>60.5</v>
      </c>
      <c r="E93" s="49">
        <v>64.75200000000001</v>
      </c>
      <c r="F93" s="49">
        <v>51.579993587790504</v>
      </c>
      <c r="G93" s="49">
        <v>81.287747678054842</v>
      </c>
    </row>
    <row r="94" spans="2:7" x14ac:dyDescent="0.2">
      <c r="B94" s="53">
        <v>44409</v>
      </c>
      <c r="C94" s="118" t="e">
        <v>#N/A</v>
      </c>
      <c r="D94" s="57">
        <v>59.5</v>
      </c>
      <c r="E94" s="49">
        <v>64.477999999999994</v>
      </c>
      <c r="F94" s="49">
        <v>48.094628189088233</v>
      </c>
      <c r="G94" s="49">
        <v>86.442345861470628</v>
      </c>
    </row>
    <row r="95" spans="2:7" x14ac:dyDescent="0.2">
      <c r="B95" s="53">
        <v>44440</v>
      </c>
      <c r="C95" s="118" t="e">
        <v>#N/A</v>
      </c>
      <c r="D95" s="57">
        <v>57.5</v>
      </c>
      <c r="E95" s="49">
        <v>64.031999999999996</v>
      </c>
      <c r="F95" s="49">
        <v>44.873874995829595</v>
      </c>
      <c r="G95" s="49">
        <v>91.369355206811235</v>
      </c>
    </row>
    <row r="96" spans="2:7" x14ac:dyDescent="0.2">
      <c r="B96" s="53">
        <v>44470</v>
      </c>
      <c r="C96" s="118" t="e">
        <v>#N/A</v>
      </c>
      <c r="D96" s="57">
        <v>56.5</v>
      </c>
      <c r="E96" s="49">
        <v>63.505999999999993</v>
      </c>
      <c r="F96" s="49">
        <v>42.420777223467752</v>
      </c>
      <c r="G96" s="49">
        <v>95.071620558825629</v>
      </c>
    </row>
    <row r="97" spans="2:9" x14ac:dyDescent="0.2">
      <c r="B97" s="53">
        <v>44501</v>
      </c>
      <c r="C97" s="118" t="e">
        <v>#N/A</v>
      </c>
      <c r="D97" s="57">
        <v>56.5</v>
      </c>
      <c r="E97" s="49">
        <v>62.975999999999999</v>
      </c>
      <c r="F97" s="49">
        <v>40.326221704523427</v>
      </c>
      <c r="G97" s="49">
        <v>98.347338490060736</v>
      </c>
    </row>
    <row r="98" spans="2:9" x14ac:dyDescent="0.2">
      <c r="B98" s="53">
        <v>44531</v>
      </c>
      <c r="C98" s="118" t="e">
        <v>#N/A</v>
      </c>
      <c r="D98" s="57">
        <v>56.5</v>
      </c>
      <c r="E98" s="49">
        <v>62.462000000000003</v>
      </c>
      <c r="F98" s="49">
        <v>38.541399425923714</v>
      </c>
      <c r="G98" s="49">
        <v>101.22884747604087</v>
      </c>
    </row>
    <row r="99" spans="2:9" x14ac:dyDescent="0.2">
      <c r="B99" s="53">
        <v>44562</v>
      </c>
      <c r="C99" s="118" t="e">
        <v>#N/A</v>
      </c>
      <c r="D99" s="57">
        <v>58.5</v>
      </c>
      <c r="E99" s="49">
        <v>61.963999999999999</v>
      </c>
      <c r="F99" s="49">
        <v>37.102580415213637</v>
      </c>
      <c r="G99" s="49">
        <v>103.48437367514272</v>
      </c>
    </row>
    <row r="100" spans="2:9" x14ac:dyDescent="0.2">
      <c r="B100" s="53">
        <v>44593</v>
      </c>
      <c r="C100" s="118" t="e">
        <v>#N/A</v>
      </c>
      <c r="D100" s="57">
        <v>58.5</v>
      </c>
      <c r="E100" s="49">
        <v>61.484000000000002</v>
      </c>
      <c r="F100" s="49">
        <v>35.348306447506054</v>
      </c>
      <c r="G100" s="49">
        <v>106.94380115816587</v>
      </c>
    </row>
    <row r="101" spans="2:9" x14ac:dyDescent="0.2">
      <c r="B101" s="53">
        <v>44621</v>
      </c>
      <c r="C101" s="118" t="e">
        <v>#N/A</v>
      </c>
      <c r="D101" s="57">
        <v>58.5</v>
      </c>
      <c r="E101" s="49">
        <v>61.032000000000004</v>
      </c>
      <c r="F101" s="49">
        <v>34.352410700172257</v>
      </c>
      <c r="G101" s="49">
        <v>108.4321288689449</v>
      </c>
    </row>
    <row r="102" spans="2:9" x14ac:dyDescent="0.2">
      <c r="B102" s="53">
        <v>44652</v>
      </c>
      <c r="C102" s="118" t="e">
        <v>#N/A</v>
      </c>
      <c r="D102" s="57">
        <v>56.5</v>
      </c>
      <c r="E102" s="49">
        <v>60.616</v>
      </c>
      <c r="F102" s="49" t="e">
        <v>#N/A</v>
      </c>
      <c r="G102" s="49" t="e">
        <v>#N/A</v>
      </c>
    </row>
    <row r="103" spans="2:9" x14ac:dyDescent="0.2">
      <c r="B103" s="53">
        <v>44682</v>
      </c>
      <c r="C103" s="118" t="e">
        <v>#N/A</v>
      </c>
      <c r="D103" s="57">
        <v>56.5</v>
      </c>
      <c r="E103" s="49">
        <v>60.23</v>
      </c>
      <c r="F103" s="49" t="e">
        <v>#N/A</v>
      </c>
      <c r="G103" s="49" t="e">
        <v>#N/A</v>
      </c>
    </row>
    <row r="104" spans="2:9" x14ac:dyDescent="0.2">
      <c r="B104" s="53">
        <v>44713</v>
      </c>
      <c r="C104" s="118" t="e">
        <v>#N/A</v>
      </c>
      <c r="D104" s="57">
        <v>56.5</v>
      </c>
      <c r="E104" s="49">
        <v>59.886000000000003</v>
      </c>
      <c r="F104" s="49">
        <v>32.281231360609581</v>
      </c>
      <c r="G104" s="49">
        <v>111.09653643436101</v>
      </c>
    </row>
    <row r="105" spans="2:9" x14ac:dyDescent="0.2">
      <c r="B105" s="53">
        <v>44743</v>
      </c>
      <c r="C105" s="118" t="e">
        <v>#N/A</v>
      </c>
      <c r="D105" s="57">
        <v>56</v>
      </c>
      <c r="E105" s="49">
        <v>59.507999999999996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56</v>
      </c>
      <c r="E106" s="49">
        <v>59.153999999999996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56</v>
      </c>
      <c r="E107" s="49">
        <v>58.833999999999989</v>
      </c>
      <c r="F107" s="49" t="e">
        <v>#N/A</v>
      </c>
      <c r="G107" s="49" t="e">
        <v>#N/A</v>
      </c>
    </row>
    <row r="108" spans="2:9" x14ac:dyDescent="0.2">
      <c r="B108" s="53">
        <v>44835</v>
      </c>
      <c r="C108" s="118" t="e">
        <v>#N/A</v>
      </c>
      <c r="D108" s="57">
        <v>57</v>
      </c>
      <c r="E108" s="49">
        <v>58.54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57</v>
      </c>
      <c r="E109" s="49">
        <v>58.260000000000005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57</v>
      </c>
      <c r="E110" s="49">
        <v>57.993999999999993</v>
      </c>
      <c r="F110" s="49">
        <v>29.201194014161853</v>
      </c>
      <c r="G110" s="49">
        <v>115.17693538041219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599</v>
      </c>
    </row>
    <row r="124" spans="2:13" x14ac:dyDescent="0.2">
      <c r="B124" s="578" t="s">
        <v>597</v>
      </c>
      <c r="C124" s="579"/>
      <c r="D124" s="579"/>
      <c r="E124" s="579"/>
      <c r="F124" s="579"/>
      <c r="G124" s="579"/>
      <c r="H124" s="579"/>
      <c r="I124" s="579"/>
    </row>
    <row r="125" spans="2:13" x14ac:dyDescent="0.2">
      <c r="B125" s="579"/>
      <c r="C125" s="579"/>
      <c r="D125" s="579"/>
      <c r="E125" s="579"/>
      <c r="F125" s="579"/>
      <c r="G125" s="579"/>
      <c r="H125" s="579"/>
      <c r="I125" s="579"/>
    </row>
    <row r="126" spans="2:13" ht="12.75" customHeight="1" x14ac:dyDescent="0.2">
      <c r="B126" s="580"/>
      <c r="C126" s="580"/>
      <c r="D126" s="580"/>
      <c r="E126" s="580"/>
      <c r="F126" s="580"/>
      <c r="G126" s="580"/>
      <c r="H126" s="580"/>
      <c r="I126" s="580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7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0.28515625" style="119" customWidth="1"/>
    <col min="18" max="18" width="11.5703125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M1" s="136"/>
    </row>
    <row r="2" spans="1:18" ht="15.75" x14ac:dyDescent="0.25">
      <c r="A2" s="44" t="s">
        <v>598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1.4824137607857142</v>
      </c>
      <c r="H26" s="416">
        <v>1.4462638810476189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0.48983220847619036</v>
      </c>
      <c r="M26" s="29">
        <f t="shared" si="0"/>
        <v>-3.6149879738095247E-2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0.3371457028904763</v>
      </c>
      <c r="G27" s="416">
        <f t="shared" si="1"/>
        <v>0.40861547031428591</v>
      </c>
      <c r="H27" s="416">
        <f t="shared" si="1"/>
        <v>0.35446510865238112</v>
      </c>
      <c r="I27" s="417"/>
      <c r="J27" s="29">
        <f t="shared" si="0"/>
        <v>4.3471756528571825E-2</v>
      </c>
      <c r="K27" s="29">
        <f t="shared" si="0"/>
        <v>1.0313020490476221E-2</v>
      </c>
      <c r="L27" s="29">
        <f t="shared" si="0"/>
        <v>7.1469767423809616E-2</v>
      </c>
      <c r="M27" s="29">
        <f t="shared" si="0"/>
        <v>-5.4150361661904789E-2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0.85402699020000017</v>
      </c>
      <c r="G28" s="418">
        <f t="shared" si="2"/>
        <v>0.79391795859999981</v>
      </c>
      <c r="H28" s="418">
        <f t="shared" si="2"/>
        <v>0.79179584150000037</v>
      </c>
      <c r="I28" s="419"/>
      <c r="J28" s="420">
        <f t="shared" si="0"/>
        <v>-2.8059143000003228E-3</v>
      </c>
      <c r="K28" s="420">
        <f t="shared" si="0"/>
        <v>0.10905463759999989</v>
      </c>
      <c r="L28" s="420">
        <f t="shared" si="0"/>
        <v>-6.0109031600000362E-2</v>
      </c>
      <c r="M28" s="420">
        <f t="shared" si="0"/>
        <v>-2.1221170999994321E-3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1.3297272552000001</v>
      </c>
      <c r="G29" s="416">
        <v>1.8910292311000001</v>
      </c>
      <c r="H29" s="416">
        <v>1.8007289897000001</v>
      </c>
      <c r="I29" s="417"/>
      <c r="J29" s="29">
        <f t="shared" ref="J29:M30" si="3">E29-D29</f>
        <v>-0.12011100989999979</v>
      </c>
      <c r="K29" s="29">
        <f t="shared" si="3"/>
        <v>-0.52903362069999993</v>
      </c>
      <c r="L29" s="29">
        <f t="shared" si="3"/>
        <v>0.56130197589999997</v>
      </c>
      <c r="M29" s="29">
        <f t="shared" si="3"/>
        <v>-9.0300241400000036E-2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2.1837542454000003</v>
      </c>
      <c r="G30" s="537">
        <v>2.6849471896999999</v>
      </c>
      <c r="H30" s="537">
        <v>2.5925248312000004</v>
      </c>
      <c r="I30" s="422"/>
      <c r="J30" s="61">
        <f t="shared" si="3"/>
        <v>-0.12291692420000011</v>
      </c>
      <c r="K30" s="61">
        <f t="shared" si="3"/>
        <v>-0.41997898310000004</v>
      </c>
      <c r="L30" s="61">
        <f t="shared" si="3"/>
        <v>0.50119294429999961</v>
      </c>
      <c r="M30" s="61">
        <f t="shared" si="3"/>
        <v>-9.2422358499999469E-2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-0.41997898310000004</v>
      </c>
      <c r="L31" s="29">
        <f>+SUM(L26:L28)</f>
        <v>0.50119294429999961</v>
      </c>
      <c r="M31" s="29">
        <f>+SUM(M26:M28)</f>
        <v>-9.2422358499999469E-2</v>
      </c>
      <c r="O31" s="178"/>
      <c r="P31" s="178"/>
      <c r="AB31" s="178"/>
      <c r="AC31" s="178"/>
    </row>
    <row r="32" spans="2:29" x14ac:dyDescent="0.25">
      <c r="B32" s="353" t="s">
        <v>600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 t="e">
        <v>#N/A</v>
      </c>
      <c r="F71" s="431"/>
      <c r="G71" s="431">
        <v>2.1952500000000001</v>
      </c>
      <c r="H71" s="432"/>
      <c r="I71" s="430">
        <v>1.1902380952380953</v>
      </c>
      <c r="J71" s="129" t="e">
        <v>#N/A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>
        <v>2.3342499999999999</v>
      </c>
      <c r="E72" s="129" t="e">
        <v>#N/A</v>
      </c>
      <c r="F72" s="431"/>
      <c r="G72" s="431">
        <v>2.3342499999999999</v>
      </c>
      <c r="H72" s="432"/>
      <c r="I72" s="430">
        <v>1.3040476190476191</v>
      </c>
      <c r="J72" s="129" t="e">
        <v>#N/A</v>
      </c>
      <c r="K72" s="431"/>
      <c r="L72" s="431">
        <v>1.3040476190476191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>
        <v>2.5009999999999999</v>
      </c>
      <c r="E73" s="129" t="e">
        <v>#N/A</v>
      </c>
      <c r="F73" s="431">
        <f t="shared" ref="F73" si="15">AVERAGEIF($B$36:$B$95,B73,$G$36:$G$95)</f>
        <v>2.6775138333333328</v>
      </c>
      <c r="G73" s="431">
        <v>2.5009999999999999</v>
      </c>
      <c r="H73" s="432"/>
      <c r="I73" s="430">
        <v>1.4828571428571429</v>
      </c>
      <c r="J73" s="129" t="e">
        <v>#N/A</v>
      </c>
      <c r="K73" s="431">
        <f t="shared" ref="K73" si="16">AVERAGEIF($B$36:$B$95,B73,$L$36:$L$95)</f>
        <v>1.4806944444444443</v>
      </c>
      <c r="L73" s="431">
        <v>1.4828571428571429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>
        <v>2.8104</v>
      </c>
      <c r="E74" s="129" t="e">
        <v>#N/A</v>
      </c>
      <c r="F74" s="431">
        <f t="shared" ref="F74:F82" si="17">AVERAGEIF($B$36:$B$95,B74,$G$36:$G$95)</f>
        <v>2.6775138333333328</v>
      </c>
      <c r="G74" s="431">
        <v>2.8104</v>
      </c>
      <c r="H74" s="432"/>
      <c r="I74" s="430">
        <v>1.5573809523809523</v>
      </c>
      <c r="J74" s="129" t="e">
        <v>#N/A</v>
      </c>
      <c r="K74" s="431">
        <f t="shared" ref="K74:K82" si="18">AVERAGEIF($B$36:$B$95,B74,$L$36:$L$95)</f>
        <v>1.4806944444444443</v>
      </c>
      <c r="L74" s="431">
        <v>1.5573809523809523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>
        <v>2.85825</v>
      </c>
      <c r="E75" s="129">
        <v>2.85825</v>
      </c>
      <c r="F75" s="431">
        <f t="shared" si="17"/>
        <v>2.6775138333333328</v>
      </c>
      <c r="G75" s="431">
        <v>2.85825</v>
      </c>
      <c r="H75" s="432"/>
      <c r="I75" s="430">
        <v>1.5430952380952381</v>
      </c>
      <c r="J75" s="129">
        <v>1.5430952380952381</v>
      </c>
      <c r="K75" s="431">
        <f t="shared" si="18"/>
        <v>1.4806944444444443</v>
      </c>
      <c r="L75" s="431">
        <v>1.5430952380952381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 t="e">
        <v>#N/A</v>
      </c>
      <c r="E76" s="129">
        <v>2.9218500000000001</v>
      </c>
      <c r="F76" s="431">
        <f t="shared" si="17"/>
        <v>2.6775138333333328</v>
      </c>
      <c r="G76" s="431">
        <v>2.9218500000000001</v>
      </c>
      <c r="H76" s="432"/>
      <c r="I76" s="430" t="e">
        <v>#N/A</v>
      </c>
      <c r="J76" s="129">
        <v>1.5714285714285714</v>
      </c>
      <c r="K76" s="431">
        <f t="shared" si="18"/>
        <v>1.4806944444444443</v>
      </c>
      <c r="L76" s="431">
        <v>1.5714285714285714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 t="e">
        <v>#N/A</v>
      </c>
      <c r="E77" s="129">
        <v>2.8980009999999998</v>
      </c>
      <c r="F77" s="431">
        <f t="shared" si="17"/>
        <v>2.6775138333333328</v>
      </c>
      <c r="G77" s="431">
        <v>2.8980009999999998</v>
      </c>
      <c r="H77" s="432"/>
      <c r="I77" s="430" t="e">
        <v>#N/A</v>
      </c>
      <c r="J77" s="129">
        <v>1.5476190476190477</v>
      </c>
      <c r="K77" s="431">
        <f t="shared" si="18"/>
        <v>1.4806944444444443</v>
      </c>
      <c r="L77" s="431">
        <v>1.5476190476190477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 t="e">
        <v>#N/A</v>
      </c>
      <c r="E78" s="129">
        <v>2.8345760000000002</v>
      </c>
      <c r="F78" s="431">
        <f t="shared" si="17"/>
        <v>2.6775138333333328</v>
      </c>
      <c r="G78" s="431">
        <v>2.8345760000000002</v>
      </c>
      <c r="H78" s="432"/>
      <c r="I78" s="430" t="e">
        <v>#N/A</v>
      </c>
      <c r="J78" s="129">
        <v>1.5238095238095237</v>
      </c>
      <c r="K78" s="431">
        <f t="shared" si="18"/>
        <v>1.4806944444444443</v>
      </c>
      <c r="L78" s="431">
        <v>1.5238095238095237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 t="e">
        <v>#N/A</v>
      </c>
      <c r="E79" s="129">
        <v>2.7792809999999997</v>
      </c>
      <c r="F79" s="431">
        <f t="shared" si="17"/>
        <v>2.6775138333333328</v>
      </c>
      <c r="G79" s="431">
        <v>2.7792809999999997</v>
      </c>
      <c r="H79" s="432"/>
      <c r="I79" s="430" t="e">
        <v>#N/A</v>
      </c>
      <c r="J79" s="129">
        <v>1.5</v>
      </c>
      <c r="K79" s="431">
        <f t="shared" si="18"/>
        <v>1.4806944444444443</v>
      </c>
      <c r="L79" s="431">
        <v>1.5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2.6280860000000001</v>
      </c>
      <c r="F80" s="431">
        <f t="shared" si="17"/>
        <v>2.6775138333333328</v>
      </c>
      <c r="G80" s="431">
        <v>2.6280860000000001</v>
      </c>
      <c r="H80" s="432"/>
      <c r="I80" s="430" t="e">
        <v>#N/A</v>
      </c>
      <c r="J80" s="129">
        <v>1.4523809523809523</v>
      </c>
      <c r="K80" s="431">
        <f t="shared" si="18"/>
        <v>1.4806944444444443</v>
      </c>
      <c r="L80" s="431">
        <v>1.4523809523809523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2.5471400000000002</v>
      </c>
      <c r="F81" s="431">
        <f t="shared" si="17"/>
        <v>2.6775138333333328</v>
      </c>
      <c r="G81" s="431">
        <v>2.5471400000000002</v>
      </c>
      <c r="H81" s="432"/>
      <c r="I81" s="430" t="e">
        <v>#N/A</v>
      </c>
      <c r="J81" s="129">
        <v>1.4285714285714286</v>
      </c>
      <c r="K81" s="431">
        <f t="shared" si="18"/>
        <v>1.4806944444444443</v>
      </c>
      <c r="L81" s="431">
        <v>1.4285714285714286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2.5265309999999999</v>
      </c>
      <c r="F82" s="431">
        <f t="shared" si="17"/>
        <v>2.6775138333333328</v>
      </c>
      <c r="G82" s="431">
        <v>2.5265309999999999</v>
      </c>
      <c r="H82" s="432"/>
      <c r="I82" s="430" t="e">
        <v>#N/A</v>
      </c>
      <c r="J82" s="129">
        <v>1.4285714285714286</v>
      </c>
      <c r="K82" s="431">
        <f t="shared" si="18"/>
        <v>1.4806944444444443</v>
      </c>
      <c r="L82" s="431">
        <v>1.4285714285714286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2.4908009999999998</v>
      </c>
      <c r="F83" s="431"/>
      <c r="G83" s="431">
        <v>2.4908009999999998</v>
      </c>
      <c r="H83" s="432"/>
      <c r="I83" s="430" t="e">
        <v>#N/A</v>
      </c>
      <c r="J83" s="129">
        <v>1.4285714285714286</v>
      </c>
      <c r="K83" s="431"/>
      <c r="L83" s="431">
        <v>1.4285714285714286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2.4451309999999999</v>
      </c>
      <c r="F84" s="431"/>
      <c r="G84" s="431">
        <v>2.4451309999999999</v>
      </c>
      <c r="H84" s="432"/>
      <c r="I84" s="430" t="e">
        <v>#N/A</v>
      </c>
      <c r="J84" s="129">
        <v>1.4761904761904763</v>
      </c>
      <c r="K84" s="431"/>
      <c r="L84" s="431">
        <v>1.4761904761904763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2.4809220000000001</v>
      </c>
      <c r="F85" s="431">
        <f t="shared" ref="F85" si="19">AVERAGEIF($B$36:$B$95,B85,$G$36:$G$95)</f>
        <v>2.589560666666666</v>
      </c>
      <c r="G85" s="431">
        <v>2.4809220000000001</v>
      </c>
      <c r="H85" s="432"/>
      <c r="I85" s="430" t="e">
        <v>#N/A</v>
      </c>
      <c r="J85" s="129">
        <v>1.4761904761904763</v>
      </c>
      <c r="K85" s="431">
        <f t="shared" ref="K85" si="20">AVERAGEIF($B$36:$B$95,B85,$L$36:$L$95)</f>
        <v>1.4464285714285714</v>
      </c>
      <c r="L85" s="431">
        <v>1.4761904761904763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2.5351029999999999</v>
      </c>
      <c r="F86" s="431">
        <f t="shared" ref="F86:F94" si="21">AVERAGEIF($B$36:$B$95,B86,$G$36:$G$95)</f>
        <v>2.589560666666666</v>
      </c>
      <c r="G86" s="431">
        <v>2.5351029999999999</v>
      </c>
      <c r="H86" s="432"/>
      <c r="I86" s="430" t="e">
        <v>#N/A</v>
      </c>
      <c r="J86" s="129">
        <v>1.4761904761904763</v>
      </c>
      <c r="K86" s="431">
        <f t="shared" ref="K86:K94" si="22">AVERAGEIF($B$36:$B$95,B86,$L$36:$L$95)</f>
        <v>1.4464285714285714</v>
      </c>
      <c r="L86" s="431">
        <v>1.4761904761904763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2.6020370000000002</v>
      </c>
      <c r="F87" s="431">
        <f t="shared" si="21"/>
        <v>2.589560666666666</v>
      </c>
      <c r="G87" s="431">
        <v>2.6020370000000002</v>
      </c>
      <c r="H87" s="432"/>
      <c r="I87" s="430" t="e">
        <v>#N/A</v>
      </c>
      <c r="J87" s="129">
        <v>1.4285714285714286</v>
      </c>
      <c r="K87" s="431">
        <f t="shared" si="22"/>
        <v>1.4464285714285714</v>
      </c>
      <c r="L87" s="431">
        <v>1.4285714285714286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2.6577069999999998</v>
      </c>
      <c r="F88" s="431">
        <f t="shared" si="21"/>
        <v>2.589560666666666</v>
      </c>
      <c r="G88" s="431">
        <v>2.6577069999999998</v>
      </c>
      <c r="H88" s="432"/>
      <c r="I88" s="430" t="e">
        <v>#N/A</v>
      </c>
      <c r="J88" s="129">
        <v>1.4285714285714286</v>
      </c>
      <c r="K88" s="431">
        <f t="shared" si="22"/>
        <v>1.4464285714285714</v>
      </c>
      <c r="L88" s="431">
        <v>1.4285714285714286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2.6788659999999997</v>
      </c>
      <c r="F89" s="431">
        <f t="shared" si="21"/>
        <v>2.589560666666666</v>
      </c>
      <c r="G89" s="431">
        <v>2.6788659999999997</v>
      </c>
      <c r="H89" s="432"/>
      <c r="I89" s="430" t="e">
        <v>#N/A</v>
      </c>
      <c r="J89" s="129">
        <v>1.4285714285714286</v>
      </c>
      <c r="K89" s="431">
        <f t="shared" si="22"/>
        <v>1.4464285714285714</v>
      </c>
      <c r="L89" s="431">
        <v>1.4285714285714286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2.6553039999999997</v>
      </c>
      <c r="F90" s="431">
        <f t="shared" si="21"/>
        <v>2.589560666666666</v>
      </c>
      <c r="G90" s="431">
        <v>2.6553039999999997</v>
      </c>
      <c r="H90" s="432"/>
      <c r="I90" s="430" t="e">
        <v>#N/A</v>
      </c>
      <c r="J90" s="129">
        <v>1.4285714285714286</v>
      </c>
      <c r="K90" s="431">
        <f t="shared" si="22"/>
        <v>1.4464285714285714</v>
      </c>
      <c r="L90" s="431">
        <v>1.4285714285714286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2.6796249999999997</v>
      </c>
      <c r="F91" s="431">
        <f t="shared" si="21"/>
        <v>2.589560666666666</v>
      </c>
      <c r="G91" s="431">
        <v>2.6796249999999997</v>
      </c>
      <c r="H91" s="432"/>
      <c r="I91" s="430" t="e">
        <v>#N/A</v>
      </c>
      <c r="J91" s="129">
        <v>1.4285714285714286</v>
      </c>
      <c r="K91" s="431">
        <f t="shared" si="22"/>
        <v>1.4464285714285714</v>
      </c>
      <c r="L91" s="431">
        <v>1.4285714285714286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2.6080480000000001</v>
      </c>
      <c r="F92" s="431">
        <f t="shared" si="21"/>
        <v>2.589560666666666</v>
      </c>
      <c r="G92" s="431">
        <v>2.6080480000000001</v>
      </c>
      <c r="H92" s="432"/>
      <c r="I92" s="430" t="e">
        <v>#N/A</v>
      </c>
      <c r="J92" s="129">
        <v>1.4285714285714286</v>
      </c>
      <c r="K92" s="431">
        <f t="shared" si="22"/>
        <v>1.4464285714285714</v>
      </c>
      <c r="L92" s="431">
        <v>1.4285714285714286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2.5990730000000002</v>
      </c>
      <c r="F93" s="431">
        <f t="shared" si="21"/>
        <v>2.589560666666666</v>
      </c>
      <c r="G93" s="431">
        <v>2.5990730000000002</v>
      </c>
      <c r="H93" s="432"/>
      <c r="I93" s="430" t="e">
        <v>#N/A</v>
      </c>
      <c r="J93" s="129">
        <v>1.4523809523809523</v>
      </c>
      <c r="K93" s="431">
        <f t="shared" si="22"/>
        <v>1.4464285714285714</v>
      </c>
      <c r="L93" s="431">
        <v>1.4523809523809523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2.61056</v>
      </c>
      <c r="F94" s="431">
        <f t="shared" si="21"/>
        <v>2.589560666666666</v>
      </c>
      <c r="G94" s="431">
        <v>2.61056</v>
      </c>
      <c r="H94" s="432"/>
      <c r="I94" s="430" t="e">
        <v>#N/A</v>
      </c>
      <c r="J94" s="129">
        <v>1.4523809523809523</v>
      </c>
      <c r="K94" s="431">
        <f t="shared" si="22"/>
        <v>1.4464285714285714</v>
      </c>
      <c r="L94" s="431">
        <v>1.4523809523809523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2.5223519999999997</v>
      </c>
      <c r="F95" s="431"/>
      <c r="G95" s="431">
        <v>2.5223519999999997</v>
      </c>
      <c r="H95" s="432"/>
      <c r="I95" s="430" t="e">
        <v>#N/A</v>
      </c>
      <c r="J95" s="129">
        <v>1.4523809523809523</v>
      </c>
      <c r="K95" s="431"/>
      <c r="L95" s="431">
        <v>1.4523809523809523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19.5703125" style="119" customWidth="1"/>
    <col min="18" max="18" width="12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L1" s="136"/>
    </row>
    <row r="2" spans="1:18" ht="15.75" x14ac:dyDescent="0.25">
      <c r="A2" s="44" t="s">
        <v>598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1.4824137607857142</v>
      </c>
      <c r="H26" s="416">
        <v>1.4462638810476189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0.48983220847619036</v>
      </c>
      <c r="M26" s="29">
        <f t="shared" si="0"/>
        <v>-3.6149879738095247E-2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0.42706785440000017</v>
      </c>
      <c r="F27" s="416">
        <f>+F29-F26</f>
        <v>0.29812259129047614</v>
      </c>
      <c r="G27" s="416">
        <f>+G29-G26</f>
        <v>0.37491749911428562</v>
      </c>
      <c r="H27" s="416">
        <f>+H29-H26</f>
        <v>0.42255368665238113</v>
      </c>
      <c r="I27" s="417"/>
      <c r="J27" s="29">
        <f t="shared" si="0"/>
        <v>-1.0609957471428233E-2</v>
      </c>
      <c r="K27" s="29">
        <f t="shared" si="0"/>
        <v>-0.12894526310952403</v>
      </c>
      <c r="L27" s="29">
        <f t="shared" si="0"/>
        <v>7.6794907823809488E-2</v>
      </c>
      <c r="M27" s="29">
        <f t="shared" si="0"/>
        <v>4.7636187538095509E-2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1.0974883486</v>
      </c>
      <c r="F28" s="418">
        <f>+F30-F29</f>
        <v>1.2632736637999999</v>
      </c>
      <c r="G28" s="418">
        <f>+G30-G29</f>
        <v>1.1107589552999999</v>
      </c>
      <c r="H28" s="418">
        <f>+H30-H29</f>
        <v>1.0540851005999998</v>
      </c>
      <c r="I28" s="419"/>
      <c r="J28" s="420">
        <f t="shared" si="0"/>
        <v>4.7405896600000164E-2</v>
      </c>
      <c r="K28" s="420">
        <f t="shared" si="0"/>
        <v>0.16578531519999995</v>
      </c>
      <c r="L28" s="420">
        <f t="shared" si="0"/>
        <v>-0.15251470850000004</v>
      </c>
      <c r="M28" s="420">
        <f t="shared" si="0"/>
        <v>-5.6673854700000081E-2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1.9589960479000001</v>
      </c>
      <c r="F29" s="416">
        <v>1.2907041436</v>
      </c>
      <c r="G29" s="416">
        <v>1.8573312598999998</v>
      </c>
      <c r="H29" s="416">
        <v>1.8688175677000001</v>
      </c>
      <c r="I29" s="417"/>
      <c r="J29" s="29">
        <f t="shared" si="0"/>
        <v>-0.17419272389999985</v>
      </c>
      <c r="K29" s="29">
        <f t="shared" si="0"/>
        <v>-0.66829190430000018</v>
      </c>
      <c r="L29" s="29">
        <f t="shared" si="0"/>
        <v>0.56662711629999984</v>
      </c>
      <c r="M29" s="29">
        <f t="shared" si="0"/>
        <v>1.1486307800000262E-2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3.0564843965000001</v>
      </c>
      <c r="F30" s="537">
        <v>2.5539778073999999</v>
      </c>
      <c r="G30" s="537">
        <v>2.9680902151999997</v>
      </c>
      <c r="H30" s="537">
        <v>2.9229026682999999</v>
      </c>
      <c r="I30" s="422"/>
      <c r="J30" s="61">
        <f t="shared" si="0"/>
        <v>-0.12678682729999968</v>
      </c>
      <c r="K30" s="61">
        <f t="shared" si="0"/>
        <v>-0.50250658910000023</v>
      </c>
      <c r="L30" s="61">
        <f t="shared" si="0"/>
        <v>0.4141124077999998</v>
      </c>
      <c r="M30" s="61">
        <f t="shared" si="0"/>
        <v>-4.518754689999982E-2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-0.12678682729999968</v>
      </c>
      <c r="K31" s="29">
        <f t="shared" ref="K31:M31" si="1">+SUM(K26:K28)</f>
        <v>-0.50250658910000023</v>
      </c>
      <c r="L31" s="29">
        <f t="shared" si="1"/>
        <v>0.4141124077999998</v>
      </c>
      <c r="M31" s="29">
        <f t="shared" si="1"/>
        <v>-4.518754689999982E-2</v>
      </c>
      <c r="O31" s="178"/>
      <c r="P31" s="178"/>
      <c r="AB31" s="178"/>
      <c r="AC31" s="178"/>
    </row>
    <row r="32" spans="1:29" s="426" customFormat="1" ht="14.25" x14ac:dyDescent="0.2">
      <c r="B32" s="353" t="s">
        <v>600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 t="e">
        <v>#N/A</v>
      </c>
      <c r="F71" s="544"/>
      <c r="G71" s="544">
        <v>2.5847500000000001</v>
      </c>
      <c r="H71" s="545"/>
      <c r="I71" s="542">
        <v>1.1902380952380953</v>
      </c>
      <c r="J71" s="543" t="e">
        <v>#N/A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>
        <v>2.6805000000000003</v>
      </c>
      <c r="E72" s="543" t="e">
        <v>#N/A</v>
      </c>
      <c r="F72" s="544"/>
      <c r="G72" s="544">
        <v>2.6805000000000003</v>
      </c>
      <c r="H72" s="545"/>
      <c r="I72" s="542">
        <v>1.3040476190476191</v>
      </c>
      <c r="J72" s="543" t="e">
        <v>#N/A</v>
      </c>
      <c r="K72" s="544"/>
      <c r="L72" s="544">
        <v>1.3040476190476191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>
        <v>2.847</v>
      </c>
      <c r="E73" s="543" t="e">
        <v>#N/A</v>
      </c>
      <c r="F73" s="544">
        <f t="shared" ref="F73:F82" si="12">AVERAGEIF($B$36:$B$95,B73,$G$36:$G$95)</f>
        <v>2.9649878333333337</v>
      </c>
      <c r="G73" s="544">
        <v>2.847</v>
      </c>
      <c r="H73" s="545"/>
      <c r="I73" s="542">
        <v>1.4828571428571429</v>
      </c>
      <c r="J73" s="543" t="e">
        <v>#N/A</v>
      </c>
      <c r="K73" s="544">
        <f t="shared" ref="K73" si="13">AVERAGEIF($B$36:$B$95,B73,$L$36:$L$95)</f>
        <v>1.4806944444444443</v>
      </c>
      <c r="L73" s="544">
        <v>1.4828571428571429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>
        <v>3.1522000000000001</v>
      </c>
      <c r="E74" s="543" t="e">
        <v>#N/A</v>
      </c>
      <c r="F74" s="544">
        <f t="shared" si="12"/>
        <v>2.9649878333333337</v>
      </c>
      <c r="G74" s="544">
        <v>3.1522000000000001</v>
      </c>
      <c r="H74" s="545"/>
      <c r="I74" s="542">
        <v>1.5573809523809523</v>
      </c>
      <c r="J74" s="543" t="e">
        <v>#N/A</v>
      </c>
      <c r="K74" s="544">
        <f t="shared" ref="K74:K82" si="14">AVERAGEIF($B$36:$B$95,B74,$L$36:$L$95)</f>
        <v>1.4806944444444443</v>
      </c>
      <c r="L74" s="544">
        <v>1.5573809523809523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>
        <v>3.1302499999999998</v>
      </c>
      <c r="E75" s="543">
        <v>3.1302499999999998</v>
      </c>
      <c r="F75" s="544">
        <f t="shared" si="12"/>
        <v>2.9649878333333337</v>
      </c>
      <c r="G75" s="544">
        <v>3.1302499999999998</v>
      </c>
      <c r="H75" s="545"/>
      <c r="I75" s="542">
        <v>1.5430952380952381</v>
      </c>
      <c r="J75" s="543">
        <v>1.5430952380952381</v>
      </c>
      <c r="K75" s="544">
        <f t="shared" si="14"/>
        <v>1.4806944444444443</v>
      </c>
      <c r="L75" s="544">
        <v>1.5430952380952381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 t="e">
        <v>#N/A</v>
      </c>
      <c r="E76" s="543">
        <v>3.0234109999999998</v>
      </c>
      <c r="F76" s="544">
        <f t="shared" si="12"/>
        <v>2.9649878333333337</v>
      </c>
      <c r="G76" s="544">
        <v>3.0234109999999998</v>
      </c>
      <c r="H76" s="545"/>
      <c r="I76" s="542" t="e">
        <v>#N/A</v>
      </c>
      <c r="J76" s="543">
        <v>1.5714285714285714</v>
      </c>
      <c r="K76" s="544">
        <f t="shared" si="14"/>
        <v>1.4806944444444443</v>
      </c>
      <c r="L76" s="544">
        <v>1.5714285714285714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 t="e">
        <v>#N/A</v>
      </c>
      <c r="E77" s="543">
        <v>2.9946809999999999</v>
      </c>
      <c r="F77" s="544">
        <f t="shared" si="12"/>
        <v>2.9649878333333337</v>
      </c>
      <c r="G77" s="544">
        <v>2.9946809999999999</v>
      </c>
      <c r="H77" s="545"/>
      <c r="I77" s="542" t="e">
        <v>#N/A</v>
      </c>
      <c r="J77" s="543">
        <v>1.5476190476190477</v>
      </c>
      <c r="K77" s="544">
        <f t="shared" si="14"/>
        <v>1.4806944444444443</v>
      </c>
      <c r="L77" s="544">
        <v>1.5476190476190477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 t="e">
        <v>#N/A</v>
      </c>
      <c r="E78" s="543">
        <v>2.972899</v>
      </c>
      <c r="F78" s="544">
        <f t="shared" si="12"/>
        <v>2.9649878333333337</v>
      </c>
      <c r="G78" s="544">
        <v>2.972899</v>
      </c>
      <c r="H78" s="545"/>
      <c r="I78" s="542" t="e">
        <v>#N/A</v>
      </c>
      <c r="J78" s="543">
        <v>1.5238095238095237</v>
      </c>
      <c r="K78" s="544">
        <f t="shared" si="14"/>
        <v>1.4806944444444443</v>
      </c>
      <c r="L78" s="544">
        <v>1.5238095238095237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 t="e">
        <v>#N/A</v>
      </c>
      <c r="E79" s="543">
        <v>2.9800170000000001</v>
      </c>
      <c r="F79" s="544">
        <f t="shared" si="12"/>
        <v>2.9649878333333337</v>
      </c>
      <c r="G79" s="544">
        <v>2.9800170000000001</v>
      </c>
      <c r="H79" s="545"/>
      <c r="I79" s="542" t="e">
        <v>#N/A</v>
      </c>
      <c r="J79" s="543">
        <v>1.5</v>
      </c>
      <c r="K79" s="544">
        <f t="shared" si="14"/>
        <v>1.4806944444444443</v>
      </c>
      <c r="L79" s="544">
        <v>1.5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2.9541029999999999</v>
      </c>
      <c r="F80" s="544">
        <f t="shared" si="12"/>
        <v>2.9649878333333337</v>
      </c>
      <c r="G80" s="544">
        <v>2.9541029999999999</v>
      </c>
      <c r="H80" s="545"/>
      <c r="I80" s="542" t="e">
        <v>#N/A</v>
      </c>
      <c r="J80" s="543">
        <v>1.4523809523809523</v>
      </c>
      <c r="K80" s="544">
        <f t="shared" si="14"/>
        <v>1.4806944444444443</v>
      </c>
      <c r="L80" s="544">
        <v>1.4523809523809523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2.9391829999999999</v>
      </c>
      <c r="F81" s="544">
        <f t="shared" si="12"/>
        <v>2.9649878333333337</v>
      </c>
      <c r="G81" s="544">
        <v>2.9391829999999999</v>
      </c>
      <c r="H81" s="545"/>
      <c r="I81" s="542" t="e">
        <v>#N/A</v>
      </c>
      <c r="J81" s="543">
        <v>1.4285714285714286</v>
      </c>
      <c r="K81" s="544">
        <f t="shared" si="14"/>
        <v>1.4806944444444443</v>
      </c>
      <c r="L81" s="544">
        <v>1.4285714285714286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2.9605000000000001</v>
      </c>
      <c r="F82" s="544">
        <f t="shared" si="12"/>
        <v>2.9649878333333337</v>
      </c>
      <c r="G82" s="544">
        <v>2.9605000000000001</v>
      </c>
      <c r="H82" s="545"/>
      <c r="I82" s="542" t="e">
        <v>#N/A</v>
      </c>
      <c r="J82" s="543">
        <v>1.4285714285714286</v>
      </c>
      <c r="K82" s="544">
        <f t="shared" si="14"/>
        <v>1.4806944444444443</v>
      </c>
      <c r="L82" s="544">
        <v>1.4285714285714286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2.9451100000000001</v>
      </c>
      <c r="F83" s="544"/>
      <c r="G83" s="544">
        <v>2.9451100000000001</v>
      </c>
      <c r="H83" s="545"/>
      <c r="I83" s="542" t="e">
        <v>#N/A</v>
      </c>
      <c r="J83" s="543">
        <v>1.4285714285714286</v>
      </c>
      <c r="K83" s="544"/>
      <c r="L83" s="544">
        <v>1.4285714285714286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2.9815519999999998</v>
      </c>
      <c r="F84" s="544"/>
      <c r="G84" s="544">
        <v>2.9815519999999998</v>
      </c>
      <c r="H84" s="545"/>
      <c r="I84" s="542" t="e">
        <v>#N/A</v>
      </c>
      <c r="J84" s="543">
        <v>1.4761904761904763</v>
      </c>
      <c r="K84" s="544"/>
      <c r="L84" s="544">
        <v>1.4761904761904763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2.9122129999999999</v>
      </c>
      <c r="F85" s="544">
        <f t="shared" ref="F85:F94" si="15">AVERAGEIF($B$36:$B$95,B85,$G$36:$G$95)</f>
        <v>2.9232631666666671</v>
      </c>
      <c r="G85" s="544">
        <v>2.9122129999999999</v>
      </c>
      <c r="H85" s="545"/>
      <c r="I85" s="542" t="e">
        <v>#N/A</v>
      </c>
      <c r="J85" s="543">
        <v>1.4761904761904763</v>
      </c>
      <c r="K85" s="544">
        <f t="shared" ref="K85:K94" si="16">AVERAGEIF($B$36:$B$95,B85,$L$36:$L$95)</f>
        <v>1.4464285714285714</v>
      </c>
      <c r="L85" s="544">
        <v>1.4761904761904763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2.9262429999999999</v>
      </c>
      <c r="F86" s="544">
        <f t="shared" si="15"/>
        <v>2.9232631666666671</v>
      </c>
      <c r="G86" s="544">
        <v>2.9262429999999999</v>
      </c>
      <c r="H86" s="545"/>
      <c r="I86" s="542" t="e">
        <v>#N/A</v>
      </c>
      <c r="J86" s="543">
        <v>1.4761904761904763</v>
      </c>
      <c r="K86" s="544">
        <f t="shared" si="16"/>
        <v>1.4464285714285714</v>
      </c>
      <c r="L86" s="544">
        <v>1.4761904761904763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2.8577870000000001</v>
      </c>
      <c r="F87" s="544">
        <f t="shared" si="15"/>
        <v>2.9232631666666671</v>
      </c>
      <c r="G87" s="544">
        <v>2.8577870000000001</v>
      </c>
      <c r="H87" s="545"/>
      <c r="I87" s="542" t="e">
        <v>#N/A</v>
      </c>
      <c r="J87" s="543">
        <v>1.4285714285714286</v>
      </c>
      <c r="K87" s="544">
        <f t="shared" si="16"/>
        <v>1.4464285714285714</v>
      </c>
      <c r="L87" s="544">
        <v>1.4285714285714286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2.8907979999999998</v>
      </c>
      <c r="F88" s="544">
        <f t="shared" si="15"/>
        <v>2.9232631666666671</v>
      </c>
      <c r="G88" s="544">
        <v>2.8907979999999998</v>
      </c>
      <c r="H88" s="545"/>
      <c r="I88" s="542" t="e">
        <v>#N/A</v>
      </c>
      <c r="J88" s="543">
        <v>1.4285714285714286</v>
      </c>
      <c r="K88" s="544">
        <f t="shared" si="16"/>
        <v>1.4464285714285714</v>
      </c>
      <c r="L88" s="544">
        <v>1.4285714285714286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2.8974320000000002</v>
      </c>
      <c r="F89" s="544">
        <f t="shared" si="15"/>
        <v>2.9232631666666671</v>
      </c>
      <c r="G89" s="544">
        <v>2.8974320000000002</v>
      </c>
      <c r="H89" s="545"/>
      <c r="I89" s="542" t="e">
        <v>#N/A</v>
      </c>
      <c r="J89" s="543">
        <v>1.4285714285714286</v>
      </c>
      <c r="K89" s="544">
        <f t="shared" si="16"/>
        <v>1.4464285714285714</v>
      </c>
      <c r="L89" s="544">
        <v>1.4285714285714286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2.9112279999999999</v>
      </c>
      <c r="F90" s="544">
        <f t="shared" si="15"/>
        <v>2.9232631666666671</v>
      </c>
      <c r="G90" s="544">
        <v>2.9112279999999999</v>
      </c>
      <c r="H90" s="545"/>
      <c r="I90" s="542" t="e">
        <v>#N/A</v>
      </c>
      <c r="J90" s="543">
        <v>1.4285714285714286</v>
      </c>
      <c r="K90" s="544">
        <f t="shared" si="16"/>
        <v>1.4464285714285714</v>
      </c>
      <c r="L90" s="544">
        <v>1.4285714285714286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2.9175789999999999</v>
      </c>
      <c r="F91" s="544">
        <f t="shared" si="15"/>
        <v>2.9232631666666671</v>
      </c>
      <c r="G91" s="544">
        <v>2.9175789999999999</v>
      </c>
      <c r="H91" s="545"/>
      <c r="I91" s="542" t="e">
        <v>#N/A</v>
      </c>
      <c r="J91" s="543">
        <v>1.4285714285714286</v>
      </c>
      <c r="K91" s="544">
        <f t="shared" si="16"/>
        <v>1.4464285714285714</v>
      </c>
      <c r="L91" s="544">
        <v>1.4285714285714286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2.9256340000000001</v>
      </c>
      <c r="F92" s="544">
        <f t="shared" si="15"/>
        <v>2.9232631666666671</v>
      </c>
      <c r="G92" s="544">
        <v>2.9256340000000001</v>
      </c>
      <c r="H92" s="545"/>
      <c r="I92" s="542" t="e">
        <v>#N/A</v>
      </c>
      <c r="J92" s="543">
        <v>1.4285714285714286</v>
      </c>
      <c r="K92" s="544">
        <f t="shared" si="16"/>
        <v>1.4464285714285714</v>
      </c>
      <c r="L92" s="544">
        <v>1.4285714285714286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2.9480689999999998</v>
      </c>
      <c r="F93" s="544">
        <f t="shared" si="15"/>
        <v>2.9232631666666671</v>
      </c>
      <c r="G93" s="544">
        <v>2.9480689999999998</v>
      </c>
      <c r="H93" s="545"/>
      <c r="I93" s="542" t="e">
        <v>#N/A</v>
      </c>
      <c r="J93" s="543">
        <v>1.4523809523809523</v>
      </c>
      <c r="K93" s="544">
        <f t="shared" si="16"/>
        <v>1.4464285714285714</v>
      </c>
      <c r="L93" s="544">
        <v>1.4523809523809523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2.9846509999999999</v>
      </c>
      <c r="F94" s="544">
        <f t="shared" si="15"/>
        <v>2.9232631666666671</v>
      </c>
      <c r="G94" s="544">
        <v>2.9846509999999999</v>
      </c>
      <c r="H94" s="545"/>
      <c r="I94" s="542" t="e">
        <v>#N/A</v>
      </c>
      <c r="J94" s="543">
        <v>1.4523809523809523</v>
      </c>
      <c r="K94" s="544">
        <f t="shared" si="16"/>
        <v>1.4464285714285714</v>
      </c>
      <c r="L94" s="544">
        <v>1.4523809523809523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2.9259719999999998</v>
      </c>
      <c r="F95" s="544"/>
      <c r="G95" s="544">
        <v>2.9259719999999998</v>
      </c>
      <c r="H95" s="545"/>
      <c r="I95" s="542" t="e">
        <v>#N/A</v>
      </c>
      <c r="J95" s="543">
        <v>1.4523809523809523</v>
      </c>
      <c r="K95" s="544"/>
      <c r="L95" s="544">
        <v>1.4523809523809523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28515625" hidden="1" customWidth="1"/>
    <col min="17" max="17" width="15.42578125" customWidth="1"/>
    <col min="18" max="18" width="10.7109375" customWidth="1"/>
  </cols>
  <sheetData>
    <row r="2" spans="1:18" ht="15.75" x14ac:dyDescent="0.25">
      <c r="A2" s="44" t="s">
        <v>598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82"/>
      <c r="K26" s="582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2.39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 t="e">
        <v>#N/A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>
        <v>2.71</v>
      </c>
      <c r="D87" s="95" t="e">
        <v>#N/A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>
        <v>5.35</v>
      </c>
      <c r="D88" s="95" t="e">
        <v>#N/A</v>
      </c>
      <c r="E88" s="95" t="e">
        <v>#N/A</v>
      </c>
      <c r="F88" s="49" t="e">
        <v>#N/A</v>
      </c>
      <c r="G88" s="49" t="e">
        <v>#N/A</v>
      </c>
    </row>
    <row r="89" spans="2:7" x14ac:dyDescent="0.2">
      <c r="B89" s="94">
        <v>44256</v>
      </c>
      <c r="C89" s="93">
        <v>2.62</v>
      </c>
      <c r="D89" s="95" t="e">
        <v>#N/A</v>
      </c>
      <c r="E89" s="95" t="e">
        <v>#N/A</v>
      </c>
      <c r="F89" s="49" t="e">
        <v>#N/A</v>
      </c>
      <c r="G89" s="49" t="e">
        <v>#N/A</v>
      </c>
    </row>
    <row r="90" spans="2:7" x14ac:dyDescent="0.2">
      <c r="B90" s="94">
        <v>44287</v>
      </c>
      <c r="C90" s="93">
        <v>2.6629999999999998</v>
      </c>
      <c r="D90" s="95">
        <v>2.6629999999999998</v>
      </c>
      <c r="E90" s="95" t="e">
        <v>#N/A</v>
      </c>
      <c r="F90" s="49" t="e">
        <v>#N/A</v>
      </c>
      <c r="G90" s="49" t="e">
        <v>#N/A</v>
      </c>
    </row>
    <row r="91" spans="2:7" x14ac:dyDescent="0.2">
      <c r="B91" s="94">
        <v>44317</v>
      </c>
      <c r="C91" s="93" t="e">
        <v>#N/A</v>
      </c>
      <c r="D91" s="95">
        <v>2.83</v>
      </c>
      <c r="E91" s="95" t="e">
        <v>#N/A</v>
      </c>
      <c r="F91" s="49" t="e">
        <v>#N/A</v>
      </c>
      <c r="G91" s="49" t="e">
        <v>#N/A</v>
      </c>
    </row>
    <row r="92" spans="2:7" x14ac:dyDescent="0.2">
      <c r="B92" s="94">
        <v>44348</v>
      </c>
      <c r="C92" s="93" t="e">
        <v>#N/A</v>
      </c>
      <c r="D92" s="95">
        <v>2.85</v>
      </c>
      <c r="E92" s="95">
        <v>2.9460000000000002</v>
      </c>
      <c r="F92" s="49">
        <v>2.5414860332604294</v>
      </c>
      <c r="G92" s="49">
        <v>3.4148981684018804</v>
      </c>
    </row>
    <row r="93" spans="2:7" x14ac:dyDescent="0.2">
      <c r="B93" s="94">
        <v>44378</v>
      </c>
      <c r="C93" s="93" t="e">
        <v>#N/A</v>
      </c>
      <c r="D93" s="95">
        <v>2.9</v>
      </c>
      <c r="E93" s="95">
        <v>2.992</v>
      </c>
      <c r="F93" s="49">
        <v>2.372436326932017</v>
      </c>
      <c r="G93" s="49">
        <v>3.7733632293418022</v>
      </c>
    </row>
    <row r="94" spans="2:7" x14ac:dyDescent="0.2">
      <c r="B94" s="94">
        <v>44409</v>
      </c>
      <c r="C94" s="93" t="e">
        <v>#N/A</v>
      </c>
      <c r="D94" s="95">
        <v>2.91</v>
      </c>
      <c r="E94" s="95">
        <v>3.0013999999999998</v>
      </c>
      <c r="F94" s="49">
        <v>2.2719104003810537</v>
      </c>
      <c r="G94" s="49">
        <v>3.9651220217527392</v>
      </c>
    </row>
    <row r="95" spans="2:7" x14ac:dyDescent="0.2">
      <c r="B95" s="94">
        <v>44440</v>
      </c>
      <c r="C95" s="93" t="e">
        <v>#N/A</v>
      </c>
      <c r="D95" s="95">
        <v>2.89</v>
      </c>
      <c r="E95" s="95">
        <v>2.9858000000000002</v>
      </c>
      <c r="F95" s="49">
        <v>2.1559001864915728</v>
      </c>
      <c r="G95" s="49">
        <v>4.135164371643719</v>
      </c>
    </row>
    <row r="96" spans="2:7" x14ac:dyDescent="0.2">
      <c r="B96" s="94">
        <v>44470</v>
      </c>
      <c r="C96" s="93" t="e">
        <v>#N/A</v>
      </c>
      <c r="D96" s="95">
        <v>2.93</v>
      </c>
      <c r="E96" s="95">
        <v>3.0024000000000006</v>
      </c>
      <c r="F96" s="49">
        <v>2.0663030628341845</v>
      </c>
      <c r="G96" s="49">
        <v>4.3625767788562708</v>
      </c>
    </row>
    <row r="97" spans="2:9" x14ac:dyDescent="0.2">
      <c r="B97" s="94">
        <v>44501</v>
      </c>
      <c r="C97" s="93" t="e">
        <v>#N/A</v>
      </c>
      <c r="D97" s="95">
        <v>2.95</v>
      </c>
      <c r="E97" s="95">
        <v>3.0628000000000002</v>
      </c>
      <c r="F97" s="49">
        <v>1.9957298198738396</v>
      </c>
      <c r="G97" s="49">
        <v>4.7004077138021643</v>
      </c>
    </row>
    <row r="98" spans="2:9" x14ac:dyDescent="0.2">
      <c r="B98" s="94">
        <v>44531</v>
      </c>
      <c r="C98" s="93" t="e">
        <v>#N/A</v>
      </c>
      <c r="D98" s="95">
        <v>3</v>
      </c>
      <c r="E98" s="95">
        <v>3.1905999999999999</v>
      </c>
      <c r="F98" s="49">
        <v>1.9186692752617611</v>
      </c>
      <c r="G98" s="49">
        <v>5.3057233423468295</v>
      </c>
    </row>
    <row r="99" spans="2:9" x14ac:dyDescent="0.2">
      <c r="B99" s="94">
        <v>44562</v>
      </c>
      <c r="C99" s="93" t="e">
        <v>#N/A</v>
      </c>
      <c r="D99" s="95">
        <v>3.17</v>
      </c>
      <c r="E99" s="95">
        <v>3.2719999999999998</v>
      </c>
      <c r="F99" s="49">
        <v>1.78432821061997</v>
      </c>
      <c r="G99" s="49">
        <v>6.0000082587273411</v>
      </c>
    </row>
    <row r="100" spans="2:9" x14ac:dyDescent="0.2">
      <c r="B100" s="94">
        <v>44593</v>
      </c>
      <c r="C100" s="93" t="e">
        <v>#N/A</v>
      </c>
      <c r="D100" s="95">
        <v>3.12</v>
      </c>
      <c r="E100" s="95">
        <v>3.1984000000000004</v>
      </c>
      <c r="F100" s="49">
        <v>1.5996699595056674</v>
      </c>
      <c r="G100" s="49">
        <v>6.3949207142460924</v>
      </c>
    </row>
    <row r="101" spans="2:9" x14ac:dyDescent="0.2">
      <c r="B101" s="94">
        <v>44621</v>
      </c>
      <c r="C101" s="93" t="e">
        <v>#N/A</v>
      </c>
      <c r="D101" s="95">
        <v>2.95</v>
      </c>
      <c r="E101" s="95">
        <v>2.9935999999999998</v>
      </c>
      <c r="F101" s="49">
        <v>1.4320898090158576</v>
      </c>
      <c r="G101" s="49">
        <v>6.257736703090222</v>
      </c>
    </row>
    <row r="102" spans="2:9" x14ac:dyDescent="0.2">
      <c r="B102" s="94">
        <v>44652</v>
      </c>
      <c r="C102" s="93" t="e">
        <v>#N/A</v>
      </c>
      <c r="D102" s="95">
        <v>2.94</v>
      </c>
      <c r="E102" s="95">
        <v>2.5933999999999999</v>
      </c>
      <c r="F102" s="49">
        <v>1.5605397490546542</v>
      </c>
      <c r="G102" s="49">
        <v>4.3098700716045952</v>
      </c>
    </row>
    <row r="103" spans="2:9" x14ac:dyDescent="0.2">
      <c r="B103" s="94">
        <v>44682</v>
      </c>
      <c r="C103" s="93" t="e">
        <v>#N/A</v>
      </c>
      <c r="D103" s="95">
        <v>2.93</v>
      </c>
      <c r="E103" s="95">
        <v>2.5375999999999999</v>
      </c>
      <c r="F103" s="49">
        <v>1.5424548781013836</v>
      </c>
      <c r="G103" s="49">
        <v>4.1747825828955927</v>
      </c>
    </row>
    <row r="104" spans="2:9" x14ac:dyDescent="0.2">
      <c r="B104" s="94">
        <v>44713</v>
      </c>
      <c r="C104" s="93" t="e">
        <v>#N/A</v>
      </c>
      <c r="D104" s="95">
        <v>2.97</v>
      </c>
      <c r="E104" s="95">
        <v>2.5658000000000003</v>
      </c>
      <c r="F104" s="49">
        <v>1.5607342495159626</v>
      </c>
      <c r="G104" s="49">
        <v>4.2180977588219886</v>
      </c>
    </row>
    <row r="105" spans="2:9" x14ac:dyDescent="0.2">
      <c r="B105" s="94">
        <v>44743</v>
      </c>
      <c r="C105" s="93" t="e">
        <v>#N/A</v>
      </c>
      <c r="D105" s="95">
        <v>2.99</v>
      </c>
      <c r="E105" s="95">
        <v>2.601</v>
      </c>
      <c r="F105" s="49">
        <v>1.5668852630022549</v>
      </c>
      <c r="G105" s="49">
        <v>4.3176109698277658</v>
      </c>
    </row>
    <row r="106" spans="2:9" x14ac:dyDescent="0.2">
      <c r="B106" s="94">
        <v>44774</v>
      </c>
      <c r="C106" s="93" t="e">
        <v>#N/A</v>
      </c>
      <c r="D106" s="95">
        <v>2.99</v>
      </c>
      <c r="E106" s="95">
        <v>2.6071999999999997</v>
      </c>
      <c r="F106" s="49">
        <v>1.5554112689934692</v>
      </c>
      <c r="G106" s="49">
        <v>4.3702215455843785</v>
      </c>
    </row>
    <row r="107" spans="2:9" x14ac:dyDescent="0.2">
      <c r="B107" s="94">
        <v>44805</v>
      </c>
      <c r="C107" s="93" t="e">
        <v>#N/A</v>
      </c>
      <c r="D107" s="95">
        <v>2.96</v>
      </c>
      <c r="E107" s="95">
        <v>2.5908000000000002</v>
      </c>
      <c r="F107" s="49">
        <v>1.5218199780428154</v>
      </c>
      <c r="G107" s="49">
        <v>4.4106692886450958</v>
      </c>
    </row>
    <row r="108" spans="2:9" x14ac:dyDescent="0.2">
      <c r="B108" s="94">
        <v>44835</v>
      </c>
      <c r="C108" s="93" t="e">
        <v>#N/A</v>
      </c>
      <c r="D108" s="95">
        <v>3</v>
      </c>
      <c r="E108" s="95">
        <v>2.6149999999999998</v>
      </c>
      <c r="F108" s="49">
        <v>1.5084922298599528</v>
      </c>
      <c r="G108" s="49">
        <v>4.5331522858655058</v>
      </c>
    </row>
    <row r="109" spans="2:9" x14ac:dyDescent="0.2">
      <c r="B109" s="94">
        <v>44866</v>
      </c>
      <c r="C109" s="93" t="e">
        <v>#N/A</v>
      </c>
      <c r="D109" s="95">
        <v>3.07</v>
      </c>
      <c r="E109" s="95">
        <v>2.6818</v>
      </c>
      <c r="F109" s="49">
        <v>1.5040409656341065</v>
      </c>
      <c r="G109" s="49">
        <v>4.7818187165984654</v>
      </c>
    </row>
    <row r="110" spans="2:9" x14ac:dyDescent="0.2">
      <c r="B110" s="96">
        <v>44896</v>
      </c>
      <c r="C110" s="93" t="e">
        <v>#N/A</v>
      </c>
      <c r="D110" s="97">
        <v>3.1</v>
      </c>
      <c r="E110" s="97">
        <v>2.8288000000000002</v>
      </c>
      <c r="F110" s="51">
        <v>1.4995697201954385</v>
      </c>
      <c r="G110" s="51">
        <v>5.3362703529096924</v>
      </c>
    </row>
    <row r="111" spans="2:9" x14ac:dyDescent="0.2">
      <c r="B111" s="32" t="s">
        <v>601</v>
      </c>
    </row>
    <row r="112" spans="2:9" ht="324" x14ac:dyDescent="0.2">
      <c r="B112" s="556" t="s">
        <v>597</v>
      </c>
      <c r="C112" s="556"/>
      <c r="D112" s="556"/>
      <c r="E112" s="556"/>
      <c r="F112" s="556"/>
      <c r="G112" s="556"/>
      <c r="H112" s="556"/>
      <c r="I112" s="556"/>
    </row>
    <row r="113" spans="2:13" x14ac:dyDescent="0.2">
      <c r="B113" s="556"/>
      <c r="C113" s="556"/>
      <c r="D113" s="556"/>
      <c r="E113" s="556"/>
      <c r="F113" s="556"/>
      <c r="G113" s="556"/>
      <c r="H113" s="556"/>
      <c r="I113" s="556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56"/>
      <c r="K114" s="556"/>
      <c r="L114" s="556"/>
      <c r="M114" s="556"/>
    </row>
    <row r="115" spans="2:13" x14ac:dyDescent="0.2">
      <c r="J115" s="556"/>
      <c r="K115" s="556"/>
      <c r="L115" s="556"/>
      <c r="M115" s="556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7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5.7109375" style="119" customWidth="1"/>
    <col min="18" max="18" width="10.5703125" style="119" customWidth="1"/>
    <col min="19" max="27" width="9.28515625" style="119"/>
    <col min="28" max="29" width="9.28515625" style="121"/>
    <col min="30" max="16384" width="9.28515625" style="119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81"/>
      <c r="E24" s="581"/>
      <c r="F24" s="581"/>
      <c r="G24" s="581"/>
      <c r="H24" s="581"/>
      <c r="I24" s="32"/>
      <c r="J24" s="581"/>
      <c r="K24" s="581"/>
      <c r="L24" s="581"/>
      <c r="M24" s="581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12.719999999999999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2.1141918333333334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12.719999999999999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2.1141918333333334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12.719999999999999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2.1141918333333334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12.719999999999999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2.1141918333333334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12.719999999999999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2.1141918333333334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17.63</v>
      </c>
      <c r="E68" s="129" t="e">
        <v>#N/A</v>
      </c>
      <c r="F68" s="138">
        <f t="shared" si="11"/>
        <v>12.719999999999999</v>
      </c>
      <c r="G68" s="128">
        <v>17.63</v>
      </c>
      <c r="H68" s="126"/>
      <c r="I68" s="123">
        <v>1.8359129999999999</v>
      </c>
      <c r="J68" s="129" t="e">
        <v>#N/A</v>
      </c>
      <c r="K68" s="128">
        <f t="shared" si="13"/>
        <v>2.1141918333333334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18.420000000000002</v>
      </c>
      <c r="E69" s="129" t="e">
        <v>#N/A</v>
      </c>
      <c r="F69" s="138">
        <f t="shared" si="11"/>
        <v>12.719999999999999</v>
      </c>
      <c r="G69" s="128">
        <v>18.420000000000002</v>
      </c>
      <c r="H69" s="126"/>
      <c r="I69" s="123">
        <v>2.3896999999999999</v>
      </c>
      <c r="J69" s="129" t="e">
        <v>#N/A</v>
      </c>
      <c r="K69" s="128">
        <f t="shared" si="13"/>
        <v>2.1141918333333334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12.719999999999999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2.1141918333333334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12.36</v>
      </c>
      <c r="E71" s="129" t="e">
        <v>#N/A</v>
      </c>
      <c r="F71" s="138">
        <f t="shared" si="11"/>
        <v>12.719999999999999</v>
      </c>
      <c r="G71" s="128">
        <v>12.36</v>
      </c>
      <c r="H71" s="126"/>
      <c r="I71" s="123">
        <v>2.4832100000000001</v>
      </c>
      <c r="J71" s="129" t="e">
        <v>#N/A</v>
      </c>
      <c r="K71" s="128">
        <f t="shared" si="13"/>
        <v>2.1141918333333334</v>
      </c>
      <c r="L71" s="128">
        <v>2.4832100000000001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11.07</v>
      </c>
      <c r="E72" s="129" t="e">
        <v>#N/A</v>
      </c>
      <c r="F72" s="128">
        <f t="shared" si="11"/>
        <v>12.719999999999999</v>
      </c>
      <c r="G72" s="128">
        <v>11.07</v>
      </c>
      <c r="H72" s="126"/>
      <c r="I72" s="123">
        <v>2.7117900000000001</v>
      </c>
      <c r="J72" s="129" t="e">
        <v>#N/A</v>
      </c>
      <c r="K72" s="137">
        <f t="shared" si="13"/>
        <v>2.1141918333333334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9.81</v>
      </c>
      <c r="E73" s="129" t="e">
        <v>#N/A</v>
      </c>
      <c r="F73" s="128"/>
      <c r="G73" s="128">
        <v>9.81</v>
      </c>
      <c r="H73" s="126"/>
      <c r="I73" s="123">
        <v>2.6910099999999999</v>
      </c>
      <c r="J73" s="129" t="e">
        <v>#N/A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>
        <v>9.74</v>
      </c>
      <c r="E74" s="129" t="e">
        <v>#N/A</v>
      </c>
      <c r="F74" s="128"/>
      <c r="G74" s="128">
        <v>9.74</v>
      </c>
      <c r="H74" s="126"/>
      <c r="I74" s="123">
        <v>2.81569</v>
      </c>
      <c r="J74" s="129" t="e">
        <v>#N/A</v>
      </c>
      <c r="K74" s="128"/>
      <c r="L74" s="128">
        <v>2.81569</v>
      </c>
      <c r="M74" s="126"/>
    </row>
    <row r="75" spans="2:13" x14ac:dyDescent="0.25">
      <c r="B75" s="119">
        <f t="shared" si="14"/>
        <v>2021</v>
      </c>
      <c r="C75" s="122">
        <v>44228</v>
      </c>
      <c r="D75" s="123">
        <v>9.5500000000000007</v>
      </c>
      <c r="E75" s="129" t="e">
        <v>#N/A</v>
      </c>
      <c r="F75" s="128">
        <f t="shared" ref="F75" si="15">AVERAGEIF($B$26:$B$97,B75,$G$26:$G$97)</f>
        <v>13.174811249999999</v>
      </c>
      <c r="G75" s="128">
        <v>9.5500000000000007</v>
      </c>
      <c r="H75" s="126"/>
      <c r="I75" s="123">
        <v>5.5586500000000001</v>
      </c>
      <c r="J75" s="129" t="e">
        <v>#N/A</v>
      </c>
      <c r="K75" s="137">
        <f t="shared" ref="K75" si="16">AVERAGEIF($B$26:$B$97,B75,$L$26:$L$97)</f>
        <v>3.1692097500000003</v>
      </c>
      <c r="L75" s="128">
        <v>5.5586500000000001</v>
      </c>
      <c r="M75" s="126"/>
    </row>
    <row r="76" spans="2:13" x14ac:dyDescent="0.25">
      <c r="B76" s="119">
        <f t="shared" si="14"/>
        <v>2021</v>
      </c>
      <c r="C76" s="122">
        <v>44256</v>
      </c>
      <c r="D76" s="123">
        <v>11.08278</v>
      </c>
      <c r="E76" s="129" t="e">
        <v>#N/A</v>
      </c>
      <c r="F76" s="128">
        <f t="shared" ref="F76:F84" si="17">AVERAGEIF($B$26:$B$97,B76,$G$26:$G$97)</f>
        <v>13.174811249999999</v>
      </c>
      <c r="G76" s="128">
        <v>11.08278</v>
      </c>
      <c r="H76" s="126"/>
      <c r="I76" s="123">
        <v>2.7221799999999998</v>
      </c>
      <c r="J76" s="129" t="e">
        <v>#N/A</v>
      </c>
      <c r="K76" s="128">
        <f t="shared" ref="K76:K84" si="18">AVERAGEIF($B$26:$B$97,B76,$L$26:$L$97)</f>
        <v>3.1692097500000003</v>
      </c>
      <c r="L76" s="128">
        <v>2.7221799999999998</v>
      </c>
      <c r="M76" s="126"/>
    </row>
    <row r="77" spans="2:13" x14ac:dyDescent="0.25">
      <c r="B77" s="119">
        <f t="shared" si="14"/>
        <v>2021</v>
      </c>
      <c r="C77" s="122">
        <v>44287</v>
      </c>
      <c r="D77" s="123">
        <v>11.67062</v>
      </c>
      <c r="E77" s="129">
        <v>11.67062</v>
      </c>
      <c r="F77" s="128">
        <f t="shared" si="17"/>
        <v>13.174811249999999</v>
      </c>
      <c r="G77" s="128">
        <v>11.67062</v>
      </c>
      <c r="H77" s="126"/>
      <c r="I77" s="123">
        <v>2.7668569999999999</v>
      </c>
      <c r="J77" s="129">
        <v>2.7668569999999999</v>
      </c>
      <c r="K77" s="128">
        <f t="shared" si="18"/>
        <v>3.1692097500000003</v>
      </c>
      <c r="L77" s="128">
        <v>2.7668569999999999</v>
      </c>
      <c r="M77" s="126"/>
    </row>
    <row r="78" spans="2:13" x14ac:dyDescent="0.25">
      <c r="B78" s="119">
        <f t="shared" si="14"/>
        <v>2021</v>
      </c>
      <c r="C78" s="122">
        <v>44317</v>
      </c>
      <c r="D78" s="123" t="e">
        <v>#N/A</v>
      </c>
      <c r="E78" s="129">
        <v>13.624169999999999</v>
      </c>
      <c r="F78" s="128">
        <f t="shared" si="17"/>
        <v>13.174811249999999</v>
      </c>
      <c r="G78" s="128">
        <v>13.624169999999999</v>
      </c>
      <c r="H78" s="126"/>
      <c r="I78" s="123" t="e">
        <v>#N/A</v>
      </c>
      <c r="J78" s="129">
        <v>2.9403700000000002</v>
      </c>
      <c r="K78" s="128">
        <f t="shared" si="18"/>
        <v>3.1692097500000003</v>
      </c>
      <c r="L78" s="128">
        <v>2.9403700000000002</v>
      </c>
      <c r="M78" s="126"/>
    </row>
    <row r="79" spans="2:13" x14ac:dyDescent="0.25">
      <c r="B79" s="119">
        <f t="shared" si="14"/>
        <v>2021</v>
      </c>
      <c r="C79" s="122">
        <v>44348</v>
      </c>
      <c r="D79" s="123" t="e">
        <v>#N/A</v>
      </c>
      <c r="E79" s="129">
        <v>16.06514</v>
      </c>
      <c r="F79" s="128">
        <f t="shared" si="17"/>
        <v>13.174811249999999</v>
      </c>
      <c r="G79" s="128">
        <v>16.06514</v>
      </c>
      <c r="H79" s="126"/>
      <c r="I79" s="123" t="e">
        <v>#N/A</v>
      </c>
      <c r="J79" s="129">
        <v>2.9611499999999999</v>
      </c>
      <c r="K79" s="128">
        <f t="shared" si="18"/>
        <v>3.1692097500000003</v>
      </c>
      <c r="L79" s="128">
        <v>2.9611499999999999</v>
      </c>
      <c r="M79" s="126"/>
    </row>
    <row r="80" spans="2:13" x14ac:dyDescent="0.25">
      <c r="B80" s="119">
        <f t="shared" si="14"/>
        <v>2021</v>
      </c>
      <c r="C80" s="122">
        <v>44378</v>
      </c>
      <c r="D80" s="123" t="e">
        <v>#N/A</v>
      </c>
      <c r="E80" s="129">
        <v>17.41441</v>
      </c>
      <c r="F80" s="128">
        <f t="shared" si="17"/>
        <v>13.174811249999999</v>
      </c>
      <c r="G80" s="128">
        <v>17.41441</v>
      </c>
      <c r="H80" s="126"/>
      <c r="I80" s="123" t="e">
        <v>#N/A</v>
      </c>
      <c r="J80" s="129">
        <v>3.0131000000000001</v>
      </c>
      <c r="K80" s="128">
        <f t="shared" si="18"/>
        <v>3.1692097500000003</v>
      </c>
      <c r="L80" s="128">
        <v>3.0131000000000001</v>
      </c>
      <c r="M80" s="126"/>
    </row>
    <row r="81" spans="2:13" x14ac:dyDescent="0.25">
      <c r="B81" s="119">
        <f t="shared" si="14"/>
        <v>2021</v>
      </c>
      <c r="C81" s="122">
        <v>44409</v>
      </c>
      <c r="D81" s="123" t="e">
        <v>#N/A</v>
      </c>
      <c r="E81" s="129">
        <v>17.98725</v>
      </c>
      <c r="F81" s="128">
        <f t="shared" si="17"/>
        <v>13.174811249999999</v>
      </c>
      <c r="G81" s="128">
        <v>17.98725</v>
      </c>
      <c r="H81" s="126"/>
      <c r="I81" s="123" t="e">
        <v>#N/A</v>
      </c>
      <c r="J81" s="129">
        <v>3.0234899999999998</v>
      </c>
      <c r="K81" s="128">
        <f t="shared" si="18"/>
        <v>3.1692097500000003</v>
      </c>
      <c r="L81" s="128">
        <v>3.0234899999999998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16.960280000000001</v>
      </c>
      <c r="F82" s="128">
        <f t="shared" si="17"/>
        <v>13.174811249999999</v>
      </c>
      <c r="G82" s="128">
        <v>16.960280000000001</v>
      </c>
      <c r="H82" s="126"/>
      <c r="I82" s="123" t="e">
        <v>#N/A</v>
      </c>
      <c r="J82" s="129">
        <v>3.00271</v>
      </c>
      <c r="K82" s="128">
        <f t="shared" si="18"/>
        <v>3.1692097500000003</v>
      </c>
      <c r="L82" s="128">
        <v>3.00271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13.478479999999999</v>
      </c>
      <c r="F83" s="128">
        <f t="shared" si="17"/>
        <v>13.174811249999999</v>
      </c>
      <c r="G83" s="128">
        <v>13.478479999999999</v>
      </c>
      <c r="H83" s="126"/>
      <c r="I83" s="123" t="e">
        <v>#N/A</v>
      </c>
      <c r="J83" s="129">
        <v>3.04427</v>
      </c>
      <c r="K83" s="128">
        <f t="shared" si="18"/>
        <v>3.1692097500000003</v>
      </c>
      <c r="L83" s="128">
        <v>3.04427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10.711259999999999</v>
      </c>
      <c r="F84" s="128">
        <f t="shared" si="17"/>
        <v>13.174811249999999</v>
      </c>
      <c r="G84" s="128">
        <v>10.711259999999999</v>
      </c>
      <c r="H84" s="126"/>
      <c r="I84" s="123" t="e">
        <v>#N/A</v>
      </c>
      <c r="J84" s="129">
        <v>3.0650499999999998</v>
      </c>
      <c r="K84" s="137">
        <f t="shared" si="18"/>
        <v>3.1692097500000003</v>
      </c>
      <c r="L84" s="128">
        <v>3.0650499999999998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9.813345</v>
      </c>
      <c r="F85" s="128"/>
      <c r="G85" s="128">
        <v>9.813345</v>
      </c>
      <c r="H85" s="126"/>
      <c r="I85" s="123" t="e">
        <v>#N/A</v>
      </c>
      <c r="J85" s="129">
        <v>3.117</v>
      </c>
      <c r="K85" s="128"/>
      <c r="L85" s="128">
        <v>3.117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9.5089439999999996</v>
      </c>
      <c r="F86" s="128"/>
      <c r="G86" s="128">
        <v>9.5089439999999996</v>
      </c>
      <c r="H86" s="126"/>
      <c r="I86" s="123" t="e">
        <v>#N/A</v>
      </c>
      <c r="J86" s="129">
        <v>3.2936299999999998</v>
      </c>
      <c r="K86" s="128"/>
      <c r="L86" s="128">
        <v>3.2936299999999998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9.5158679999999993</v>
      </c>
      <c r="F87" s="137">
        <f t="shared" ref="F87" si="19">AVERAGEIF($B$26:$B$97,B87,$G$26:$G$97)</f>
        <v>12.922026416666668</v>
      </c>
      <c r="G87" s="128">
        <v>9.5158679999999993</v>
      </c>
      <c r="H87" s="126"/>
      <c r="I87" s="123" t="e">
        <v>#N/A</v>
      </c>
      <c r="J87" s="129">
        <v>3.2416800000000001</v>
      </c>
      <c r="K87" s="137">
        <f t="shared" ref="K87" si="20">AVERAGEIF($B$26:$B$97,B87,$L$26:$L$97)</f>
        <v>3.1334508333333333</v>
      </c>
      <c r="L87" s="128">
        <v>3.2416800000000001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10.054970000000001</v>
      </c>
      <c r="F88" s="128">
        <f t="shared" ref="F88:F96" si="21">AVERAGEIF($B$26:$B$97,B88,$G$26:$G$97)</f>
        <v>12.922026416666668</v>
      </c>
      <c r="G88" s="128">
        <v>10.054970000000001</v>
      </c>
      <c r="H88" s="126"/>
      <c r="I88" s="123" t="e">
        <v>#N/A</v>
      </c>
      <c r="J88" s="129">
        <v>3.0650499999999998</v>
      </c>
      <c r="K88" s="128">
        <f t="shared" ref="K88:K96" si="22">AVERAGEIF($B$26:$B$97,B88,$L$26:$L$97)</f>
        <v>3.1334508333333333</v>
      </c>
      <c r="L88" s="128">
        <v>3.0650499999999998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11.03824</v>
      </c>
      <c r="F89" s="128">
        <f t="shared" si="21"/>
        <v>12.922026416666668</v>
      </c>
      <c r="G89" s="128">
        <v>11.03824</v>
      </c>
      <c r="H89" s="126"/>
      <c r="I89" s="123" t="e">
        <v>#N/A</v>
      </c>
      <c r="J89" s="129">
        <v>3.0546600000000002</v>
      </c>
      <c r="K89" s="128">
        <f t="shared" si="22"/>
        <v>3.1334508333333333</v>
      </c>
      <c r="L89" s="128">
        <v>3.0546600000000002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13.215529999999999</v>
      </c>
      <c r="F90" s="128">
        <f t="shared" si="21"/>
        <v>12.922026416666668</v>
      </c>
      <c r="G90" s="128">
        <v>13.215529999999999</v>
      </c>
      <c r="H90" s="126"/>
      <c r="I90" s="123" t="e">
        <v>#N/A</v>
      </c>
      <c r="J90" s="129">
        <v>3.04427</v>
      </c>
      <c r="K90" s="128">
        <f t="shared" si="22"/>
        <v>3.1334508333333333</v>
      </c>
      <c r="L90" s="128">
        <v>3.04427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15.80776</v>
      </c>
      <c r="F91" s="128">
        <f t="shared" si="21"/>
        <v>12.922026416666668</v>
      </c>
      <c r="G91" s="128">
        <v>15.80776</v>
      </c>
      <c r="H91" s="126"/>
      <c r="I91" s="123" t="e">
        <v>#N/A</v>
      </c>
      <c r="J91" s="129">
        <v>3.0858300000000001</v>
      </c>
      <c r="K91" s="128">
        <f t="shared" si="22"/>
        <v>3.1334508333333333</v>
      </c>
      <c r="L91" s="128">
        <v>3.0858300000000001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17.259509999999999</v>
      </c>
      <c r="F92" s="128">
        <f t="shared" si="21"/>
        <v>12.922026416666668</v>
      </c>
      <c r="G92" s="128">
        <v>17.259509999999999</v>
      </c>
      <c r="H92" s="126"/>
      <c r="I92" s="123" t="e">
        <v>#N/A</v>
      </c>
      <c r="J92" s="129">
        <v>3.1066099999999999</v>
      </c>
      <c r="K92" s="128">
        <f t="shared" si="22"/>
        <v>3.1334508333333333</v>
      </c>
      <c r="L92" s="128">
        <v>3.1066099999999999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17.906169999999999</v>
      </c>
      <c r="F93" s="128">
        <f t="shared" si="21"/>
        <v>12.922026416666668</v>
      </c>
      <c r="G93" s="128">
        <v>17.906169999999999</v>
      </c>
      <c r="H93" s="126"/>
      <c r="I93" s="123" t="e">
        <v>#N/A</v>
      </c>
      <c r="J93" s="129">
        <v>3.1066099999999999</v>
      </c>
      <c r="K93" s="128">
        <f t="shared" si="22"/>
        <v>3.1334508333333333</v>
      </c>
      <c r="L93" s="128">
        <v>3.1066099999999999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16.909120000000001</v>
      </c>
      <c r="F94" s="128">
        <f t="shared" si="21"/>
        <v>12.922026416666668</v>
      </c>
      <c r="G94" s="128">
        <v>16.909120000000001</v>
      </c>
      <c r="H94" s="126"/>
      <c r="I94" s="123" t="e">
        <v>#N/A</v>
      </c>
      <c r="J94" s="129">
        <v>3.07544</v>
      </c>
      <c r="K94" s="128">
        <f t="shared" si="22"/>
        <v>3.1334508333333333</v>
      </c>
      <c r="L94" s="128">
        <v>3.07544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13.410819999999999</v>
      </c>
      <c r="F95" s="128">
        <f t="shared" si="21"/>
        <v>12.922026416666668</v>
      </c>
      <c r="G95" s="128">
        <v>13.410819999999999</v>
      </c>
      <c r="H95" s="126"/>
      <c r="I95" s="123" t="e">
        <v>#N/A</v>
      </c>
      <c r="J95" s="129">
        <v>3.117</v>
      </c>
      <c r="K95" s="128">
        <f t="shared" si="22"/>
        <v>3.1334508333333333</v>
      </c>
      <c r="L95" s="128">
        <v>3.117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10.648910000000001</v>
      </c>
      <c r="F96" s="137">
        <f t="shared" si="21"/>
        <v>12.922026416666668</v>
      </c>
      <c r="G96" s="128">
        <v>10.648910000000001</v>
      </c>
      <c r="H96" s="126"/>
      <c r="I96" s="123" t="e">
        <v>#N/A</v>
      </c>
      <c r="J96" s="129">
        <v>3.18973</v>
      </c>
      <c r="K96" s="137">
        <f t="shared" si="22"/>
        <v>3.1334508333333333</v>
      </c>
      <c r="L96" s="128">
        <v>3.18973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9.788475</v>
      </c>
      <c r="F97" s="128"/>
      <c r="G97" s="128">
        <v>9.788475</v>
      </c>
      <c r="H97" s="126"/>
      <c r="I97" s="123" t="e">
        <v>#N/A</v>
      </c>
      <c r="J97" s="129">
        <v>3.2208999999999999</v>
      </c>
      <c r="K97" s="128"/>
      <c r="L97" s="128">
        <v>3.2208999999999999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602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28515625" defaultRowHeight="12.75" x14ac:dyDescent="0.2"/>
  <cols>
    <col min="1" max="1" width="9.28515625" style="91" customWidth="1"/>
    <col min="2" max="2" width="5.28515625" style="91" customWidth="1"/>
    <col min="3" max="3" width="4.28515625" style="91" customWidth="1"/>
    <col min="4" max="16" width="9.28515625" style="91"/>
    <col min="17" max="17" width="21.7109375" style="91" bestFit="1" customWidth="1"/>
    <col min="18" max="18" width="22" style="91" customWidth="1"/>
    <col min="19" max="16384" width="9.28515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598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603</v>
      </c>
      <c r="B28" s="584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97.214821118000003</v>
      </c>
      <c r="G28" s="6">
        <v>95.945315867000005</v>
      </c>
      <c r="I28" s="6">
        <v>-1.2695052513</v>
      </c>
      <c r="J28" s="153">
        <f>+IF(I28&gt;0,+I28,0)*-1</f>
        <v>0</v>
      </c>
      <c r="K28" s="153">
        <f>+IF(I28&lt;0,+I28,0)*-1</f>
        <v>1.2695052513</v>
      </c>
    </row>
    <row r="29" spans="1:13" x14ac:dyDescent="0.2">
      <c r="A29" s="16" t="s">
        <v>604</v>
      </c>
      <c r="B29" s="583"/>
      <c r="C29" s="165" t="str">
        <f t="shared" si="0"/>
        <v>Q2</v>
      </c>
      <c r="D29" s="74">
        <v>42461</v>
      </c>
      <c r="E29" s="6">
        <v>96.616043203999993</v>
      </c>
      <c r="G29" s="6">
        <v>96.398417351000006</v>
      </c>
      <c r="I29" s="6">
        <v>-0.21762585296</v>
      </c>
      <c r="J29" s="153">
        <f t="shared" ref="J29:J55" si="1">+IF(I29&gt;0,+I29,0)*-1</f>
        <v>0</v>
      </c>
      <c r="K29" s="153">
        <f t="shared" ref="K29:K55" si="2">+IF(I29&lt;0,+I29,0)*-1</f>
        <v>0.21762585296</v>
      </c>
    </row>
    <row r="30" spans="1:13" x14ac:dyDescent="0.2">
      <c r="A30" s="16" t="s">
        <v>605</v>
      </c>
      <c r="B30" s="583"/>
      <c r="C30" s="165" t="str">
        <f t="shared" si="0"/>
        <v>Q3</v>
      </c>
      <c r="D30" s="74">
        <v>42552</v>
      </c>
      <c r="E30" s="6">
        <v>97.262708919999994</v>
      </c>
      <c r="G30" s="6">
        <v>97.365875036999995</v>
      </c>
      <c r="I30" s="6">
        <v>0.10316611703</v>
      </c>
      <c r="J30" s="153">
        <f t="shared" si="1"/>
        <v>-0.10316611703</v>
      </c>
      <c r="K30" s="153">
        <f t="shared" si="2"/>
        <v>0</v>
      </c>
    </row>
    <row r="31" spans="1:13" x14ac:dyDescent="0.2">
      <c r="A31" s="16" t="s">
        <v>606</v>
      </c>
      <c r="B31" s="583"/>
      <c r="C31" s="165" t="str">
        <f t="shared" si="0"/>
        <v>Q4</v>
      </c>
      <c r="D31" s="74">
        <v>42644</v>
      </c>
      <c r="E31" s="6">
        <v>98.672421549999996</v>
      </c>
      <c r="G31" s="6">
        <v>97.44515973</v>
      </c>
      <c r="I31" s="6">
        <v>-1.2272618205000001</v>
      </c>
      <c r="J31" s="153">
        <f t="shared" si="1"/>
        <v>0</v>
      </c>
      <c r="K31" s="153">
        <f t="shared" si="2"/>
        <v>1.2272618205000001</v>
      </c>
    </row>
    <row r="32" spans="1:13" x14ac:dyDescent="0.2">
      <c r="A32" s="16" t="s">
        <v>607</v>
      </c>
      <c r="B32" s="583" t="str">
        <f>LEFT(A32,4)</f>
        <v>2017</v>
      </c>
      <c r="C32" s="165" t="str">
        <f t="shared" si="0"/>
        <v>Q1</v>
      </c>
      <c r="D32" s="74">
        <v>42736</v>
      </c>
      <c r="E32" s="6">
        <v>97.041608651000004</v>
      </c>
      <c r="G32" s="6">
        <v>97.226113503999997</v>
      </c>
      <c r="I32" s="6">
        <v>0.18450485349000001</v>
      </c>
      <c r="J32" s="153">
        <f t="shared" si="1"/>
        <v>-0.18450485349000001</v>
      </c>
      <c r="K32" s="153">
        <f t="shared" si="2"/>
        <v>0</v>
      </c>
    </row>
    <row r="33" spans="1:11" x14ac:dyDescent="0.2">
      <c r="A33" s="3" t="s">
        <v>608</v>
      </c>
      <c r="B33" s="583"/>
      <c r="C33" s="165" t="str">
        <f t="shared" si="0"/>
        <v>Q2</v>
      </c>
      <c r="D33" s="74">
        <v>42826</v>
      </c>
      <c r="E33" s="6">
        <v>97.471905997999997</v>
      </c>
      <c r="G33" s="6">
        <v>99.089732549000004</v>
      </c>
      <c r="I33" s="6">
        <v>1.6178265503</v>
      </c>
      <c r="J33" s="153">
        <f t="shared" si="1"/>
        <v>-1.6178265503</v>
      </c>
      <c r="K33" s="153">
        <f t="shared" si="2"/>
        <v>0</v>
      </c>
    </row>
    <row r="34" spans="1:11" x14ac:dyDescent="0.2">
      <c r="A34" s="3" t="s">
        <v>609</v>
      </c>
      <c r="B34" s="583"/>
      <c r="C34" s="165" t="str">
        <f t="shared" si="0"/>
        <v>Q3</v>
      </c>
      <c r="D34" s="74">
        <v>42917</v>
      </c>
      <c r="E34" s="6">
        <v>98.409748499000003</v>
      </c>
      <c r="G34" s="6">
        <v>99.528885529999997</v>
      </c>
      <c r="I34" s="6">
        <v>1.1191370304999999</v>
      </c>
      <c r="J34" s="153">
        <f t="shared" si="1"/>
        <v>-1.1191370304999999</v>
      </c>
      <c r="K34" s="153">
        <f t="shared" si="2"/>
        <v>0</v>
      </c>
    </row>
    <row r="35" spans="1:11" x14ac:dyDescent="0.2">
      <c r="A35" s="3" t="s">
        <v>610</v>
      </c>
      <c r="B35" s="583"/>
      <c r="C35" s="165" t="str">
        <f t="shared" si="0"/>
        <v>Q4</v>
      </c>
      <c r="D35" s="74">
        <v>43009</v>
      </c>
      <c r="E35" s="6">
        <v>98.845520164999996</v>
      </c>
      <c r="G35" s="6">
        <v>99.879524119999999</v>
      </c>
      <c r="I35" s="6">
        <v>1.0340039548</v>
      </c>
      <c r="J35" s="153">
        <f t="shared" si="1"/>
        <v>-1.0340039548</v>
      </c>
      <c r="K35" s="153">
        <f t="shared" si="2"/>
        <v>0</v>
      </c>
    </row>
    <row r="36" spans="1:11" x14ac:dyDescent="0.2">
      <c r="A36" s="3" t="s">
        <v>611</v>
      </c>
      <c r="B36" s="583" t="str">
        <f>LEFT(A36,4)</f>
        <v>2018</v>
      </c>
      <c r="C36" s="165" t="str">
        <f t="shared" si="0"/>
        <v>Q1</v>
      </c>
      <c r="D36" s="74">
        <v>43101</v>
      </c>
      <c r="E36" s="6">
        <v>99.109113308000005</v>
      </c>
      <c r="G36" s="6">
        <v>99.354574210999999</v>
      </c>
      <c r="I36" s="6">
        <v>0.24546090280999999</v>
      </c>
      <c r="J36" s="153">
        <f t="shared" si="1"/>
        <v>-0.24546090280999999</v>
      </c>
      <c r="K36" s="153">
        <f t="shared" si="2"/>
        <v>0</v>
      </c>
    </row>
    <row r="37" spans="1:11" x14ac:dyDescent="0.2">
      <c r="A37" s="3" t="s">
        <v>612</v>
      </c>
      <c r="B37" s="583"/>
      <c r="C37" s="165" t="str">
        <f t="shared" si="0"/>
        <v>Q2</v>
      </c>
      <c r="D37" s="74">
        <v>43191</v>
      </c>
      <c r="E37" s="6">
        <v>99.692786733999995</v>
      </c>
      <c r="G37" s="6">
        <v>99.736057747999993</v>
      </c>
      <c r="I37" s="6">
        <v>4.3271014422000001E-2</v>
      </c>
      <c r="J37" s="153">
        <f t="shared" si="1"/>
        <v>-4.3271014422000001E-2</v>
      </c>
      <c r="K37" s="153">
        <f t="shared" si="2"/>
        <v>0</v>
      </c>
    </row>
    <row r="38" spans="1:11" x14ac:dyDescent="0.2">
      <c r="A38" s="3" t="s">
        <v>613</v>
      </c>
      <c r="B38" s="583"/>
      <c r="C38" s="165" t="str">
        <f t="shared" si="0"/>
        <v>Q3</v>
      </c>
      <c r="D38" s="74">
        <v>43282</v>
      </c>
      <c r="E38" s="6">
        <v>101.35990128</v>
      </c>
      <c r="G38" s="6">
        <v>100.85216414</v>
      </c>
      <c r="I38" s="6">
        <v>-0.50773714788000002</v>
      </c>
      <c r="J38" s="153">
        <f t="shared" si="1"/>
        <v>0</v>
      </c>
      <c r="K38" s="153">
        <f t="shared" si="2"/>
        <v>0.50773714788000002</v>
      </c>
    </row>
    <row r="39" spans="1:11" x14ac:dyDescent="0.2">
      <c r="A39" s="3" t="s">
        <v>614</v>
      </c>
      <c r="B39" s="583"/>
      <c r="C39" s="165" t="str">
        <f t="shared" si="0"/>
        <v>Q4</v>
      </c>
      <c r="D39" s="74">
        <v>43374</v>
      </c>
      <c r="E39" s="6">
        <v>102.34486997</v>
      </c>
      <c r="G39" s="6">
        <v>100.25474918</v>
      </c>
      <c r="I39" s="6">
        <v>-2.0901207936000001</v>
      </c>
      <c r="J39" s="153">
        <f t="shared" si="1"/>
        <v>0</v>
      </c>
      <c r="K39" s="153">
        <f t="shared" si="2"/>
        <v>2.0901207936000001</v>
      </c>
    </row>
    <row r="40" spans="1:11" x14ac:dyDescent="0.2">
      <c r="A40" s="3" t="s">
        <v>615</v>
      </c>
      <c r="B40" s="583" t="str">
        <f>LEFT(A40,4)</f>
        <v>2019</v>
      </c>
      <c r="C40" s="165" t="str">
        <f t="shared" si="0"/>
        <v>Q1</v>
      </c>
      <c r="D40" s="74">
        <v>43466</v>
      </c>
      <c r="E40" s="6">
        <v>100.28965809</v>
      </c>
      <c r="G40" s="6">
        <v>99.976803891000003</v>
      </c>
      <c r="I40" s="6">
        <v>-0.31285420237</v>
      </c>
      <c r="J40" s="153">
        <f t="shared" si="1"/>
        <v>0</v>
      </c>
      <c r="K40" s="153">
        <f t="shared" si="2"/>
        <v>0.31285420237</v>
      </c>
    </row>
    <row r="41" spans="1:11" x14ac:dyDescent="0.2">
      <c r="A41" s="3" t="s">
        <v>616</v>
      </c>
      <c r="B41" s="583"/>
      <c r="C41" s="165" t="str">
        <f t="shared" si="0"/>
        <v>Q2</v>
      </c>
      <c r="D41" s="74">
        <v>43556</v>
      </c>
      <c r="E41" s="6">
        <v>100.43332664</v>
      </c>
      <c r="G41" s="6">
        <v>100.36174262999999</v>
      </c>
      <c r="I41" s="6">
        <v>-7.1584014586E-2</v>
      </c>
      <c r="J41" s="153">
        <f t="shared" si="1"/>
        <v>0</v>
      </c>
      <c r="K41" s="153">
        <f t="shared" si="2"/>
        <v>7.1584014586E-2</v>
      </c>
    </row>
    <row r="42" spans="1:11" x14ac:dyDescent="0.2">
      <c r="A42" s="3" t="s">
        <v>617</v>
      </c>
      <c r="B42" s="583"/>
      <c r="C42" s="165" t="str">
        <f t="shared" si="0"/>
        <v>Q3</v>
      </c>
      <c r="D42" s="74">
        <v>43647</v>
      </c>
      <c r="E42" s="6">
        <v>100.18552839</v>
      </c>
      <c r="G42" s="6">
        <v>101.83731486000001</v>
      </c>
      <c r="I42" s="6">
        <v>1.6517864697</v>
      </c>
      <c r="J42" s="153">
        <f t="shared" si="1"/>
        <v>-1.6517864697</v>
      </c>
      <c r="K42" s="153">
        <f t="shared" si="2"/>
        <v>0</v>
      </c>
    </row>
    <row r="43" spans="1:11" x14ac:dyDescent="0.2">
      <c r="A43" s="3" t="s">
        <v>618</v>
      </c>
      <c r="B43" s="583"/>
      <c r="C43" s="165" t="str">
        <f t="shared" si="0"/>
        <v>Q4</v>
      </c>
      <c r="D43" s="74">
        <v>43739</v>
      </c>
      <c r="E43" s="6">
        <v>101.6945715</v>
      </c>
      <c r="G43" s="6">
        <v>101.40511162999999</v>
      </c>
      <c r="I43" s="6">
        <v>-0.28945986487000003</v>
      </c>
      <c r="J43" s="153">
        <f t="shared" si="1"/>
        <v>0</v>
      </c>
      <c r="K43" s="153">
        <f t="shared" si="2"/>
        <v>0.28945986487000003</v>
      </c>
    </row>
    <row r="44" spans="1:11" x14ac:dyDescent="0.2">
      <c r="A44" s="3" t="s">
        <v>619</v>
      </c>
      <c r="B44" s="583" t="str">
        <f>LEFT(A44,4)</f>
        <v>2020</v>
      </c>
      <c r="C44" s="165" t="str">
        <f t="shared" si="0"/>
        <v>Q1</v>
      </c>
      <c r="D44" s="74">
        <v>43831</v>
      </c>
      <c r="E44" s="6">
        <v>100.65912053</v>
      </c>
      <c r="G44" s="6">
        <v>95.408577394000005</v>
      </c>
      <c r="I44" s="6">
        <v>-5.2505431357000001</v>
      </c>
      <c r="J44" s="153">
        <f t="shared" si="1"/>
        <v>0</v>
      </c>
      <c r="K44" s="153">
        <f t="shared" si="2"/>
        <v>5.2505431357000001</v>
      </c>
    </row>
    <row r="45" spans="1:11" x14ac:dyDescent="0.2">
      <c r="A45" s="3" t="s">
        <v>620</v>
      </c>
      <c r="B45" s="583"/>
      <c r="C45" s="165" t="str">
        <f t="shared" si="0"/>
        <v>Q2</v>
      </c>
      <c r="D45" s="74">
        <v>43922</v>
      </c>
      <c r="E45" s="6">
        <v>92.488049208000007</v>
      </c>
      <c r="G45" s="6">
        <v>84.884407675000006</v>
      </c>
      <c r="I45" s="6">
        <v>-7.6036415334000003</v>
      </c>
      <c r="J45" s="153">
        <f t="shared" si="1"/>
        <v>0</v>
      </c>
      <c r="K45" s="153">
        <f t="shared" si="2"/>
        <v>7.6036415334000003</v>
      </c>
    </row>
    <row r="46" spans="1:11" x14ac:dyDescent="0.2">
      <c r="A46" s="3" t="s">
        <v>621</v>
      </c>
      <c r="B46" s="583"/>
      <c r="C46" s="165" t="str">
        <f t="shared" si="0"/>
        <v>Q3</v>
      </c>
      <c r="D46" s="74">
        <v>44013</v>
      </c>
      <c r="E46" s="6">
        <v>91.065987567999997</v>
      </c>
      <c r="G46" s="6">
        <v>93.313192537999996</v>
      </c>
      <c r="I46" s="6">
        <v>2.2472049701999999</v>
      </c>
      <c r="J46" s="153">
        <f t="shared" si="1"/>
        <v>-2.2472049701999999</v>
      </c>
      <c r="K46" s="153">
        <f t="shared" si="2"/>
        <v>0</v>
      </c>
    </row>
    <row r="47" spans="1:11" x14ac:dyDescent="0.2">
      <c r="A47" s="3" t="s">
        <v>622</v>
      </c>
      <c r="B47" s="583"/>
      <c r="C47" s="165" t="str">
        <f t="shared" si="0"/>
        <v>Q4</v>
      </c>
      <c r="D47" s="74">
        <v>44105</v>
      </c>
      <c r="E47" s="6">
        <v>92.810117773000002</v>
      </c>
      <c r="G47" s="6">
        <v>95.423874122000001</v>
      </c>
      <c r="I47" s="6">
        <v>2.6137563485999999</v>
      </c>
      <c r="J47" s="153">
        <f t="shared" si="1"/>
        <v>-2.6137563485999999</v>
      </c>
      <c r="K47" s="153">
        <f t="shared" si="2"/>
        <v>0</v>
      </c>
    </row>
    <row r="48" spans="1:11" x14ac:dyDescent="0.2">
      <c r="A48" s="3" t="s">
        <v>623</v>
      </c>
      <c r="B48" s="583" t="str">
        <f>LEFT(A48,4)</f>
        <v>2021</v>
      </c>
      <c r="C48" s="165" t="str">
        <f t="shared" si="0"/>
        <v>Q1</v>
      </c>
      <c r="D48" s="74">
        <v>44197</v>
      </c>
      <c r="E48" s="6">
        <v>92.732494184000004</v>
      </c>
      <c r="G48" s="6">
        <v>94.759000330000006</v>
      </c>
      <c r="I48" s="6">
        <v>2.0265061457</v>
      </c>
      <c r="J48" s="153">
        <f t="shared" si="1"/>
        <v>-2.0265061457</v>
      </c>
      <c r="K48" s="153">
        <f t="shared" si="2"/>
        <v>0</v>
      </c>
    </row>
    <row r="49" spans="1:11" x14ac:dyDescent="0.2">
      <c r="A49" s="3" t="s">
        <v>624</v>
      </c>
      <c r="B49" s="583"/>
      <c r="C49" s="165" t="str">
        <f t="shared" si="0"/>
        <v>Q2</v>
      </c>
      <c r="D49" s="74">
        <v>44287</v>
      </c>
      <c r="E49" s="6">
        <v>95.544871655999998</v>
      </c>
      <c r="G49" s="6">
        <v>96.962953956000007</v>
      </c>
      <c r="I49" s="6">
        <v>1.4180823</v>
      </c>
      <c r="J49" s="153">
        <f t="shared" si="1"/>
        <v>-1.4180823</v>
      </c>
      <c r="K49" s="153">
        <f t="shared" si="2"/>
        <v>0</v>
      </c>
    </row>
    <row r="50" spans="1:11" x14ac:dyDescent="0.2">
      <c r="A50" s="3" t="s">
        <v>625</v>
      </c>
      <c r="B50" s="583"/>
      <c r="C50" s="165" t="str">
        <f t="shared" si="0"/>
        <v>Q3</v>
      </c>
      <c r="D50" s="74">
        <v>44378</v>
      </c>
      <c r="E50" s="6">
        <v>98.882029052999997</v>
      </c>
      <c r="G50" s="6">
        <v>98.909092142000006</v>
      </c>
      <c r="I50" s="6">
        <v>2.7063089554000001E-2</v>
      </c>
      <c r="J50" s="153">
        <f t="shared" si="1"/>
        <v>-2.7063089554000001E-2</v>
      </c>
      <c r="K50" s="153">
        <f t="shared" si="2"/>
        <v>0</v>
      </c>
    </row>
    <row r="51" spans="1:11" x14ac:dyDescent="0.2">
      <c r="A51" s="3" t="s">
        <v>626</v>
      </c>
      <c r="B51" s="583"/>
      <c r="C51" s="165" t="str">
        <f t="shared" si="0"/>
        <v>Q4</v>
      </c>
      <c r="D51" s="74">
        <v>44470</v>
      </c>
      <c r="E51" s="6">
        <v>99.606406561</v>
      </c>
      <c r="G51" s="6">
        <v>100.04809971</v>
      </c>
      <c r="I51" s="6">
        <v>0.44169315399999998</v>
      </c>
      <c r="J51" s="153">
        <f t="shared" si="1"/>
        <v>-0.44169315399999998</v>
      </c>
      <c r="K51" s="153">
        <f t="shared" si="2"/>
        <v>0</v>
      </c>
    </row>
    <row r="52" spans="1:11" x14ac:dyDescent="0.2">
      <c r="A52" s="3" t="s">
        <v>627</v>
      </c>
      <c r="B52" s="583" t="str">
        <f>LEFT(A52,4)</f>
        <v>2022</v>
      </c>
      <c r="C52" s="165" t="str">
        <f t="shared" si="0"/>
        <v>Q1</v>
      </c>
      <c r="D52" s="74">
        <v>44562</v>
      </c>
      <c r="E52" s="6">
        <v>99.481095488999998</v>
      </c>
      <c r="G52" s="6">
        <v>99.998845481999993</v>
      </c>
      <c r="I52" s="6">
        <v>0.5177499928</v>
      </c>
      <c r="J52" s="153">
        <f t="shared" si="1"/>
        <v>-0.5177499928</v>
      </c>
      <c r="K52" s="153">
        <f t="shared" si="2"/>
        <v>0</v>
      </c>
    </row>
    <row r="53" spans="1:11" x14ac:dyDescent="0.2">
      <c r="A53" s="3" t="s">
        <v>628</v>
      </c>
      <c r="B53" s="583"/>
      <c r="C53" s="165" t="str">
        <f t="shared" si="0"/>
        <v>Q2</v>
      </c>
      <c r="D53" s="74">
        <v>44652</v>
      </c>
      <c r="E53" s="6">
        <v>101.22361325</v>
      </c>
      <c r="G53" s="6">
        <v>101.07810682</v>
      </c>
      <c r="I53" s="6">
        <v>-0.14550642505</v>
      </c>
      <c r="J53" s="153">
        <f t="shared" si="1"/>
        <v>0</v>
      </c>
      <c r="K53" s="153">
        <f t="shared" si="2"/>
        <v>0.14550642505</v>
      </c>
    </row>
    <row r="54" spans="1:11" x14ac:dyDescent="0.2">
      <c r="A54" s="3" t="s">
        <v>629</v>
      </c>
      <c r="B54" s="583"/>
      <c r="C54" s="165" t="str">
        <f t="shared" si="0"/>
        <v>Q3</v>
      </c>
      <c r="D54" s="74">
        <v>44743</v>
      </c>
      <c r="E54" s="6">
        <v>102.18464643</v>
      </c>
      <c r="G54" s="6">
        <v>102.19482429</v>
      </c>
      <c r="I54" s="6">
        <v>1.0177858028E-2</v>
      </c>
      <c r="J54" s="153">
        <f t="shared" si="1"/>
        <v>-1.0177858028E-2</v>
      </c>
      <c r="K54" s="153">
        <f t="shared" si="2"/>
        <v>0</v>
      </c>
    </row>
    <row r="55" spans="1:11" x14ac:dyDescent="0.2">
      <c r="A55" s="5" t="s">
        <v>630</v>
      </c>
      <c r="B55" s="583"/>
      <c r="C55" s="165" t="str">
        <f t="shared" si="0"/>
        <v>Q4</v>
      </c>
      <c r="D55" s="75">
        <v>44835</v>
      </c>
      <c r="E55" s="6">
        <v>102.57679364000001</v>
      </c>
      <c r="G55" s="6">
        <v>102.38830218</v>
      </c>
      <c r="I55" s="6">
        <v>-0.18849145879000001</v>
      </c>
      <c r="J55" s="153">
        <f t="shared" si="1"/>
        <v>0</v>
      </c>
      <c r="K55" s="153">
        <f t="shared" si="2"/>
        <v>0.18849145879000001</v>
      </c>
    </row>
    <row r="56" spans="1:11" x14ac:dyDescent="0.2">
      <c r="C56" s="353" t="s">
        <v>600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21.5</v>
      </c>
      <c r="C59" s="17">
        <v>70</v>
      </c>
      <c r="D59"/>
      <c r="F59"/>
      <c r="H59"/>
    </row>
    <row r="60" spans="1:11" x14ac:dyDescent="0.2">
      <c r="B60">
        <v>21.5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21.5</v>
      </c>
      <c r="C62" s="112">
        <v>-5</v>
      </c>
    </row>
    <row r="63" spans="1:11" x14ac:dyDescent="0.2">
      <c r="B63">
        <v>21.5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7109375" customWidth="1"/>
    <col min="18" max="18" width="15.28515625" customWidth="1"/>
  </cols>
  <sheetData>
    <row r="1" spans="1:19" x14ac:dyDescent="0.2">
      <c r="M1" s="105"/>
    </row>
    <row r="2" spans="1:19" ht="15.75" x14ac:dyDescent="0.25">
      <c r="A2" s="44" t="s">
        <v>598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85" t="s">
        <v>513</v>
      </c>
      <c r="B25" s="585"/>
      <c r="C25" s="585"/>
      <c r="D25" s="585"/>
      <c r="E25" s="585"/>
      <c r="F25" s="585"/>
      <c r="G25" s="585"/>
      <c r="H25" s="585"/>
      <c r="I25" s="23"/>
      <c r="K25" s="585" t="s">
        <v>514</v>
      </c>
      <c r="L25" s="585"/>
      <c r="M25" s="585"/>
      <c r="N25" s="585"/>
      <c r="O25" s="585"/>
      <c r="P25" s="585"/>
      <c r="Q25" s="585"/>
      <c r="R25" s="585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0.14822580645</v>
      </c>
      <c r="L42" s="102">
        <v>3.6999999999999998E-2</v>
      </c>
      <c r="M42" s="102">
        <v>0</v>
      </c>
      <c r="N42" s="20">
        <f t="shared" si="0"/>
        <v>0.11122580644999999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0.82099999999999995</v>
      </c>
      <c r="L43" s="102">
        <v>0.33700000000000002</v>
      </c>
      <c r="M43" s="102">
        <v>1.6E-2</v>
      </c>
      <c r="N43" s="20">
        <f t="shared" si="0"/>
        <v>0.46799999999999992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0.89300000000000002</v>
      </c>
      <c r="L44" s="102">
        <v>0.33700000000000002</v>
      </c>
      <c r="M44" s="102">
        <v>0.17799999999999999</v>
      </c>
      <c r="N44" s="20">
        <f t="shared" si="0"/>
        <v>0.37800000000000006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0.97799999999999998</v>
      </c>
      <c r="L45" s="102">
        <v>0.33700000000000002</v>
      </c>
      <c r="M45" s="102">
        <v>0.36899999999999999</v>
      </c>
      <c r="N45" s="20">
        <f t="shared" si="0"/>
        <v>0.27200000000000002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0.72536</v>
      </c>
      <c r="L46" s="102">
        <v>0.04</v>
      </c>
      <c r="M46" s="102">
        <v>0.441</v>
      </c>
      <c r="N46" s="20">
        <f t="shared" si="0"/>
        <v>0.24435999999999997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0.89154999999999995</v>
      </c>
      <c r="L47" s="102">
        <v>0.155</v>
      </c>
      <c r="M47" s="102">
        <v>0.59099999999999997</v>
      </c>
      <c r="N47" s="20">
        <f t="shared" si="0"/>
        <v>0.14554999999999996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0.45102999999999999</v>
      </c>
      <c r="L48" s="102">
        <v>0.14499999999999999</v>
      </c>
      <c r="M48" s="102">
        <v>0.192</v>
      </c>
      <c r="N48" s="20">
        <f t="shared" si="0"/>
        <v>0.11403000000000002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0.92364999999999997</v>
      </c>
      <c r="L49" s="102">
        <v>0.12</v>
      </c>
      <c r="M49" s="102">
        <v>0.624</v>
      </c>
      <c r="N49" s="20">
        <f t="shared" si="0"/>
        <v>0.17964999999999998</v>
      </c>
    </row>
    <row r="50" spans="1:14" x14ac:dyDescent="0.2">
      <c r="A50" s="1">
        <v>44136</v>
      </c>
      <c r="B50" s="102">
        <v>1.85</v>
      </c>
      <c r="C50" s="102">
        <v>0.27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3.2501612903200008</v>
      </c>
      <c r="K50" s="102">
        <v>0.376</v>
      </c>
      <c r="L50" s="102">
        <v>0.04</v>
      </c>
      <c r="M50" s="102">
        <v>0.224</v>
      </c>
      <c r="N50" s="20">
        <f t="shared" si="0"/>
        <v>0.11200000000000002</v>
      </c>
    </row>
    <row r="51" spans="1:14" x14ac:dyDescent="0.2">
      <c r="A51" s="1">
        <v>44166</v>
      </c>
      <c r="B51" s="102">
        <v>1.8</v>
      </c>
      <c r="C51" s="102">
        <v>0.11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3.1101612903200002</v>
      </c>
      <c r="K51" s="102">
        <v>0.28000000000000003</v>
      </c>
      <c r="L51" s="102">
        <v>0.04</v>
      </c>
      <c r="M51" s="102">
        <v>0.124</v>
      </c>
      <c r="N51" s="20">
        <f t="shared" si="0"/>
        <v>0.11600000000000002</v>
      </c>
    </row>
    <row r="52" spans="1:14" x14ac:dyDescent="0.2">
      <c r="A52" s="1">
        <v>44197</v>
      </c>
      <c r="B52" s="102">
        <v>1.75</v>
      </c>
      <c r="C52" s="102">
        <v>0.2</v>
      </c>
      <c r="D52" s="102">
        <v>0.47</v>
      </c>
      <c r="E52" s="102">
        <v>0.12016129032</v>
      </c>
      <c r="F52" s="102">
        <v>0.127</v>
      </c>
      <c r="G52" s="102">
        <v>0.127</v>
      </c>
      <c r="H52" s="102">
        <v>0.27</v>
      </c>
      <c r="I52" s="102">
        <v>3.06416129032</v>
      </c>
      <c r="K52" s="102">
        <v>0.30080645161000003</v>
      </c>
      <c r="L52" s="102">
        <v>0.04</v>
      </c>
      <c r="M52" s="102">
        <v>7.8E-2</v>
      </c>
      <c r="N52" s="20">
        <f t="shared" si="0"/>
        <v>0.18280645161000003</v>
      </c>
    </row>
    <row r="53" spans="1:14" x14ac:dyDescent="0.2">
      <c r="A53" s="1">
        <v>44228</v>
      </c>
      <c r="B53" s="102">
        <v>1.6</v>
      </c>
      <c r="C53" s="102">
        <v>0.16</v>
      </c>
      <c r="D53" s="102">
        <v>0.26</v>
      </c>
      <c r="E53" s="102">
        <v>0.12016129032</v>
      </c>
      <c r="F53" s="102">
        <v>0.127</v>
      </c>
      <c r="G53" s="102">
        <v>0.127</v>
      </c>
      <c r="H53" s="102">
        <v>0.23</v>
      </c>
      <c r="I53" s="102">
        <v>2.6241612903199996</v>
      </c>
      <c r="K53" s="102">
        <v>1.466</v>
      </c>
      <c r="L53" s="102">
        <v>0.20499999999999999</v>
      </c>
      <c r="M53" s="102">
        <v>1.121</v>
      </c>
      <c r="N53" s="20">
        <f t="shared" si="0"/>
        <v>0.1399999999999999</v>
      </c>
    </row>
    <row r="54" spans="1:14" x14ac:dyDescent="0.2">
      <c r="A54" s="1">
        <v>44256</v>
      </c>
      <c r="B54" s="102">
        <v>1.5</v>
      </c>
      <c r="C54" s="102">
        <v>0.14000000000000001</v>
      </c>
      <c r="D54" s="102">
        <v>0.26</v>
      </c>
      <c r="E54" s="102">
        <v>0.12016129032</v>
      </c>
      <c r="F54" s="102">
        <v>0.12</v>
      </c>
      <c r="G54" s="102">
        <v>0.12</v>
      </c>
      <c r="H54" s="102">
        <v>0.24</v>
      </c>
      <c r="I54" s="102">
        <v>2.5001612903200003</v>
      </c>
      <c r="K54" s="102">
        <v>0.32400000000000001</v>
      </c>
      <c r="L54" s="102">
        <v>0.04</v>
      </c>
      <c r="M54" s="102">
        <v>6.5000000000000002E-2</v>
      </c>
      <c r="N54" s="20">
        <f t="shared" si="0"/>
        <v>0.21900000000000003</v>
      </c>
    </row>
    <row r="55" spans="1:14" x14ac:dyDescent="0.2">
      <c r="A55" s="1">
        <v>44287</v>
      </c>
      <c r="B55" s="102">
        <v>1.35</v>
      </c>
      <c r="C55" s="102">
        <v>0.21</v>
      </c>
      <c r="D55" s="102">
        <v>0.26</v>
      </c>
      <c r="E55" s="102">
        <v>0.12016129032</v>
      </c>
      <c r="F55" s="102">
        <v>0.11899999999999999</v>
      </c>
      <c r="G55" s="102">
        <v>0.11899999999999999</v>
      </c>
      <c r="H55" s="102">
        <v>0.28000000000000003</v>
      </c>
      <c r="I55" s="102">
        <v>2.4581612903200005</v>
      </c>
      <c r="K55" s="102">
        <v>0.32400000000000001</v>
      </c>
      <c r="L55" s="102">
        <v>0.04</v>
      </c>
      <c r="M55" s="102">
        <v>4.9000000000000002E-2</v>
      </c>
      <c r="N55" s="20">
        <f t="shared" si="0"/>
        <v>0.23500000000000004</v>
      </c>
    </row>
    <row r="56" spans="1:14" x14ac:dyDescent="0.2">
      <c r="A56" s="1">
        <v>44317</v>
      </c>
      <c r="B56" s="102" t="e">
        <v>#N/A</v>
      </c>
      <c r="C56" s="102" t="e">
        <v>#N/A</v>
      </c>
      <c r="D56" s="102" t="e">
        <v>#N/A</v>
      </c>
      <c r="E56" s="102" t="e">
        <v>#N/A</v>
      </c>
      <c r="F56" s="102" t="e">
        <v>#N/A</v>
      </c>
      <c r="G56" s="102" t="e">
        <v>#N/A</v>
      </c>
      <c r="H56" s="102" t="e">
        <v>#N/A</v>
      </c>
      <c r="I56" s="102" t="e">
        <v>#N/A</v>
      </c>
      <c r="K56" s="102" t="e">
        <v>#N/A</v>
      </c>
      <c r="L56" s="102" t="e">
        <v>#N/A</v>
      </c>
      <c r="M56" s="102" t="e">
        <v>#N/A</v>
      </c>
      <c r="N56" s="20" t="e">
        <f t="shared" si="0"/>
        <v>#N/A</v>
      </c>
    </row>
    <row r="57" spans="1:14" x14ac:dyDescent="0.2">
      <c r="A57" s="1">
        <v>44348</v>
      </c>
      <c r="B57" s="102" t="e">
        <v>#N/A</v>
      </c>
      <c r="C57" s="102" t="e">
        <v>#N/A</v>
      </c>
      <c r="D57" s="102" t="e">
        <v>#N/A</v>
      </c>
      <c r="E57" s="102" t="e">
        <v>#N/A</v>
      </c>
      <c r="F57" s="102" t="e">
        <v>#N/A</v>
      </c>
      <c r="G57" s="102" t="e">
        <v>#N/A</v>
      </c>
      <c r="H57" s="102" t="e">
        <v>#N/A</v>
      </c>
      <c r="I57" s="102" t="e">
        <v>#N/A</v>
      </c>
      <c r="K57" s="102" t="e">
        <v>#N/A</v>
      </c>
      <c r="L57" s="102" t="e">
        <v>#N/A</v>
      </c>
      <c r="M57" s="102" t="e">
        <v>#N/A</v>
      </c>
      <c r="N57" s="20" t="e">
        <f t="shared" si="0"/>
        <v>#N/A</v>
      </c>
    </row>
    <row r="58" spans="1:14" x14ac:dyDescent="0.2">
      <c r="A58" s="1">
        <v>44378</v>
      </c>
      <c r="B58" s="102" t="e">
        <v>#N/A</v>
      </c>
      <c r="C58" s="102" t="e">
        <v>#N/A</v>
      </c>
      <c r="D58" s="102" t="e">
        <v>#N/A</v>
      </c>
      <c r="E58" s="102" t="e">
        <v>#N/A</v>
      </c>
      <c r="F58" s="102" t="e">
        <v>#N/A</v>
      </c>
      <c r="G58" s="102" t="e">
        <v>#N/A</v>
      </c>
      <c r="H58" s="102" t="e">
        <v>#N/A</v>
      </c>
      <c r="I58" s="102" t="e">
        <v>#N/A</v>
      </c>
      <c r="K58" s="102" t="e">
        <v>#N/A</v>
      </c>
      <c r="L58" s="102" t="e">
        <v>#N/A</v>
      </c>
      <c r="M58" s="102" t="e">
        <v>#N/A</v>
      </c>
      <c r="N58" s="20" t="e">
        <f t="shared" si="0"/>
        <v>#N/A</v>
      </c>
    </row>
    <row r="59" spans="1:14" x14ac:dyDescent="0.2">
      <c r="A59" s="1">
        <v>44409</v>
      </c>
      <c r="B59" s="102" t="e">
        <v>#N/A</v>
      </c>
      <c r="C59" s="102" t="e">
        <v>#N/A</v>
      </c>
      <c r="D59" s="102" t="e">
        <v>#N/A</v>
      </c>
      <c r="E59" s="102" t="e">
        <v>#N/A</v>
      </c>
      <c r="F59" s="102" t="e">
        <v>#N/A</v>
      </c>
      <c r="G59" s="102" t="e">
        <v>#N/A</v>
      </c>
      <c r="H59" s="102" t="e">
        <v>#N/A</v>
      </c>
      <c r="I59" s="102" t="e">
        <v>#N/A</v>
      </c>
      <c r="K59" s="102" t="e">
        <v>#N/A</v>
      </c>
      <c r="L59" s="102" t="e">
        <v>#N/A</v>
      </c>
      <c r="M59" s="102" t="e">
        <v>#N/A</v>
      </c>
      <c r="N59" s="20" t="e">
        <f t="shared" si="0"/>
        <v>#N/A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600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4.28515625" style="119" customWidth="1"/>
    <col min="18" max="18" width="13.5703125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M1" s="136"/>
    </row>
    <row r="2" spans="1:18" ht="15.75" x14ac:dyDescent="0.25">
      <c r="A2" s="44" t="s">
        <v>598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86" t="s">
        <v>42</v>
      </c>
      <c r="D24" s="586"/>
      <c r="E24" s="586"/>
      <c r="F24" s="586"/>
      <c r="G24" s="586"/>
      <c r="H24" s="32"/>
      <c r="I24" s="586" t="s">
        <v>43</v>
      </c>
      <c r="J24" s="586"/>
      <c r="K24" s="586"/>
      <c r="L24" s="586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47.822371662000002</v>
      </c>
      <c r="D26" s="77">
        <v>47.538342315000001</v>
      </c>
      <c r="E26" s="77">
        <v>41.914105388000003</v>
      </c>
      <c r="F26" s="77">
        <v>44.268844172999998</v>
      </c>
      <c r="G26" s="77">
        <v>45.88151422</v>
      </c>
      <c r="H26" s="24" t="s">
        <v>14</v>
      </c>
      <c r="I26" s="20">
        <f t="shared" ref="I26:L27" si="0">D26-C26</f>
        <v>-0.2840293470000006</v>
      </c>
      <c r="J26" s="20">
        <f t="shared" si="0"/>
        <v>-5.6242369269999983</v>
      </c>
      <c r="K26" s="20">
        <f t="shared" si="0"/>
        <v>2.354738784999995</v>
      </c>
      <c r="L26" s="20">
        <f t="shared" si="0"/>
        <v>1.6126700470000017</v>
      </c>
    </row>
    <row r="27" spans="1:26" x14ac:dyDescent="0.25">
      <c r="A27" s="121"/>
      <c r="B27" s="294" t="s">
        <v>330</v>
      </c>
      <c r="C27" s="77">
        <v>52.231680281000003</v>
      </c>
      <c r="D27" s="77">
        <v>53.363395128000001</v>
      </c>
      <c r="E27" s="77">
        <v>50.354943175000002</v>
      </c>
      <c r="F27" s="77">
        <v>53.418828404000003</v>
      </c>
      <c r="G27" s="77">
        <v>55.542188381000003</v>
      </c>
      <c r="H27" s="24" t="s">
        <v>106</v>
      </c>
      <c r="I27" s="20">
        <f t="shared" si="0"/>
        <v>1.1317148469999978</v>
      </c>
      <c r="J27" s="20">
        <f t="shared" si="0"/>
        <v>-3.008451952999998</v>
      </c>
      <c r="K27" s="20">
        <f t="shared" si="0"/>
        <v>3.0638852290000003</v>
      </c>
      <c r="L27" s="20">
        <f t="shared" si="0"/>
        <v>2.1233599769999998</v>
      </c>
    </row>
    <row r="28" spans="1:26" s="121" customFormat="1" x14ac:dyDescent="0.25">
      <c r="B28" s="531" t="s">
        <v>358</v>
      </c>
      <c r="C28" s="348">
        <v>100.05405193999999</v>
      </c>
      <c r="D28" s="348">
        <v>100.90173744000001</v>
      </c>
      <c r="E28" s="348">
        <v>92.269048562999998</v>
      </c>
      <c r="F28" s="348">
        <v>97.687672577000001</v>
      </c>
      <c r="G28" s="348">
        <v>101.4237026</v>
      </c>
      <c r="H28"/>
      <c r="I28" s="349">
        <f>+D28-C28</f>
        <v>0.84768550000001142</v>
      </c>
      <c r="J28" s="349">
        <f t="shared" ref="J28:L28" si="1">+E28-D28</f>
        <v>-8.6326888770000068</v>
      </c>
      <c r="K28" s="349">
        <f t="shared" si="1"/>
        <v>5.4186240140000024</v>
      </c>
      <c r="L28" s="349">
        <f t="shared" si="1"/>
        <v>3.7360300229999979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600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99.492661587000001</v>
      </c>
      <c r="D32" s="455" t="e">
        <v>#N/A</v>
      </c>
      <c r="F32" s="525">
        <v>99.492661587000001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101.09563446999999</v>
      </c>
      <c r="D33" s="455" t="e">
        <v>#N/A</v>
      </c>
      <c r="E33" s="128">
        <f>AVERAGEIF($A$32:$A$79,A33,$F$32:$F$79)</f>
        <v>100.90403470491664</v>
      </c>
      <c r="F33" s="525">
        <v>101.09563446999999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99.450389541000007</v>
      </c>
      <c r="D34" s="455" t="e">
        <v>#N/A</v>
      </c>
      <c r="E34" s="128">
        <f t="shared" ref="E34:E42" si="3">AVERAGEIF($A$32:$A$79,A34,$F$32:$F$79)</f>
        <v>100.90403470491664</v>
      </c>
      <c r="F34" s="525">
        <v>99.450389541000007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100.21964131999999</v>
      </c>
      <c r="D35" s="455" t="e">
        <v>#N/A</v>
      </c>
      <c r="E35" s="128">
        <f t="shared" si="3"/>
        <v>100.90403470491664</v>
      </c>
      <c r="F35" s="525">
        <v>100.21964131999999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99.919709721000004</v>
      </c>
      <c r="D36" s="455" t="e">
        <v>#N/A</v>
      </c>
      <c r="E36" s="128">
        <f t="shared" si="3"/>
        <v>100.90403470491664</v>
      </c>
      <c r="F36" s="525">
        <v>99.919709721000004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100.96061127</v>
      </c>
      <c r="D37" s="455" t="e">
        <v>#N/A</v>
      </c>
      <c r="E37" s="128">
        <f t="shared" si="3"/>
        <v>100.90403470491664</v>
      </c>
      <c r="F37" s="525">
        <v>100.96061127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102.18713866</v>
      </c>
      <c r="D38" s="455" t="e">
        <v>#N/A</v>
      </c>
      <c r="E38" s="128">
        <f t="shared" si="3"/>
        <v>100.90403470491664</v>
      </c>
      <c r="F38" s="525">
        <v>102.18713866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102.13967366</v>
      </c>
      <c r="D39" s="455" t="e">
        <v>#N/A</v>
      </c>
      <c r="E39" s="128">
        <f t="shared" si="3"/>
        <v>100.90403470491664</v>
      </c>
      <c r="F39" s="525">
        <v>102.13967366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101.16339286</v>
      </c>
      <c r="D40" s="455" t="e">
        <v>#N/A</v>
      </c>
      <c r="E40" s="128">
        <f t="shared" si="3"/>
        <v>100.90403470491664</v>
      </c>
      <c r="F40" s="525">
        <v>101.16339286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100.52252928</v>
      </c>
      <c r="D41" s="455" t="e">
        <v>#N/A</v>
      </c>
      <c r="E41" s="128">
        <f t="shared" si="3"/>
        <v>100.90403470491664</v>
      </c>
      <c r="F41" s="525">
        <v>100.52252928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101.5361946</v>
      </c>
      <c r="D42" s="455" t="e">
        <v>#N/A</v>
      </c>
      <c r="E42" s="128">
        <f t="shared" si="3"/>
        <v>100.90403470491664</v>
      </c>
      <c r="F42" s="525">
        <v>101.5361946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102.16083949</v>
      </c>
      <c r="D43" s="455" t="e">
        <v>#N/A</v>
      </c>
      <c r="F43" s="525">
        <v>102.16083949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96.942708475000003</v>
      </c>
      <c r="D44" s="455" t="e">
        <v>#N/A</v>
      </c>
      <c r="F44" s="525">
        <v>96.942708475000003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97.996496667000002</v>
      </c>
      <c r="D45" s="455" t="e">
        <v>#N/A</v>
      </c>
      <c r="E45" s="128">
        <f>AVERAGEIF($A$32:$A$79,A45,$F$32:$F$79)</f>
        <v>92.276236141166649</v>
      </c>
      <c r="F45" s="525">
        <v>97.996496667000002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91.453489571999995</v>
      </c>
      <c r="D46" s="455" t="e">
        <v>#N/A</v>
      </c>
      <c r="E46" s="128">
        <f t="shared" ref="E46:E54" si="4">AVERAGEIF($A$32:$A$79,A46,$F$32:$F$79)</f>
        <v>92.276236141166649</v>
      </c>
      <c r="F46" s="525">
        <v>91.453489571999995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80.382853468999997</v>
      </c>
      <c r="D47" s="455" t="e">
        <v>#N/A</v>
      </c>
      <c r="E47" s="128">
        <f t="shared" si="4"/>
        <v>92.276236141166649</v>
      </c>
      <c r="F47" s="525">
        <v>80.382853468999997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84.38425436</v>
      </c>
      <c r="D48" s="455" t="e">
        <v>#N/A</v>
      </c>
      <c r="E48" s="128">
        <f t="shared" si="4"/>
        <v>92.276236141166649</v>
      </c>
      <c r="F48" s="525">
        <v>84.38425436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89.902786970999998</v>
      </c>
      <c r="D49" s="455" t="e">
        <v>#N/A</v>
      </c>
      <c r="E49" s="128">
        <f t="shared" si="4"/>
        <v>92.276236141166649</v>
      </c>
      <c r="F49" s="525">
        <v>89.902786970999998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92.791849037999995</v>
      </c>
      <c r="D50" s="455" t="e">
        <v>#N/A</v>
      </c>
      <c r="E50" s="128">
        <f t="shared" si="4"/>
        <v>92.276236141166649</v>
      </c>
      <c r="F50" s="525">
        <v>92.791849037999995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92.546100675999995</v>
      </c>
      <c r="D51" s="455" t="e">
        <v>#N/A</v>
      </c>
      <c r="E51" s="128">
        <f t="shared" si="4"/>
        <v>92.276236141166649</v>
      </c>
      <c r="F51" s="525">
        <v>92.546100675999995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94.644575744999997</v>
      </c>
      <c r="D52" s="455" t="e">
        <v>#N/A</v>
      </c>
      <c r="E52" s="128">
        <f t="shared" si="4"/>
        <v>92.276236141166649</v>
      </c>
      <c r="F52" s="525">
        <v>94.644575744999997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94.337805271999997</v>
      </c>
      <c r="D53" s="455" t="e">
        <v>#N/A</v>
      </c>
      <c r="E53" s="128">
        <f t="shared" si="4"/>
        <v>92.276236141166649</v>
      </c>
      <c r="F53" s="525">
        <v>94.337805271999997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95.364861098000006</v>
      </c>
      <c r="D54" s="455" t="e">
        <v>#N/A</v>
      </c>
      <c r="E54" s="128">
        <f t="shared" si="4"/>
        <v>92.276236141166649</v>
      </c>
      <c r="F54" s="525">
        <v>95.364861098000006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96.567052351000001</v>
      </c>
      <c r="D55" s="455" t="e">
        <v>#N/A</v>
      </c>
      <c r="F55" s="525">
        <v>96.567052351000001</v>
      </c>
      <c r="G55" s="126"/>
    </row>
    <row r="56" spans="1:7" x14ac:dyDescent="0.25">
      <c r="A56">
        <f t="shared" si="2"/>
        <v>2021</v>
      </c>
      <c r="B56" s="117">
        <v>44197</v>
      </c>
      <c r="C56" s="454">
        <v>92.250557764000007</v>
      </c>
      <c r="D56" s="455" t="e">
        <v>#N/A</v>
      </c>
      <c r="F56" s="525">
        <v>92.250557764000007</v>
      </c>
      <c r="G56" s="126"/>
    </row>
    <row r="57" spans="1:7" x14ac:dyDescent="0.25">
      <c r="A57">
        <f t="shared" si="2"/>
        <v>2021</v>
      </c>
      <c r="B57" s="117">
        <v>44228</v>
      </c>
      <c r="C57" s="454">
        <v>95.585683657000004</v>
      </c>
      <c r="D57" s="455" t="e">
        <v>#N/A</v>
      </c>
      <c r="E57" s="128">
        <f>AVERAGEIF($A$32:$A$79,A57,$F$32:$F$79)</f>
        <v>97.679559048333331</v>
      </c>
      <c r="F57" s="525">
        <v>95.585683657000004</v>
      </c>
      <c r="G57" s="126"/>
    </row>
    <row r="58" spans="1:7" x14ac:dyDescent="0.25">
      <c r="A58">
        <f t="shared" si="2"/>
        <v>2021</v>
      </c>
      <c r="B58" s="117">
        <v>44256</v>
      </c>
      <c r="C58" s="454">
        <v>96.520761179999994</v>
      </c>
      <c r="D58" s="455" t="e">
        <v>#N/A</v>
      </c>
      <c r="E58" s="128">
        <f t="shared" ref="E58:E66" si="5">AVERAGEIF($A$32:$A$79,A58,$F$32:$F$79)</f>
        <v>97.679559048333331</v>
      </c>
      <c r="F58" s="525">
        <v>96.520761179999994</v>
      </c>
      <c r="G58" s="126"/>
    </row>
    <row r="59" spans="1:7" x14ac:dyDescent="0.25">
      <c r="A59">
        <f t="shared" si="2"/>
        <v>2021</v>
      </c>
      <c r="B59" s="117">
        <v>44287</v>
      </c>
      <c r="C59" s="454">
        <v>96.179345682999994</v>
      </c>
      <c r="D59" s="455">
        <v>96.179345682999994</v>
      </c>
      <c r="E59" s="128">
        <f t="shared" si="5"/>
        <v>97.679559048333331</v>
      </c>
      <c r="F59" s="525">
        <v>96.179345682999994</v>
      </c>
      <c r="G59" s="126"/>
    </row>
    <row r="60" spans="1:7" x14ac:dyDescent="0.25">
      <c r="A60">
        <f t="shared" si="2"/>
        <v>2021</v>
      </c>
      <c r="B60" s="117">
        <v>44317</v>
      </c>
      <c r="C60" s="454" t="e">
        <v>#N/A</v>
      </c>
      <c r="D60" s="455">
        <v>96.532923361000002</v>
      </c>
      <c r="E60" s="128">
        <f t="shared" si="5"/>
        <v>97.679559048333331</v>
      </c>
      <c r="F60" s="525">
        <v>96.532923361000002</v>
      </c>
      <c r="G60" s="126"/>
    </row>
    <row r="61" spans="1:7" x14ac:dyDescent="0.25">
      <c r="A61">
        <f t="shared" si="2"/>
        <v>2021</v>
      </c>
      <c r="B61" s="117">
        <v>44348</v>
      </c>
      <c r="C61" s="454" t="e">
        <v>#N/A</v>
      </c>
      <c r="D61" s="455">
        <v>98.190927177000006</v>
      </c>
      <c r="E61" s="128">
        <f t="shared" si="5"/>
        <v>97.679559048333331</v>
      </c>
      <c r="F61" s="525">
        <v>98.190927177000006</v>
      </c>
      <c r="G61" s="126"/>
    </row>
    <row r="62" spans="1:7" x14ac:dyDescent="0.25">
      <c r="A62">
        <f t="shared" si="2"/>
        <v>2021</v>
      </c>
      <c r="B62" s="117">
        <v>44378</v>
      </c>
      <c r="C62" s="454" t="e">
        <v>#N/A</v>
      </c>
      <c r="D62" s="455">
        <v>98.474709611999998</v>
      </c>
      <c r="E62" s="128">
        <f t="shared" si="5"/>
        <v>97.679559048333331</v>
      </c>
      <c r="F62" s="525">
        <v>98.474709611999998</v>
      </c>
      <c r="G62" s="126"/>
    </row>
    <row r="63" spans="1:7" x14ac:dyDescent="0.25">
      <c r="A63">
        <f t="shared" si="2"/>
        <v>2021</v>
      </c>
      <c r="B63" s="117">
        <v>44409</v>
      </c>
      <c r="C63" s="454" t="e">
        <v>#N/A</v>
      </c>
      <c r="D63" s="455">
        <v>98.767561719</v>
      </c>
      <c r="E63" s="128">
        <f t="shared" si="5"/>
        <v>97.679559048333331</v>
      </c>
      <c r="F63" s="525">
        <v>98.767561719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99.504202194000001</v>
      </c>
      <c r="E64" s="128">
        <f t="shared" si="5"/>
        <v>97.679559048333331</v>
      </c>
      <c r="F64" s="525">
        <v>99.504202194000001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98.774573273000001</v>
      </c>
      <c r="E65" s="128">
        <f t="shared" si="5"/>
        <v>97.679559048333331</v>
      </c>
      <c r="F65" s="525">
        <v>98.774573273000001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100.16394945</v>
      </c>
      <c r="E66" s="128">
        <f t="shared" si="5"/>
        <v>97.679559048333331</v>
      </c>
      <c r="F66" s="525">
        <v>100.16394945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101.20951350999999</v>
      </c>
      <c r="F67" s="525">
        <v>101.20951350999999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98.278417532999995</v>
      </c>
      <c r="F68" s="525">
        <v>98.278417532999995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101.20576559</v>
      </c>
      <c r="E69" s="128">
        <f>AVERAGEIF($A$32:$A$79,A69,$F$32:$F$79)</f>
        <v>101.42682187608334</v>
      </c>
      <c r="F69" s="525">
        <v>101.20576559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100.62915205</v>
      </c>
      <c r="E70" s="128">
        <f t="shared" ref="E70:E78" si="6">AVERAGEIF($A$32:$A$79,A70,$F$32:$F$79)</f>
        <v>101.42682187608334</v>
      </c>
      <c r="F70" s="525">
        <v>100.62915205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100.54503142999999</v>
      </c>
      <c r="E71" s="128">
        <f t="shared" si="6"/>
        <v>101.42682187608334</v>
      </c>
      <c r="F71" s="525">
        <v>100.54503142999999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100.70963845</v>
      </c>
      <c r="E72" s="128">
        <f t="shared" si="6"/>
        <v>101.42682187608334</v>
      </c>
      <c r="F72" s="525">
        <v>100.70963845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101.99193287</v>
      </c>
      <c r="E73" s="128">
        <f t="shared" si="6"/>
        <v>101.42682187608334</v>
      </c>
      <c r="F73" s="525">
        <v>101.99193287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101.97981116</v>
      </c>
      <c r="E74" s="128">
        <f t="shared" si="6"/>
        <v>101.42682187608334</v>
      </c>
      <c r="F74" s="525">
        <v>101.97981116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102.04440633</v>
      </c>
      <c r="E75" s="128">
        <f t="shared" si="6"/>
        <v>101.42682187608334</v>
      </c>
      <c r="F75" s="525">
        <v>102.04440633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102.57243642</v>
      </c>
      <c r="E76" s="128">
        <f t="shared" si="6"/>
        <v>101.42682187608334</v>
      </c>
      <c r="F76" s="525">
        <v>102.57243642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101.4116765</v>
      </c>
      <c r="E77" s="128">
        <f t="shared" si="6"/>
        <v>101.42682187608334</v>
      </c>
      <c r="F77" s="525">
        <v>101.4116765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102.39959026</v>
      </c>
      <c r="E78" s="128">
        <f t="shared" si="6"/>
        <v>101.42682187608334</v>
      </c>
      <c r="F78" s="525">
        <v>102.39959026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103.35400392</v>
      </c>
      <c r="F79" s="525">
        <v>103.35400392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14" style="91" customWidth="1"/>
    <col min="17" max="17" width="17.28515625" style="91" customWidth="1"/>
    <col min="18" max="16384" width="9.28515625" style="91"/>
  </cols>
  <sheetData>
    <row r="2" spans="1:17" ht="15.75" x14ac:dyDescent="0.25">
      <c r="A2" s="44" t="s">
        <v>598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87" t="s">
        <v>42</v>
      </c>
      <c r="E25" s="587"/>
      <c r="F25" s="587"/>
      <c r="G25" s="587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14.432722588000001</v>
      </c>
      <c r="F27" s="307">
        <v>15.337456157</v>
      </c>
      <c r="G27" s="307">
        <v>15.863620544</v>
      </c>
      <c r="H27" s="153"/>
      <c r="I27" s="371">
        <f>D27-C27</f>
        <v>0.87148257499999993</v>
      </c>
      <c r="J27" s="371">
        <f>E27-D27</f>
        <v>-0.3262774119999996</v>
      </c>
      <c r="K27" s="371">
        <f>F27-E27</f>
        <v>0.90473356899999935</v>
      </c>
      <c r="L27" s="371">
        <f>G27-F27</f>
        <v>0.52616438699999968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18.120473026999999</v>
      </c>
      <c r="F28" s="307">
        <v>19.508589918999999</v>
      </c>
      <c r="G28" s="307">
        <v>20.531478465999999</v>
      </c>
      <c r="H28" s="183"/>
      <c r="I28" s="371">
        <f t="shared" ref="I28:L35" si="0">D28-C28</f>
        <v>3.1265506999996973E-2</v>
      </c>
      <c r="J28" s="371">
        <f t="shared" si="0"/>
        <v>-2.4223824309999991</v>
      </c>
      <c r="K28" s="371">
        <f t="shared" si="0"/>
        <v>1.3881168919999993</v>
      </c>
      <c r="L28" s="371">
        <f t="shared" si="0"/>
        <v>1.0228885470000009</v>
      </c>
    </row>
    <row r="29" spans="1:12" x14ac:dyDescent="0.2">
      <c r="B29" s="24" t="s">
        <v>108</v>
      </c>
      <c r="C29" s="307">
        <v>4.7677539562</v>
      </c>
      <c r="D29" s="307">
        <v>4.8782290393999999</v>
      </c>
      <c r="E29" s="307">
        <v>4.3742210973000004</v>
      </c>
      <c r="F29" s="307">
        <v>4.8680740450000002</v>
      </c>
      <c r="G29" s="307">
        <v>5.2144189537000001</v>
      </c>
      <c r="H29" s="183"/>
      <c r="I29" s="371">
        <f t="shared" si="0"/>
        <v>0.11047508319999988</v>
      </c>
      <c r="J29" s="371">
        <f t="shared" si="0"/>
        <v>-0.50400794209999944</v>
      </c>
      <c r="K29" s="371">
        <f t="shared" si="0"/>
        <v>0.49385294769999977</v>
      </c>
      <c r="L29" s="371">
        <f t="shared" si="0"/>
        <v>0.3463449086999999</v>
      </c>
    </row>
    <row r="30" spans="1:12" x14ac:dyDescent="0.2">
      <c r="B30" s="24" t="s">
        <v>326</v>
      </c>
      <c r="C30" s="307">
        <v>8.5022328645999998</v>
      </c>
      <c r="D30" s="307">
        <v>8.5585493994000004</v>
      </c>
      <c r="E30" s="307">
        <v>7.9605239789000004</v>
      </c>
      <c r="F30" s="307">
        <v>8.2361976395000003</v>
      </c>
      <c r="G30" s="307">
        <v>8.4862557378000005</v>
      </c>
      <c r="H30" s="183"/>
      <c r="I30" s="371">
        <f t="shared" ref="I30" si="1">D30-C30</f>
        <v>5.6316534800000539E-2</v>
      </c>
      <c r="J30" s="371">
        <f t="shared" ref="J30" si="2">E30-D30</f>
        <v>-0.59802542049999996</v>
      </c>
      <c r="K30" s="371">
        <f t="shared" ref="K30" si="3">F30-E30</f>
        <v>0.27567366059999987</v>
      </c>
      <c r="L30" s="371">
        <f t="shared" ref="L30" si="4">G30-F30</f>
        <v>0.25005809830000025</v>
      </c>
    </row>
    <row r="31" spans="1:12" x14ac:dyDescent="0.2">
      <c r="B31" s="24" t="s">
        <v>328</v>
      </c>
      <c r="C31" s="307">
        <v>47.822371662000002</v>
      </c>
      <c r="D31" s="307">
        <v>47.538342315000001</v>
      </c>
      <c r="E31" s="307">
        <v>41.914105388000003</v>
      </c>
      <c r="F31" s="307">
        <v>44.268844172999998</v>
      </c>
      <c r="G31" s="307">
        <v>45.88151422</v>
      </c>
      <c r="H31" s="153"/>
      <c r="I31" s="371">
        <f t="shared" si="0"/>
        <v>-0.2840293470000006</v>
      </c>
      <c r="J31" s="371">
        <f>E31-D31</f>
        <v>-5.6242369269999983</v>
      </c>
      <c r="K31" s="371">
        <f>F31-E31</f>
        <v>2.354738784999995</v>
      </c>
      <c r="L31" s="371">
        <f>G31-F31</f>
        <v>1.6126700470000017</v>
      </c>
    </row>
    <row r="32" spans="1:12" x14ac:dyDescent="0.2">
      <c r="B32" s="24" t="s">
        <v>330</v>
      </c>
      <c r="C32" s="307">
        <v>52.231680281000003</v>
      </c>
      <c r="D32" s="307">
        <v>53.363395128000001</v>
      </c>
      <c r="E32" s="307">
        <v>50.354943175000002</v>
      </c>
      <c r="F32" s="307">
        <v>53.418828404000003</v>
      </c>
      <c r="G32" s="307">
        <v>55.542188381000003</v>
      </c>
      <c r="H32" s="183"/>
      <c r="I32" s="371">
        <f t="shared" si="0"/>
        <v>1.1317148469999978</v>
      </c>
      <c r="J32" s="371">
        <f t="shared" si="0"/>
        <v>-3.008451952999998</v>
      </c>
      <c r="K32" s="371">
        <f t="shared" si="0"/>
        <v>3.0638852290000003</v>
      </c>
      <c r="L32" s="371">
        <f t="shared" si="0"/>
        <v>2.1233599769999998</v>
      </c>
    </row>
    <row r="33" spans="2:12" x14ac:dyDescent="0.2">
      <c r="B33" s="24" t="s">
        <v>331</v>
      </c>
      <c r="C33" s="369">
        <f>C31-C28</f>
        <v>27.310781711000001</v>
      </c>
      <c r="D33" s="369">
        <f>D31-D28</f>
        <v>26.995486857000003</v>
      </c>
      <c r="E33" s="369">
        <f>E31-E28</f>
        <v>23.793632361000004</v>
      </c>
      <c r="F33" s="369">
        <f>F31-F28</f>
        <v>24.760254253999999</v>
      </c>
      <c r="G33" s="369">
        <f>G31-G28</f>
        <v>25.350035754</v>
      </c>
      <c r="H33" s="183"/>
      <c r="I33" s="371">
        <f t="shared" si="0"/>
        <v>-0.31529485399999757</v>
      </c>
      <c r="J33" s="371">
        <f t="shared" si="0"/>
        <v>-3.2018544959999993</v>
      </c>
      <c r="K33" s="371">
        <f t="shared" si="0"/>
        <v>0.96662189299999568</v>
      </c>
      <c r="L33" s="371">
        <f t="shared" si="0"/>
        <v>0.58978150000000085</v>
      </c>
    </row>
    <row r="34" spans="2:12" x14ac:dyDescent="0.2">
      <c r="B34" s="24" t="s">
        <v>332</v>
      </c>
      <c r="C34" s="6">
        <f>C32-C29-C27-C30</f>
        <v>25.074176035200001</v>
      </c>
      <c r="D34" s="6">
        <f>D32-D29-D27-D30</f>
        <v>25.167616689200003</v>
      </c>
      <c r="E34" s="6">
        <f>E32-E29-E27-E30</f>
        <v>23.587475510800001</v>
      </c>
      <c r="F34" s="6">
        <f>F32-F29-F27-F30</f>
        <v>24.977100562500006</v>
      </c>
      <c r="G34" s="6">
        <f>G32-G29-G27-G30</f>
        <v>25.977893145500005</v>
      </c>
      <c r="H34" s="183"/>
      <c r="I34" s="371">
        <f t="shared" si="0"/>
        <v>9.3440654000001899E-2</v>
      </c>
      <c r="J34" s="371">
        <f t="shared" si="0"/>
        <v>-1.5801411784000017</v>
      </c>
      <c r="K34" s="371">
        <f t="shared" si="0"/>
        <v>1.3896250517000048</v>
      </c>
      <c r="L34" s="371">
        <f t="shared" si="0"/>
        <v>1.0007925829999991</v>
      </c>
    </row>
    <row r="35" spans="2:12" x14ac:dyDescent="0.2">
      <c r="B35" s="154" t="s">
        <v>32</v>
      </c>
      <c r="C35" s="370">
        <v>100.05405193999999</v>
      </c>
      <c r="D35" s="370">
        <v>100.90173744000001</v>
      </c>
      <c r="E35" s="370">
        <v>92.269048562999998</v>
      </c>
      <c r="F35" s="370">
        <v>97.687672577000001</v>
      </c>
      <c r="G35" s="370">
        <v>101.4237026</v>
      </c>
      <c r="H35" s="184"/>
      <c r="I35" s="372">
        <f t="shared" si="0"/>
        <v>0.84768550000001142</v>
      </c>
      <c r="J35" s="372">
        <f>E35-D35</f>
        <v>-8.6326888770000068</v>
      </c>
      <c r="K35" s="372">
        <f>F35-E35</f>
        <v>5.4186240140000024</v>
      </c>
      <c r="L35" s="372">
        <f>G35-F35</f>
        <v>3.7360300229999979</v>
      </c>
    </row>
    <row r="36" spans="2:12" x14ac:dyDescent="0.2">
      <c r="B36" s="353" t="s">
        <v>600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20.5703125" style="91" customWidth="1"/>
    <col min="17" max="17" width="14.7109375" style="91" customWidth="1"/>
    <col min="18" max="16384" width="9.28515625" style="91"/>
  </cols>
  <sheetData>
    <row r="2" spans="1:17" ht="15.75" x14ac:dyDescent="0.25">
      <c r="A2" s="44" t="s">
        <v>598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88" t="s">
        <v>351</v>
      </c>
      <c r="Q5" s="589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87" t="s">
        <v>487</v>
      </c>
      <c r="E26" s="587"/>
      <c r="F26" s="587"/>
      <c r="G26" s="587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36.537199526999999</v>
      </c>
      <c r="D28" s="140">
        <v>34.664761288999998</v>
      </c>
      <c r="E28" s="140">
        <v>30.703460646</v>
      </c>
      <c r="F28" s="140">
        <v>32.215530375</v>
      </c>
      <c r="G28" s="140">
        <v>33.979768974999999</v>
      </c>
      <c r="H28" s="151"/>
      <c r="I28" s="183">
        <f>D28-C28</f>
        <v>-1.8724382380000009</v>
      </c>
      <c r="J28" s="183">
        <f>E28-D28</f>
        <v>-3.9613006429999977</v>
      </c>
      <c r="K28" s="183">
        <f>F28-E28</f>
        <v>1.5120697290000003</v>
      </c>
      <c r="L28" s="183">
        <f>G28-F28</f>
        <v>1.7642385999999988</v>
      </c>
    </row>
    <row r="29" spans="1:17" x14ac:dyDescent="0.2">
      <c r="B29" s="150" t="s">
        <v>19</v>
      </c>
      <c r="C29" s="152">
        <f>SUM(C30:C32)</f>
        <v>25.370203085199996</v>
      </c>
      <c r="D29" s="152">
        <f t="shared" ref="D29:E29" si="0">SUM(D30:D32)</f>
        <v>26.896191424900003</v>
      </c>
      <c r="E29" s="152">
        <f t="shared" si="0"/>
        <v>25.8097563195</v>
      </c>
      <c r="F29" s="152">
        <f t="shared" ref="F29" si="1">SUM(F30:F32)</f>
        <v>26.019057610000001</v>
      </c>
      <c r="G29" s="152">
        <f t="shared" ref="G29" si="2">SUM(G30:G32)</f>
        <v>27.461296324400003</v>
      </c>
      <c r="H29" s="152"/>
      <c r="I29" s="183">
        <f t="shared" ref="I29:L44" si="3">D29-C29</f>
        <v>1.5259883397000067</v>
      </c>
      <c r="J29" s="183">
        <f t="shared" si="3"/>
        <v>-1.0864351054000032</v>
      </c>
      <c r="K29" s="183">
        <f t="shared" si="3"/>
        <v>0.2093012905000009</v>
      </c>
      <c r="L29" s="183">
        <f t="shared" si="3"/>
        <v>1.442238714400002</v>
      </c>
    </row>
    <row r="30" spans="1:17" x14ac:dyDescent="0.2">
      <c r="B30" s="150" t="s">
        <v>20</v>
      </c>
      <c r="C30" s="140">
        <v>5.3773612602999998</v>
      </c>
      <c r="D30" s="140">
        <v>5.5042167944999996</v>
      </c>
      <c r="E30" s="140">
        <v>5.2690188306000003</v>
      </c>
      <c r="F30" s="140">
        <v>5.6093113993000001</v>
      </c>
      <c r="G30" s="140">
        <v>5.8031846825000004</v>
      </c>
      <c r="H30" s="152"/>
      <c r="I30" s="183">
        <f t="shared" si="3"/>
        <v>0.12685553419999973</v>
      </c>
      <c r="J30" s="183">
        <f t="shared" si="3"/>
        <v>-0.23519796389999925</v>
      </c>
      <c r="K30" s="183">
        <f t="shared" si="3"/>
        <v>0.3402925686999998</v>
      </c>
      <c r="L30" s="183">
        <f t="shared" si="3"/>
        <v>0.1938732832000003</v>
      </c>
    </row>
    <row r="31" spans="1:17" x14ac:dyDescent="0.2">
      <c r="B31" s="150" t="s">
        <v>21</v>
      </c>
      <c r="C31" s="140">
        <v>2.0829401699000001</v>
      </c>
      <c r="D31" s="140">
        <v>1.9206231644</v>
      </c>
      <c r="E31" s="140">
        <v>1.9388854699</v>
      </c>
      <c r="F31" s="140">
        <v>1.8910793776999999</v>
      </c>
      <c r="G31" s="140">
        <v>1.7287398909</v>
      </c>
      <c r="H31" s="152"/>
      <c r="I31" s="183">
        <f t="shared" si="3"/>
        <v>-0.16231700550000006</v>
      </c>
      <c r="J31" s="183">
        <f t="shared" si="3"/>
        <v>1.8262305499999965E-2</v>
      </c>
      <c r="K31" s="183">
        <f t="shared" si="3"/>
        <v>-4.7806092200000094E-2</v>
      </c>
      <c r="L31" s="183">
        <f t="shared" si="3"/>
        <v>-0.16233948679999988</v>
      </c>
    </row>
    <row r="32" spans="1:17" x14ac:dyDescent="0.2">
      <c r="B32" s="150" t="s">
        <v>22</v>
      </c>
      <c r="C32" s="140">
        <v>17.909901654999999</v>
      </c>
      <c r="D32" s="140">
        <v>19.471351466000002</v>
      </c>
      <c r="E32" s="140">
        <v>18.601852018999999</v>
      </c>
      <c r="F32" s="140">
        <v>18.518666833000001</v>
      </c>
      <c r="G32" s="140">
        <v>19.929371751000001</v>
      </c>
      <c r="H32" s="152"/>
      <c r="I32" s="183">
        <f t="shared" si="3"/>
        <v>1.5614498110000028</v>
      </c>
      <c r="J32" s="183">
        <f t="shared" si="3"/>
        <v>-0.86949944700000259</v>
      </c>
      <c r="K32" s="183">
        <f t="shared" si="3"/>
        <v>-8.3185185999997913E-2</v>
      </c>
      <c r="L32" s="183">
        <f t="shared" si="3"/>
        <v>1.4107049180000004</v>
      </c>
    </row>
    <row r="33" spans="2:12" x14ac:dyDescent="0.2">
      <c r="B33" s="153" t="s">
        <v>310</v>
      </c>
      <c r="C33" s="151">
        <f>SUM(C34:C37)</f>
        <v>14.454216786420002</v>
      </c>
      <c r="D33" s="151">
        <f t="shared" ref="D33:E33" si="4">SUM(D34:D37)</f>
        <v>14.503403641549999</v>
      </c>
      <c r="E33" s="151">
        <f t="shared" si="4"/>
        <v>13.31676759456</v>
      </c>
      <c r="F33" s="151">
        <f t="shared" ref="F33" si="5">SUM(F34:F37)</f>
        <v>13.56019570422</v>
      </c>
      <c r="G33" s="151">
        <f t="shared" ref="G33" si="6">SUM(G34:G37)</f>
        <v>14.473198100779999</v>
      </c>
      <c r="H33" s="151"/>
      <c r="I33" s="183">
        <f t="shared" si="3"/>
        <v>4.9186855129997653E-2</v>
      </c>
      <c r="J33" s="183">
        <f t="shared" si="3"/>
        <v>-1.1866360469899995</v>
      </c>
      <c r="K33" s="183">
        <f t="shared" si="3"/>
        <v>0.24342810965999995</v>
      </c>
      <c r="L33" s="183">
        <f t="shared" si="3"/>
        <v>0.9130023965599996</v>
      </c>
    </row>
    <row r="34" spans="2:12" x14ac:dyDescent="0.2">
      <c r="B34" s="150" t="s">
        <v>25</v>
      </c>
      <c r="C34" s="140">
        <v>11.391315835</v>
      </c>
      <c r="D34" s="140">
        <v>11.480135152000001</v>
      </c>
      <c r="E34" s="140">
        <v>10.50386578</v>
      </c>
      <c r="F34" s="140">
        <v>10.690360748</v>
      </c>
      <c r="G34" s="140">
        <v>11.476789887000001</v>
      </c>
      <c r="H34" s="151"/>
      <c r="I34" s="183">
        <f t="shared" si="3"/>
        <v>8.8819317000000453E-2</v>
      </c>
      <c r="J34" s="183">
        <f>E34-D34</f>
        <v>-0.97626937200000086</v>
      </c>
      <c r="K34" s="183">
        <f>F34-E34</f>
        <v>0.18649496799999987</v>
      </c>
      <c r="L34" s="183">
        <f>G34-F34</f>
        <v>0.78642913900000089</v>
      </c>
    </row>
    <row r="35" spans="2:12" x14ac:dyDescent="0.2">
      <c r="B35" s="150" t="s">
        <v>23</v>
      </c>
      <c r="C35" s="140">
        <v>0.80817894376999999</v>
      </c>
      <c r="D35" s="140">
        <v>0.78997210783000005</v>
      </c>
      <c r="E35" s="140">
        <v>0.70074216955000002</v>
      </c>
      <c r="F35" s="140">
        <v>0.73975192371999998</v>
      </c>
      <c r="G35" s="140">
        <v>0.78981538079000002</v>
      </c>
      <c r="H35" s="152"/>
      <c r="I35" s="183">
        <f t="shared" si="3"/>
        <v>-1.8206835939999944E-2</v>
      </c>
      <c r="J35" s="183">
        <f t="shared" si="3"/>
        <v>-8.9229938280000032E-2</v>
      </c>
      <c r="K35" s="183">
        <f t="shared" si="3"/>
        <v>3.9009754169999966E-2</v>
      </c>
      <c r="L35" s="183">
        <f t="shared" si="3"/>
        <v>5.0063457070000039E-2</v>
      </c>
    </row>
    <row r="36" spans="2:12" x14ac:dyDescent="0.2">
      <c r="B36" s="150" t="s">
        <v>24</v>
      </c>
      <c r="C36" s="140">
        <v>1.9591521612</v>
      </c>
      <c r="D36" s="140">
        <v>1.9664821337</v>
      </c>
      <c r="E36" s="140">
        <v>1.8601692261</v>
      </c>
      <c r="F36" s="140">
        <v>1.8908723196999999</v>
      </c>
      <c r="G36" s="140">
        <v>1.9787690472999999</v>
      </c>
      <c r="H36" s="152"/>
      <c r="I36" s="183">
        <f t="shared" si="3"/>
        <v>7.3299725000000038E-3</v>
      </c>
      <c r="J36" s="183">
        <f t="shared" si="3"/>
        <v>-0.10631290760000001</v>
      </c>
      <c r="K36" s="183">
        <f t="shared" si="3"/>
        <v>3.0703093599999898E-2</v>
      </c>
      <c r="L36" s="183">
        <f t="shared" si="3"/>
        <v>8.7896727600000002E-2</v>
      </c>
    </row>
    <row r="37" spans="2:12" x14ac:dyDescent="0.2">
      <c r="B37" s="150" t="s">
        <v>33</v>
      </c>
      <c r="C37" s="140">
        <v>0.29556984645000001</v>
      </c>
      <c r="D37" s="140">
        <v>0.26681424801999998</v>
      </c>
      <c r="E37" s="140">
        <v>0.25199041891000001</v>
      </c>
      <c r="F37" s="140">
        <v>0.2392107128</v>
      </c>
      <c r="G37" s="140">
        <v>0.22782378569</v>
      </c>
      <c r="H37" s="152"/>
      <c r="I37" s="183">
        <f t="shared" si="3"/>
        <v>-2.8755598430000029E-2</v>
      </c>
      <c r="J37" s="183">
        <f t="shared" si="3"/>
        <v>-1.4823829109999964E-2</v>
      </c>
      <c r="K37" s="183">
        <f t="shared" si="3"/>
        <v>-1.2779706110000011E-2</v>
      </c>
      <c r="L37" s="183">
        <f t="shared" si="3"/>
        <v>-1.138692711E-2</v>
      </c>
    </row>
    <row r="38" spans="2:12" x14ac:dyDescent="0.2">
      <c r="B38" s="150" t="s">
        <v>26</v>
      </c>
      <c r="C38" s="152">
        <f>SUM(C39:C42)</f>
        <v>5.3905864796499987</v>
      </c>
      <c r="D38" s="152">
        <f t="shared" ref="D38:E38" si="7">SUM(D39:D42)</f>
        <v>5.6684580967099993</v>
      </c>
      <c r="E38" s="152">
        <f t="shared" si="7"/>
        <v>5.6632274097800002</v>
      </c>
      <c r="F38" s="152">
        <f t="shared" ref="F38" si="8">SUM(F39:F42)</f>
        <v>6.0366364235300001</v>
      </c>
      <c r="G38" s="152">
        <f t="shared" ref="G38" si="9">SUM(G39:G42)</f>
        <v>6.47154373442</v>
      </c>
      <c r="H38" s="152"/>
      <c r="I38" s="183">
        <f t="shared" si="3"/>
        <v>0.27787161706000063</v>
      </c>
      <c r="J38" s="183">
        <f t="shared" si="3"/>
        <v>-5.2306869299991732E-3</v>
      </c>
      <c r="K38" s="183">
        <f t="shared" si="3"/>
        <v>0.37340901374999991</v>
      </c>
      <c r="L38" s="183">
        <f t="shared" si="3"/>
        <v>0.4349073108899999</v>
      </c>
    </row>
    <row r="39" spans="2:12" x14ac:dyDescent="0.2">
      <c r="B39" s="150" t="s">
        <v>27</v>
      </c>
      <c r="C39" s="140">
        <v>0.67865598193999999</v>
      </c>
      <c r="D39" s="140">
        <v>0.69041300728999999</v>
      </c>
      <c r="E39" s="140">
        <v>0.63505034224000001</v>
      </c>
      <c r="F39" s="140">
        <v>0.68049974347999997</v>
      </c>
      <c r="G39" s="140">
        <v>0.73983381313999996</v>
      </c>
      <c r="H39" s="152"/>
      <c r="I39" s="183">
        <f t="shared" si="3"/>
        <v>1.1757025350000005E-2</v>
      </c>
      <c r="J39" s="183">
        <f t="shared" si="3"/>
        <v>-5.5362665049999982E-2</v>
      </c>
      <c r="K39" s="183">
        <f t="shared" si="3"/>
        <v>4.5449401239999965E-2</v>
      </c>
      <c r="L39" s="183">
        <f t="shared" si="3"/>
        <v>5.9334069659999988E-2</v>
      </c>
    </row>
    <row r="40" spans="2:12" x14ac:dyDescent="0.2">
      <c r="B40" s="150" t="s">
        <v>28</v>
      </c>
      <c r="C40" s="140">
        <v>3.4277323901000001</v>
      </c>
      <c r="D40" s="140">
        <v>3.6736985812</v>
      </c>
      <c r="E40" s="140">
        <v>3.7814161877000001</v>
      </c>
      <c r="F40" s="140">
        <v>4.1048718750999997</v>
      </c>
      <c r="G40" s="140">
        <v>4.3697707735</v>
      </c>
      <c r="H40" s="152"/>
      <c r="I40" s="183">
        <f t="shared" si="3"/>
        <v>0.24596619109999995</v>
      </c>
      <c r="J40" s="183">
        <f t="shared" si="3"/>
        <v>0.10771760650000006</v>
      </c>
      <c r="K40" s="183">
        <f t="shared" si="3"/>
        <v>0.32345568739999964</v>
      </c>
      <c r="L40" s="183">
        <f t="shared" si="3"/>
        <v>0.26489889840000025</v>
      </c>
    </row>
    <row r="41" spans="2:12" x14ac:dyDescent="0.2">
      <c r="B41" s="150" t="s">
        <v>29</v>
      </c>
      <c r="C41" s="140">
        <v>0.89470951232999996</v>
      </c>
      <c r="D41" s="140">
        <v>0.91824888348</v>
      </c>
      <c r="E41" s="140">
        <v>0.81450712295000005</v>
      </c>
      <c r="F41" s="140">
        <v>0.79353537617000003</v>
      </c>
      <c r="G41" s="140">
        <v>0.79180538787999999</v>
      </c>
      <c r="H41" s="152"/>
      <c r="I41" s="183">
        <f t="shared" si="3"/>
        <v>2.3539371150000044E-2</v>
      </c>
      <c r="J41" s="183">
        <f t="shared" si="3"/>
        <v>-0.10374176052999995</v>
      </c>
      <c r="K41" s="183">
        <f t="shared" si="3"/>
        <v>-2.0971746780000022E-2</v>
      </c>
      <c r="L41" s="183">
        <f t="shared" si="3"/>
        <v>-1.7299882900000396E-3</v>
      </c>
    </row>
    <row r="42" spans="2:12" x14ac:dyDescent="0.2">
      <c r="B42" s="150" t="s">
        <v>30</v>
      </c>
      <c r="C42" s="140">
        <v>0.38948859528000002</v>
      </c>
      <c r="D42" s="140">
        <v>0.38609762473999998</v>
      </c>
      <c r="E42" s="140">
        <v>0.43225375689000001</v>
      </c>
      <c r="F42" s="140">
        <v>0.45772942878</v>
      </c>
      <c r="G42" s="140">
        <v>0.57013375990000004</v>
      </c>
      <c r="H42" s="152"/>
      <c r="I42" s="183">
        <f t="shared" si="3"/>
        <v>-3.3909705400000378E-3</v>
      </c>
      <c r="J42" s="183">
        <f t="shared" si="3"/>
        <v>4.6156132150000029E-2</v>
      </c>
      <c r="K42" s="183">
        <f t="shared" si="3"/>
        <v>2.5475671889999996E-2</v>
      </c>
      <c r="L42" s="183">
        <f t="shared" si="3"/>
        <v>0.11240433112000003</v>
      </c>
    </row>
    <row r="43" spans="2:12" x14ac:dyDescent="0.2">
      <c r="B43" s="150" t="s">
        <v>31</v>
      </c>
      <c r="C43" s="151">
        <f>C44-C28-C29-C33-C38</f>
        <v>18.885335891730001</v>
      </c>
      <c r="D43" s="151">
        <f t="shared" ref="D43:E43" si="10">D44-D28-D29-D33-D38</f>
        <v>18.920531147839995</v>
      </c>
      <c r="E43" s="151">
        <f t="shared" si="10"/>
        <v>18.749941411160009</v>
      </c>
      <c r="F43" s="151">
        <f t="shared" ref="F43" si="11">F44-F28-F29-F33-F38</f>
        <v>18.884864472249994</v>
      </c>
      <c r="G43" s="151">
        <f t="shared" ref="G43" si="12">G44-G28-G29-G33-G38</f>
        <v>18.991452825400003</v>
      </c>
      <c r="H43" s="151"/>
      <c r="I43" s="183">
        <f t="shared" si="3"/>
        <v>3.5195256109993522E-2</v>
      </c>
      <c r="J43" s="183">
        <f t="shared" ref="J43:L44" si="13">E43-D43</f>
        <v>-0.170589736679986</v>
      </c>
      <c r="K43" s="183">
        <f t="shared" si="13"/>
        <v>0.1349230610899852</v>
      </c>
      <c r="L43" s="183">
        <f t="shared" si="13"/>
        <v>0.10658835315000914</v>
      </c>
    </row>
    <row r="44" spans="2:12" x14ac:dyDescent="0.2">
      <c r="B44" s="154" t="s">
        <v>32</v>
      </c>
      <c r="C44" s="156">
        <v>100.63754177</v>
      </c>
      <c r="D44" s="156">
        <v>100.65334559999999</v>
      </c>
      <c r="E44" s="156">
        <v>94.243153380999999</v>
      </c>
      <c r="F44" s="156">
        <v>96.716284584999997</v>
      </c>
      <c r="G44" s="156">
        <v>101.37725996</v>
      </c>
      <c r="H44" s="155"/>
      <c r="I44" s="184">
        <f t="shared" si="3"/>
        <v>1.5803829999995855E-2</v>
      </c>
      <c r="J44" s="184">
        <f t="shared" si="13"/>
        <v>-6.4101922189999954</v>
      </c>
      <c r="K44" s="184">
        <f t="shared" si="13"/>
        <v>2.4731312039999978</v>
      </c>
      <c r="L44" s="184">
        <f t="shared" si="13"/>
        <v>4.6609753750000067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600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100.42977349</v>
      </c>
      <c r="D50" s="93" t="e">
        <v>#N/A</v>
      </c>
      <c r="E50" s="119"/>
      <c r="F50" s="525">
        <v>100.42977349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100.17954721</v>
      </c>
      <c r="D51" s="93" t="e">
        <v>#N/A</v>
      </c>
      <c r="E51" s="128">
        <f t="shared" ref="E51:E60" si="15">AVERAGEIF($A$34:$A$97,A51,$F$34:$F$97)</f>
        <v>100.64936554541667</v>
      </c>
      <c r="F51" s="525">
        <v>100.17954721</v>
      </c>
    </row>
    <row r="52" spans="1:6" ht="15" x14ac:dyDescent="0.25">
      <c r="A52" s="30">
        <f t="shared" si="14"/>
        <v>2019</v>
      </c>
      <c r="B52" s="117">
        <v>43525</v>
      </c>
      <c r="C52" s="118">
        <v>100.24899769</v>
      </c>
      <c r="D52" s="93" t="e">
        <v>#N/A</v>
      </c>
      <c r="E52" s="128">
        <f t="shared" si="15"/>
        <v>100.64936554541667</v>
      </c>
      <c r="F52" s="525">
        <v>100.24899769</v>
      </c>
    </row>
    <row r="53" spans="1:6" ht="15" x14ac:dyDescent="0.25">
      <c r="A53" s="30">
        <f t="shared" si="14"/>
        <v>2019</v>
      </c>
      <c r="B53" s="117">
        <v>43556</v>
      </c>
      <c r="C53" s="118">
        <v>100.47884872</v>
      </c>
      <c r="D53" s="93" t="e">
        <v>#N/A</v>
      </c>
      <c r="E53" s="128">
        <f t="shared" si="15"/>
        <v>100.64936554541667</v>
      </c>
      <c r="F53" s="525">
        <v>100.47884872</v>
      </c>
    </row>
    <row r="54" spans="1:6" ht="15" x14ac:dyDescent="0.25">
      <c r="A54" s="30">
        <f t="shared" si="14"/>
        <v>2019</v>
      </c>
      <c r="B54" s="117">
        <v>43586</v>
      </c>
      <c r="C54" s="118">
        <v>100.24065646</v>
      </c>
      <c r="D54" s="93" t="e">
        <v>#N/A</v>
      </c>
      <c r="E54" s="128">
        <f t="shared" si="15"/>
        <v>100.64936554541667</v>
      </c>
      <c r="F54" s="525">
        <v>100.24065646</v>
      </c>
    </row>
    <row r="55" spans="1:6" ht="15" x14ac:dyDescent="0.25">
      <c r="A55" s="30">
        <f t="shared" si="14"/>
        <v>2019</v>
      </c>
      <c r="B55" s="117">
        <v>43617</v>
      </c>
      <c r="C55" s="118">
        <v>100.58689708</v>
      </c>
      <c r="D55" s="93" t="e">
        <v>#N/A</v>
      </c>
      <c r="E55" s="128">
        <f t="shared" si="15"/>
        <v>100.64936554541667</v>
      </c>
      <c r="F55" s="525">
        <v>100.58689708</v>
      </c>
    </row>
    <row r="56" spans="1:6" ht="15" x14ac:dyDescent="0.25">
      <c r="A56" s="30">
        <f t="shared" si="14"/>
        <v>2019</v>
      </c>
      <c r="B56" s="117">
        <v>43647</v>
      </c>
      <c r="C56" s="118">
        <v>99.927035243999995</v>
      </c>
      <c r="D56" s="93" t="e">
        <v>#N/A</v>
      </c>
      <c r="E56" s="128">
        <f t="shared" si="15"/>
        <v>100.64936554541667</v>
      </c>
      <c r="F56" s="525">
        <v>99.927035243999995</v>
      </c>
    </row>
    <row r="57" spans="1:6" ht="15" x14ac:dyDescent="0.25">
      <c r="A57" s="30">
        <f t="shared" si="14"/>
        <v>2019</v>
      </c>
      <c r="B57" s="117">
        <v>43678</v>
      </c>
      <c r="C57" s="118">
        <v>101.1497691</v>
      </c>
      <c r="D57" s="93" t="e">
        <v>#N/A</v>
      </c>
      <c r="E57" s="128">
        <f t="shared" si="15"/>
        <v>100.64936554541667</v>
      </c>
      <c r="F57" s="525">
        <v>101.1497691</v>
      </c>
    </row>
    <row r="58" spans="1:6" ht="15" x14ac:dyDescent="0.25">
      <c r="A58" s="30">
        <f t="shared" si="14"/>
        <v>2019</v>
      </c>
      <c r="B58" s="117">
        <v>43709</v>
      </c>
      <c r="C58" s="118">
        <v>99.456255920999993</v>
      </c>
      <c r="D58" s="93" t="e">
        <v>#N/A</v>
      </c>
      <c r="E58" s="128">
        <f t="shared" si="15"/>
        <v>100.64936554541667</v>
      </c>
      <c r="F58" s="525">
        <v>99.456255920999993</v>
      </c>
    </row>
    <row r="59" spans="1:6" ht="15" x14ac:dyDescent="0.25">
      <c r="A59" s="30">
        <f t="shared" si="14"/>
        <v>2019</v>
      </c>
      <c r="B59" s="117">
        <v>43739</v>
      </c>
      <c r="C59" s="118">
        <v>101.31421496999999</v>
      </c>
      <c r="D59" s="93" t="e">
        <v>#N/A</v>
      </c>
      <c r="E59" s="128">
        <f t="shared" si="15"/>
        <v>100.64936554541667</v>
      </c>
      <c r="F59" s="525">
        <v>101.31421496999999</v>
      </c>
    </row>
    <row r="60" spans="1:6" ht="15" x14ac:dyDescent="0.25">
      <c r="A60" s="30">
        <f t="shared" si="14"/>
        <v>2019</v>
      </c>
      <c r="B60" s="117">
        <v>43770</v>
      </c>
      <c r="C60" s="118">
        <v>102.03219712000001</v>
      </c>
      <c r="D60" s="93" t="e">
        <v>#N/A</v>
      </c>
      <c r="E60" s="128">
        <f t="shared" si="15"/>
        <v>100.64936554541667</v>
      </c>
      <c r="F60" s="525">
        <v>102.03219712000001</v>
      </c>
    </row>
    <row r="61" spans="1:6" ht="15" x14ac:dyDescent="0.25">
      <c r="A61" s="30">
        <f t="shared" si="14"/>
        <v>2019</v>
      </c>
      <c r="B61" s="117">
        <v>43800</v>
      </c>
      <c r="C61" s="118">
        <v>101.74819354</v>
      </c>
      <c r="D61" s="93" t="e">
        <v>#N/A</v>
      </c>
      <c r="E61" s="119"/>
      <c r="F61" s="525">
        <v>101.74819354</v>
      </c>
    </row>
    <row r="62" spans="1:6" ht="15" x14ac:dyDescent="0.25">
      <c r="A62" s="30">
        <f t="shared" si="14"/>
        <v>2020</v>
      </c>
      <c r="B62" s="117">
        <v>43831</v>
      </c>
      <c r="C62" s="118">
        <v>101.33578099</v>
      </c>
      <c r="D62" s="93" t="e">
        <v>#N/A</v>
      </c>
      <c r="E62" s="119"/>
      <c r="F62" s="525">
        <v>101.33578099</v>
      </c>
    </row>
    <row r="63" spans="1:6" ht="15" x14ac:dyDescent="0.25">
      <c r="A63" s="30">
        <f t="shared" si="14"/>
        <v>2020</v>
      </c>
      <c r="B63" s="117">
        <v>43862</v>
      </c>
      <c r="C63" s="118">
        <v>100.13370719</v>
      </c>
      <c r="D63" s="93" t="e">
        <v>#N/A</v>
      </c>
      <c r="E63" s="128">
        <f t="shared" ref="E63:E72" si="16">AVERAGEIF($A$34:$A$97,A63,$F$34:$F$97)</f>
        <v>94.265634181083328</v>
      </c>
      <c r="F63" s="525">
        <v>100.13370719</v>
      </c>
    </row>
    <row r="64" spans="1:6" ht="15" x14ac:dyDescent="0.25">
      <c r="A64" s="30">
        <f t="shared" si="14"/>
        <v>2020</v>
      </c>
      <c r="B64" s="117">
        <v>43891</v>
      </c>
      <c r="C64" s="118">
        <v>100.47397577</v>
      </c>
      <c r="D64" s="93" t="e">
        <v>#N/A</v>
      </c>
      <c r="E64" s="128">
        <f t="shared" si="16"/>
        <v>94.265634181083328</v>
      </c>
      <c r="F64" s="525">
        <v>100.47397577</v>
      </c>
    </row>
    <row r="65" spans="1:6" ht="15" x14ac:dyDescent="0.25">
      <c r="A65" s="30">
        <f t="shared" si="14"/>
        <v>2020</v>
      </c>
      <c r="B65" s="117">
        <v>43922</v>
      </c>
      <c r="C65" s="118">
        <v>100.11301554000001</v>
      </c>
      <c r="D65" s="93" t="e">
        <v>#N/A</v>
      </c>
      <c r="E65" s="128">
        <f t="shared" si="16"/>
        <v>94.265634181083328</v>
      </c>
      <c r="F65" s="525">
        <v>100.11301554000001</v>
      </c>
    </row>
    <row r="66" spans="1:6" ht="15" x14ac:dyDescent="0.25">
      <c r="A66" s="30">
        <f t="shared" si="14"/>
        <v>2020</v>
      </c>
      <c r="B66" s="117">
        <v>43952</v>
      </c>
      <c r="C66" s="118">
        <v>88.803474821999998</v>
      </c>
      <c r="D66" s="93" t="e">
        <v>#N/A</v>
      </c>
      <c r="E66" s="128">
        <f t="shared" si="16"/>
        <v>94.265634181083328</v>
      </c>
      <c r="F66" s="525">
        <v>88.803474821999998</v>
      </c>
    </row>
    <row r="67" spans="1:6" ht="15" x14ac:dyDescent="0.25">
      <c r="A67" s="30">
        <f t="shared" si="14"/>
        <v>2020</v>
      </c>
      <c r="B67" s="117">
        <v>43983</v>
      </c>
      <c r="C67" s="118">
        <v>88.670476405000002</v>
      </c>
      <c r="D67" s="93" t="e">
        <v>#N/A</v>
      </c>
      <c r="E67" s="128">
        <f t="shared" si="16"/>
        <v>94.265634181083328</v>
      </c>
      <c r="F67" s="525">
        <v>88.670476405000002</v>
      </c>
    </row>
    <row r="68" spans="1:6" ht="15" x14ac:dyDescent="0.25">
      <c r="A68" s="30">
        <f t="shared" si="14"/>
        <v>2020</v>
      </c>
      <c r="B68" s="117">
        <v>44013</v>
      </c>
      <c r="C68" s="118">
        <v>90.43237268</v>
      </c>
      <c r="D68" s="93" t="e">
        <v>#N/A</v>
      </c>
      <c r="E68" s="128">
        <f t="shared" si="16"/>
        <v>94.265634181083328</v>
      </c>
      <c r="F68" s="525">
        <v>90.43237268</v>
      </c>
    </row>
    <row r="69" spans="1:6" ht="15" x14ac:dyDescent="0.25">
      <c r="A69" s="30">
        <f t="shared" si="14"/>
        <v>2020</v>
      </c>
      <c r="B69" s="117">
        <v>44044</v>
      </c>
      <c r="C69" s="118">
        <v>91.394924907000004</v>
      </c>
      <c r="D69" s="93" t="e">
        <v>#N/A</v>
      </c>
      <c r="E69" s="128">
        <f t="shared" si="16"/>
        <v>94.265634181083328</v>
      </c>
      <c r="F69" s="525">
        <v>91.394924907000004</v>
      </c>
    </row>
    <row r="70" spans="1:6" ht="15" x14ac:dyDescent="0.25">
      <c r="A70" s="30">
        <f t="shared" si="14"/>
        <v>2020</v>
      </c>
      <c r="B70" s="117">
        <v>44075</v>
      </c>
      <c r="C70" s="118">
        <v>91.380821033999993</v>
      </c>
      <c r="D70" s="93" t="e">
        <v>#N/A</v>
      </c>
      <c r="E70" s="128">
        <f t="shared" si="16"/>
        <v>94.265634181083328</v>
      </c>
      <c r="F70" s="525">
        <v>91.380821033999993</v>
      </c>
    </row>
    <row r="71" spans="1:6" ht="15" x14ac:dyDescent="0.25">
      <c r="A71" s="30">
        <f t="shared" si="14"/>
        <v>2020</v>
      </c>
      <c r="B71" s="117">
        <v>44105</v>
      </c>
      <c r="C71" s="118">
        <v>91.677595018999995</v>
      </c>
      <c r="D71" s="93" t="e">
        <v>#N/A</v>
      </c>
      <c r="E71" s="128">
        <f t="shared" si="16"/>
        <v>94.265634181083328</v>
      </c>
      <c r="F71" s="525">
        <v>91.677595018999995</v>
      </c>
    </row>
    <row r="72" spans="1:6" ht="15" x14ac:dyDescent="0.25">
      <c r="A72" s="30">
        <f t="shared" si="14"/>
        <v>2020</v>
      </c>
      <c r="B72" s="117">
        <v>44136</v>
      </c>
      <c r="C72" s="118">
        <v>93.390050720000005</v>
      </c>
      <c r="D72" s="93" t="e">
        <v>#N/A</v>
      </c>
      <c r="E72" s="128">
        <f t="shared" si="16"/>
        <v>94.265634181083328</v>
      </c>
      <c r="F72" s="525">
        <v>93.390050720000005</v>
      </c>
    </row>
    <row r="73" spans="1:6" ht="15" x14ac:dyDescent="0.25">
      <c r="A73" s="30">
        <f t="shared" si="14"/>
        <v>2020</v>
      </c>
      <c r="B73" s="117">
        <v>44166</v>
      </c>
      <c r="C73" s="118">
        <v>93.381415095999998</v>
      </c>
      <c r="D73" s="93" t="e">
        <v>#N/A</v>
      </c>
      <c r="E73" s="119"/>
      <c r="F73" s="525">
        <v>93.381415095999998</v>
      </c>
    </row>
    <row r="74" spans="1:6" ht="15" x14ac:dyDescent="0.25">
      <c r="A74" s="30">
        <f t="shared" si="14"/>
        <v>2021</v>
      </c>
      <c r="B74" s="117">
        <v>44197</v>
      </c>
      <c r="C74" s="118">
        <v>93.956660577999997</v>
      </c>
      <c r="D74" s="93" t="e">
        <v>#N/A</v>
      </c>
      <c r="E74" s="119"/>
      <c r="F74" s="525">
        <v>93.956660577999997</v>
      </c>
    </row>
    <row r="75" spans="1:6" ht="15" x14ac:dyDescent="0.25">
      <c r="A75" s="30">
        <f t="shared" si="14"/>
        <v>2021</v>
      </c>
      <c r="B75" s="117">
        <v>44228</v>
      </c>
      <c r="C75" s="118">
        <v>90.578315411000005</v>
      </c>
      <c r="D75" s="93" t="e">
        <v>#N/A</v>
      </c>
      <c r="E75" s="128">
        <f t="shared" ref="E75:E84" si="17">AVERAGEIF($A$34:$A$97,A75,$F$34:$F$97)</f>
        <v>96.675067950750005</v>
      </c>
      <c r="F75" s="525">
        <v>90.578315411000005</v>
      </c>
    </row>
    <row r="76" spans="1:6" ht="15" x14ac:dyDescent="0.25">
      <c r="A76" s="30">
        <f t="shared" si="14"/>
        <v>2021</v>
      </c>
      <c r="B76" s="117">
        <v>44256</v>
      </c>
      <c r="C76" s="118">
        <v>93.454037650000004</v>
      </c>
      <c r="D76" s="93" t="e">
        <v>#N/A</v>
      </c>
      <c r="E76" s="128">
        <f t="shared" si="17"/>
        <v>96.675067950750005</v>
      </c>
      <c r="F76" s="525">
        <v>93.454037650000004</v>
      </c>
    </row>
    <row r="77" spans="1:6" ht="15" x14ac:dyDescent="0.25">
      <c r="A77" s="30">
        <f t="shared" si="14"/>
        <v>2021</v>
      </c>
      <c r="B77" s="117">
        <v>44287</v>
      </c>
      <c r="C77" s="118">
        <v>94.044095464999998</v>
      </c>
      <c r="D77" s="93">
        <v>94.044095464999998</v>
      </c>
      <c r="E77" s="128">
        <f t="shared" si="17"/>
        <v>96.675067950750005</v>
      </c>
      <c r="F77" s="525">
        <v>94.044095464999998</v>
      </c>
    </row>
    <row r="78" spans="1:6" ht="15" x14ac:dyDescent="0.25">
      <c r="A78" s="30">
        <f t="shared" si="14"/>
        <v>2021</v>
      </c>
      <c r="B78" s="117">
        <v>44317</v>
      </c>
      <c r="C78" s="118" t="e">
        <v>#N/A</v>
      </c>
      <c r="D78" s="93">
        <v>95.628129415999993</v>
      </c>
      <c r="E78" s="128">
        <f t="shared" si="17"/>
        <v>96.675067950750005</v>
      </c>
      <c r="F78" s="525">
        <v>95.628129415999993</v>
      </c>
    </row>
    <row r="79" spans="1:6" ht="15" x14ac:dyDescent="0.25">
      <c r="A79" s="30">
        <f t="shared" si="14"/>
        <v>2021</v>
      </c>
      <c r="B79" s="117">
        <v>44348</v>
      </c>
      <c r="C79" s="118" t="e">
        <v>#N/A</v>
      </c>
      <c r="D79" s="93">
        <v>96.959614827999999</v>
      </c>
      <c r="E79" s="128">
        <f t="shared" si="17"/>
        <v>96.675067950750005</v>
      </c>
      <c r="F79" s="525">
        <v>96.959614827999999</v>
      </c>
    </row>
    <row r="80" spans="1:6" ht="15" x14ac:dyDescent="0.25">
      <c r="A80" s="30">
        <f t="shared" si="14"/>
        <v>2021</v>
      </c>
      <c r="B80" s="117">
        <v>44378</v>
      </c>
      <c r="C80" s="118" t="e">
        <v>#N/A</v>
      </c>
      <c r="D80" s="93">
        <v>98.370559525000004</v>
      </c>
      <c r="E80" s="128">
        <f t="shared" si="17"/>
        <v>96.675067950750005</v>
      </c>
      <c r="F80" s="525">
        <v>98.370559525000004</v>
      </c>
    </row>
    <row r="81" spans="1:6" ht="15" x14ac:dyDescent="0.25">
      <c r="A81" s="30">
        <f t="shared" si="14"/>
        <v>2021</v>
      </c>
      <c r="B81" s="117">
        <v>44409</v>
      </c>
      <c r="C81" s="118" t="e">
        <v>#N/A</v>
      </c>
      <c r="D81" s="93">
        <v>99.029142618999998</v>
      </c>
      <c r="E81" s="128">
        <f t="shared" si="17"/>
        <v>96.675067950750005</v>
      </c>
      <c r="F81" s="525">
        <v>99.029142618999998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99.258530213</v>
      </c>
      <c r="E82" s="128">
        <f t="shared" si="17"/>
        <v>96.675067950750005</v>
      </c>
      <c r="F82" s="525">
        <v>99.258530213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99.577295695000004</v>
      </c>
      <c r="E83" s="128">
        <f t="shared" si="17"/>
        <v>96.675067950750005</v>
      </c>
      <c r="F83" s="525">
        <v>99.577295695000004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99.684217234000002</v>
      </c>
      <c r="E84" s="128">
        <f t="shared" si="17"/>
        <v>96.675067950750005</v>
      </c>
      <c r="F84" s="525">
        <v>99.684217234000002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99.560216775000001</v>
      </c>
      <c r="E85" s="119"/>
      <c r="F85" s="525">
        <v>99.560216775000001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99.292832945000001</v>
      </c>
      <c r="E86" s="119"/>
      <c r="F86" s="525">
        <v>99.292832945000001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99.415835711</v>
      </c>
      <c r="E87" s="128">
        <f t="shared" ref="E87:E96" si="18">AVERAGEIF($A$34:$A$97,A87,$F$34:$F$97)</f>
        <v>101.36686720958333</v>
      </c>
      <c r="F87" s="525">
        <v>99.415835711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99.728302349000003</v>
      </c>
      <c r="E88" s="128">
        <f t="shared" si="18"/>
        <v>101.36686720958333</v>
      </c>
      <c r="F88" s="525">
        <v>99.728302349000003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100.78266461</v>
      </c>
      <c r="E89" s="128">
        <f t="shared" si="18"/>
        <v>101.36686720958333</v>
      </c>
      <c r="F89" s="525">
        <v>100.78266461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101.16371415</v>
      </c>
      <c r="E90" s="128">
        <f t="shared" si="18"/>
        <v>101.36686720958333</v>
      </c>
      <c r="F90" s="525">
        <v>101.16371415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101.72645761</v>
      </c>
      <c r="E91" s="128">
        <f t="shared" si="18"/>
        <v>101.36686720958333</v>
      </c>
      <c r="F91" s="525">
        <v>101.72645761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101.92262415</v>
      </c>
      <c r="E92" s="128">
        <f t="shared" si="18"/>
        <v>101.36686720958333</v>
      </c>
      <c r="F92" s="525">
        <v>101.92262415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102.29678357</v>
      </c>
      <c r="E93" s="128">
        <f t="shared" si="18"/>
        <v>101.36686720958333</v>
      </c>
      <c r="F93" s="525">
        <v>102.29678357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102.33952775</v>
      </c>
      <c r="E94" s="128">
        <f t="shared" si="18"/>
        <v>101.36686720958333</v>
      </c>
      <c r="F94" s="525">
        <v>102.33952775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102.54525857</v>
      </c>
      <c r="E95" s="128">
        <f t="shared" si="18"/>
        <v>101.36686720958333</v>
      </c>
      <c r="F95" s="525">
        <v>102.54525857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102.67855910999999</v>
      </c>
      <c r="E96" s="128">
        <f t="shared" si="18"/>
        <v>101.36686720958333</v>
      </c>
      <c r="F96" s="525">
        <v>102.67855910999999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102.50984599</v>
      </c>
      <c r="E97" s="119"/>
      <c r="F97" s="525">
        <v>102.50984599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71093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598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64.798580978000004</v>
      </c>
      <c r="D28" s="102">
        <v>35.631192515000002</v>
      </c>
      <c r="G28" s="102">
        <v>47.575381997000001</v>
      </c>
      <c r="H28" s="102">
        <v>51.91727959</v>
      </c>
      <c r="J28" s="20"/>
    </row>
    <row r="29" spans="1:11" x14ac:dyDescent="0.2">
      <c r="B29" s="1">
        <v>43497</v>
      </c>
      <c r="C29" s="102">
        <v>64.624153614999997</v>
      </c>
      <c r="D29" s="102">
        <v>35.555393592000001</v>
      </c>
      <c r="G29" s="102">
        <v>48.000308552</v>
      </c>
      <c r="H29" s="102">
        <v>53.095325920000001</v>
      </c>
    </row>
    <row r="30" spans="1:11" x14ac:dyDescent="0.2">
      <c r="B30" s="1">
        <v>43525</v>
      </c>
      <c r="C30" s="102">
        <v>65.159800309000005</v>
      </c>
      <c r="D30" s="102">
        <v>35.089197378999998</v>
      </c>
      <c r="G30" s="102">
        <v>46.662320215999998</v>
      </c>
      <c r="H30" s="102">
        <v>52.788069325000002</v>
      </c>
    </row>
    <row r="31" spans="1:11" x14ac:dyDescent="0.2">
      <c r="B31" s="1">
        <v>43556</v>
      </c>
      <c r="C31" s="102">
        <v>65.340912063000005</v>
      </c>
      <c r="D31" s="102">
        <v>35.137936656000001</v>
      </c>
      <c r="G31" s="102">
        <v>47.218589838</v>
      </c>
      <c r="H31" s="102">
        <v>53.001051478000001</v>
      </c>
    </row>
    <row r="32" spans="1:11" x14ac:dyDescent="0.2">
      <c r="B32" s="1">
        <v>43586</v>
      </c>
      <c r="C32" s="102">
        <v>65.485521774999995</v>
      </c>
      <c r="D32" s="102">
        <v>34.755134689000002</v>
      </c>
      <c r="G32" s="102">
        <v>46.459086778</v>
      </c>
      <c r="H32" s="102">
        <v>53.460622942999997</v>
      </c>
    </row>
    <row r="33" spans="2:8" x14ac:dyDescent="0.2">
      <c r="B33" s="1">
        <v>43617</v>
      </c>
      <c r="C33" s="102">
        <v>65.726972071000006</v>
      </c>
      <c r="D33" s="102">
        <v>34.859925005999997</v>
      </c>
      <c r="G33" s="102">
        <v>47.115860537000003</v>
      </c>
      <c r="H33" s="102">
        <v>53.844750734000002</v>
      </c>
    </row>
    <row r="34" spans="2:8" x14ac:dyDescent="0.2">
      <c r="B34" s="1">
        <v>43647</v>
      </c>
      <c r="C34" s="102">
        <v>65.642729347</v>
      </c>
      <c r="D34" s="102">
        <v>34.284305897000003</v>
      </c>
      <c r="G34" s="102">
        <v>48.308477369999999</v>
      </c>
      <c r="H34" s="102">
        <v>53.878661287</v>
      </c>
    </row>
    <row r="35" spans="2:8" x14ac:dyDescent="0.2">
      <c r="B35" s="1">
        <v>43678</v>
      </c>
      <c r="C35" s="102">
        <v>66.571758121000002</v>
      </c>
      <c r="D35" s="102">
        <v>34.578010978999998</v>
      </c>
      <c r="G35" s="102">
        <v>48.701243308999999</v>
      </c>
      <c r="H35" s="102">
        <v>53.438430351999997</v>
      </c>
    </row>
    <row r="36" spans="2:8" x14ac:dyDescent="0.2">
      <c r="B36" s="1">
        <v>43709</v>
      </c>
      <c r="C36" s="102">
        <v>66.469408826000006</v>
      </c>
      <c r="D36" s="102">
        <v>32.986847095000002</v>
      </c>
      <c r="G36" s="102">
        <v>47.267987251000001</v>
      </c>
      <c r="H36" s="102">
        <v>53.895405603999997</v>
      </c>
    </row>
    <row r="37" spans="2:8" x14ac:dyDescent="0.2">
      <c r="B37" s="1">
        <v>43739</v>
      </c>
      <c r="C37" s="102">
        <v>66.878042815000001</v>
      </c>
      <c r="D37" s="102">
        <v>34.436172159000002</v>
      </c>
      <c r="G37" s="102">
        <v>47.708181840000002</v>
      </c>
      <c r="H37" s="102">
        <v>52.814347445000003</v>
      </c>
    </row>
    <row r="38" spans="2:8" x14ac:dyDescent="0.2">
      <c r="B38" s="1">
        <v>43770</v>
      </c>
      <c r="C38" s="102">
        <v>67.659160642000003</v>
      </c>
      <c r="D38" s="102">
        <v>34.373036478000003</v>
      </c>
      <c r="G38" s="102">
        <v>47.767651456999999</v>
      </c>
      <c r="H38" s="102">
        <v>53.768543145000002</v>
      </c>
    </row>
    <row r="39" spans="2:8" x14ac:dyDescent="0.2">
      <c r="B39" s="1">
        <v>43800</v>
      </c>
      <c r="C39" s="102">
        <v>67.413997709</v>
      </c>
      <c r="D39" s="102">
        <v>34.334195833999999</v>
      </c>
      <c r="G39" s="102">
        <v>47.694457939000003</v>
      </c>
      <c r="H39" s="102">
        <v>54.466381550000001</v>
      </c>
    </row>
    <row r="40" spans="2:8" x14ac:dyDescent="0.2">
      <c r="B40" s="1">
        <v>43831</v>
      </c>
      <c r="C40" s="102">
        <v>67.422190236000006</v>
      </c>
      <c r="D40" s="102">
        <v>33.913590759000002</v>
      </c>
      <c r="G40" s="102">
        <v>45.990872338000003</v>
      </c>
      <c r="H40" s="102">
        <v>50.951836137000001</v>
      </c>
    </row>
    <row r="41" spans="2:8" x14ac:dyDescent="0.2">
      <c r="B41" s="1">
        <v>43862</v>
      </c>
      <c r="C41" s="102">
        <v>66.961790403999998</v>
      </c>
      <c r="D41" s="102">
        <v>33.171916787000001</v>
      </c>
      <c r="G41" s="102">
        <v>46.882404280999999</v>
      </c>
      <c r="H41" s="102">
        <v>51.114092386000003</v>
      </c>
    </row>
    <row r="42" spans="2:8" x14ac:dyDescent="0.2">
      <c r="B42" s="1">
        <v>43891</v>
      </c>
      <c r="C42" s="102">
        <v>67.105924121000001</v>
      </c>
      <c r="D42" s="102">
        <v>33.368051647000001</v>
      </c>
      <c r="G42" s="102">
        <v>43.064040528</v>
      </c>
      <c r="H42" s="102">
        <v>48.389449044000003</v>
      </c>
    </row>
    <row r="43" spans="2:8" x14ac:dyDescent="0.2">
      <c r="B43" s="1">
        <v>43922</v>
      </c>
      <c r="C43" s="102">
        <v>64.638215759000005</v>
      </c>
      <c r="D43" s="102">
        <v>35.474799783999998</v>
      </c>
      <c r="G43" s="102">
        <v>35.027348742999997</v>
      </c>
      <c r="H43" s="102">
        <v>45.355504725999999</v>
      </c>
    </row>
    <row r="44" spans="2:8" x14ac:dyDescent="0.2">
      <c r="B44" s="1">
        <v>43952</v>
      </c>
      <c r="C44" s="102">
        <v>59.450880517999998</v>
      </c>
      <c r="D44" s="102">
        <v>29.352594303</v>
      </c>
      <c r="G44" s="102">
        <v>37.123577806</v>
      </c>
      <c r="H44" s="102">
        <v>47.260676554</v>
      </c>
    </row>
    <row r="45" spans="2:8" x14ac:dyDescent="0.2">
      <c r="B45" s="1">
        <v>43983</v>
      </c>
      <c r="C45" s="102">
        <v>61.310173656000003</v>
      </c>
      <c r="D45" s="102">
        <v>27.360302748999999</v>
      </c>
      <c r="G45" s="102">
        <v>40.158575896000002</v>
      </c>
      <c r="H45" s="102">
        <v>49.744211075000003</v>
      </c>
    </row>
    <row r="46" spans="2:8" x14ac:dyDescent="0.2">
      <c r="B46" s="1">
        <v>44013</v>
      </c>
      <c r="C46" s="102">
        <v>62.483997864999999</v>
      </c>
      <c r="D46" s="102">
        <v>27.948374816000001</v>
      </c>
      <c r="G46" s="102">
        <v>42.038257475999998</v>
      </c>
      <c r="H46" s="102">
        <v>50.753591561999997</v>
      </c>
    </row>
    <row r="47" spans="2:8" x14ac:dyDescent="0.2">
      <c r="B47" s="1">
        <v>44044</v>
      </c>
      <c r="C47" s="102">
        <v>62.428459079</v>
      </c>
      <c r="D47" s="102">
        <v>28.966465828</v>
      </c>
      <c r="G47" s="102">
        <v>41.801920164000002</v>
      </c>
      <c r="H47" s="102">
        <v>50.744180512</v>
      </c>
    </row>
    <row r="48" spans="2:8" x14ac:dyDescent="0.2">
      <c r="B48" s="1">
        <v>44075</v>
      </c>
      <c r="C48" s="102">
        <v>62.351661900000003</v>
      </c>
      <c r="D48" s="102">
        <v>29.029159134</v>
      </c>
      <c r="G48" s="102">
        <v>42.484769294000003</v>
      </c>
      <c r="H48" s="102">
        <v>52.159806451000001</v>
      </c>
    </row>
    <row r="49" spans="2:8" x14ac:dyDescent="0.2">
      <c r="B49" s="1">
        <v>44105</v>
      </c>
      <c r="C49" s="102">
        <v>62.336759544000003</v>
      </c>
      <c r="D49" s="102">
        <v>29.340835474999999</v>
      </c>
      <c r="G49" s="102">
        <v>42.658881776000001</v>
      </c>
      <c r="H49" s="102">
        <v>51.678923496000003</v>
      </c>
    </row>
    <row r="50" spans="2:8" x14ac:dyDescent="0.2">
      <c r="B50" s="1">
        <v>44136</v>
      </c>
      <c r="C50" s="102">
        <v>63.206771582000002</v>
      </c>
      <c r="D50" s="102">
        <v>30.183279138</v>
      </c>
      <c r="G50" s="102">
        <v>42.674914069000003</v>
      </c>
      <c r="H50" s="102">
        <v>52.689947029000002</v>
      </c>
    </row>
    <row r="51" spans="2:8" x14ac:dyDescent="0.2">
      <c r="B51" s="1">
        <v>44166</v>
      </c>
      <c r="C51" s="102">
        <v>62.914721941000003</v>
      </c>
      <c r="D51" s="102">
        <v>30.466693154000001</v>
      </c>
      <c r="G51" s="102">
        <v>43.148404999</v>
      </c>
      <c r="H51" s="102">
        <v>53.418647352000001</v>
      </c>
    </row>
    <row r="52" spans="2:8" x14ac:dyDescent="0.2">
      <c r="B52" s="1">
        <v>44197</v>
      </c>
      <c r="C52" s="102">
        <v>63.355615387</v>
      </c>
      <c r="D52" s="102">
        <v>30.601045191000001</v>
      </c>
      <c r="G52" s="102">
        <v>41.294837158</v>
      </c>
      <c r="H52" s="102">
        <v>50.955720606</v>
      </c>
    </row>
    <row r="53" spans="2:8" x14ac:dyDescent="0.2">
      <c r="B53" s="1">
        <v>44228</v>
      </c>
      <c r="C53" s="102">
        <v>60.445318329999999</v>
      </c>
      <c r="D53" s="102">
        <v>30.132997080999999</v>
      </c>
      <c r="G53" s="102">
        <v>42.676908554000001</v>
      </c>
      <c r="H53" s="102">
        <v>52.908775103000004</v>
      </c>
    </row>
    <row r="54" spans="2:8" x14ac:dyDescent="0.2">
      <c r="B54" s="1">
        <v>44256</v>
      </c>
      <c r="C54" s="102">
        <v>63.179777317000003</v>
      </c>
      <c r="D54" s="102">
        <v>30.274260333000001</v>
      </c>
      <c r="G54" s="102">
        <v>43.467772662000002</v>
      </c>
      <c r="H54" s="102">
        <v>53.052988517999999</v>
      </c>
    </row>
    <row r="55" spans="2:8" x14ac:dyDescent="0.2">
      <c r="B55" s="1">
        <v>44287</v>
      </c>
      <c r="C55" s="102">
        <v>63.799554682999997</v>
      </c>
      <c r="D55" s="102">
        <v>30.244540782000001</v>
      </c>
      <c r="G55" s="102">
        <v>43.546113691000002</v>
      </c>
      <c r="H55" s="102">
        <v>52.633231991999999</v>
      </c>
    </row>
    <row r="56" spans="2:8" x14ac:dyDescent="0.2">
      <c r="B56" s="1">
        <v>44317</v>
      </c>
      <c r="C56" s="102">
        <v>64.351359091999996</v>
      </c>
      <c r="D56" s="102">
        <v>31.276770324000001</v>
      </c>
      <c r="G56" s="102">
        <v>43.453842903000002</v>
      </c>
      <c r="H56" s="102">
        <v>53.079080458</v>
      </c>
    </row>
    <row r="57" spans="2:8" x14ac:dyDescent="0.2">
      <c r="B57" s="1">
        <v>44348</v>
      </c>
      <c r="C57" s="102">
        <v>64.944165878999996</v>
      </c>
      <c r="D57" s="102">
        <v>32.015448949000003</v>
      </c>
      <c r="G57" s="102">
        <v>44.345600126000001</v>
      </c>
      <c r="H57" s="102">
        <v>53.845327050999998</v>
      </c>
    </row>
    <row r="58" spans="2:8" x14ac:dyDescent="0.2">
      <c r="B58" s="1">
        <v>44378</v>
      </c>
      <c r="C58" s="102">
        <v>65.386808483999999</v>
      </c>
      <c r="D58" s="102">
        <v>32.983751040999998</v>
      </c>
      <c r="G58" s="102">
        <v>44.530119327999998</v>
      </c>
      <c r="H58" s="102">
        <v>53.944590284</v>
      </c>
    </row>
    <row r="59" spans="2:8" x14ac:dyDescent="0.2">
      <c r="B59" s="1">
        <v>44409</v>
      </c>
      <c r="C59" s="102">
        <v>65.590552693000006</v>
      </c>
      <c r="D59" s="102">
        <v>33.438589925000002</v>
      </c>
      <c r="G59" s="102">
        <v>45.257566134000001</v>
      </c>
      <c r="H59" s="102">
        <v>53.509995584999999</v>
      </c>
    </row>
    <row r="60" spans="2:8" x14ac:dyDescent="0.2">
      <c r="B60" s="1">
        <v>44440</v>
      </c>
      <c r="C60" s="102">
        <v>65.554462225999998</v>
      </c>
      <c r="D60" s="102">
        <v>33.704067985999998</v>
      </c>
      <c r="G60" s="102">
        <v>45.177105511000001</v>
      </c>
      <c r="H60" s="102">
        <v>54.327096683000001</v>
      </c>
    </row>
    <row r="61" spans="2:8" x14ac:dyDescent="0.2">
      <c r="B61" s="1">
        <v>44470</v>
      </c>
      <c r="C61" s="102">
        <v>65.722866198999995</v>
      </c>
      <c r="D61" s="102">
        <v>33.854429496000002</v>
      </c>
      <c r="G61" s="102">
        <v>45.504300161000003</v>
      </c>
      <c r="H61" s="102">
        <v>53.270273111999998</v>
      </c>
    </row>
    <row r="62" spans="2:8" x14ac:dyDescent="0.2">
      <c r="B62" s="1">
        <v>44501</v>
      </c>
      <c r="C62" s="102">
        <v>65.766508494999997</v>
      </c>
      <c r="D62" s="102">
        <v>33.917708738999998</v>
      </c>
      <c r="G62" s="102">
        <v>45.831302868999998</v>
      </c>
      <c r="H62" s="102">
        <v>54.332646580999999</v>
      </c>
    </row>
    <row r="63" spans="2:8" x14ac:dyDescent="0.2">
      <c r="B63" s="1">
        <v>44531</v>
      </c>
      <c r="C63" s="102">
        <v>65.586105829000005</v>
      </c>
      <c r="D63" s="102">
        <v>33.974110946000003</v>
      </c>
      <c r="G63" s="102">
        <v>46.045465450999998</v>
      </c>
      <c r="H63" s="102">
        <v>55.164048059000002</v>
      </c>
    </row>
    <row r="64" spans="2:8" x14ac:dyDescent="0.2">
      <c r="B64" s="1">
        <v>44562</v>
      </c>
      <c r="C64" s="102">
        <v>65.168576611999995</v>
      </c>
      <c r="D64" s="102">
        <v>34.124256332999998</v>
      </c>
      <c r="G64" s="102">
        <v>44.847588746</v>
      </c>
      <c r="H64" s="102">
        <v>53.430828787000003</v>
      </c>
    </row>
    <row r="65" spans="1:9" x14ac:dyDescent="0.2">
      <c r="B65" s="1">
        <v>44593</v>
      </c>
      <c r="C65" s="102">
        <v>65.367296796999995</v>
      </c>
      <c r="D65" s="102">
        <v>34.048538913999998</v>
      </c>
      <c r="G65" s="102">
        <v>46.118123885000003</v>
      </c>
      <c r="H65" s="102">
        <v>55.087641701000003</v>
      </c>
    </row>
    <row r="66" spans="1:9" x14ac:dyDescent="0.2">
      <c r="B66" s="1">
        <v>44621</v>
      </c>
      <c r="C66" s="102">
        <v>65.735370654999997</v>
      </c>
      <c r="D66" s="102">
        <v>33.992931693999999</v>
      </c>
      <c r="G66" s="102">
        <v>45.744110579999997</v>
      </c>
      <c r="H66" s="102">
        <v>54.885041467000001</v>
      </c>
    </row>
    <row r="67" spans="1:9" x14ac:dyDescent="0.2">
      <c r="B67" s="1">
        <v>44652</v>
      </c>
      <c r="C67" s="102">
        <v>66.881730075999997</v>
      </c>
      <c r="D67" s="102">
        <v>33.900934536000001</v>
      </c>
      <c r="G67" s="102">
        <v>45.131247233000003</v>
      </c>
      <c r="H67" s="102">
        <v>55.413784194000002</v>
      </c>
    </row>
    <row r="68" spans="1:9" x14ac:dyDescent="0.2">
      <c r="B68" s="1">
        <v>44682</v>
      </c>
      <c r="C68" s="102">
        <v>67.238703763999993</v>
      </c>
      <c r="D68" s="102">
        <v>33.925010387999997</v>
      </c>
      <c r="G68" s="102">
        <v>44.978483259000001</v>
      </c>
      <c r="H68" s="102">
        <v>55.731155188000002</v>
      </c>
    </row>
    <row r="69" spans="1:9" x14ac:dyDescent="0.2">
      <c r="B69" s="1">
        <v>44713</v>
      </c>
      <c r="C69" s="102">
        <v>67.802632157000005</v>
      </c>
      <c r="D69" s="102">
        <v>33.923825456000003</v>
      </c>
      <c r="G69" s="102">
        <v>45.762479618999997</v>
      </c>
      <c r="H69" s="102">
        <v>56.229453251999999</v>
      </c>
    </row>
    <row r="70" spans="1:9" x14ac:dyDescent="0.2">
      <c r="B70" s="1">
        <v>44743</v>
      </c>
      <c r="C70" s="102">
        <v>67.968309250000004</v>
      </c>
      <c r="D70" s="102">
        <v>33.954314897000003</v>
      </c>
      <c r="G70" s="102">
        <v>46.038287322000002</v>
      </c>
      <c r="H70" s="102">
        <v>55.941523834999998</v>
      </c>
    </row>
    <row r="71" spans="1:9" x14ac:dyDescent="0.2">
      <c r="B71" s="1">
        <v>44774</v>
      </c>
      <c r="C71" s="102">
        <v>68.327351385</v>
      </c>
      <c r="D71" s="102">
        <v>33.969432181000002</v>
      </c>
      <c r="G71" s="102">
        <v>46.545060491999998</v>
      </c>
      <c r="H71" s="102">
        <v>55.499345835</v>
      </c>
    </row>
    <row r="72" spans="1:9" x14ac:dyDescent="0.2">
      <c r="B72" s="1">
        <v>44805</v>
      </c>
      <c r="C72" s="102">
        <v>68.399316080999995</v>
      </c>
      <c r="D72" s="102">
        <v>33.940211673</v>
      </c>
      <c r="G72" s="102">
        <v>46.244438121999998</v>
      </c>
      <c r="H72" s="102">
        <v>56.327998299000001</v>
      </c>
    </row>
    <row r="73" spans="1:9" x14ac:dyDescent="0.2">
      <c r="B73" s="1">
        <v>44835</v>
      </c>
      <c r="C73" s="102">
        <v>68.613138516000006</v>
      </c>
      <c r="D73" s="102">
        <v>33.932120054999999</v>
      </c>
      <c r="G73" s="102">
        <v>46.238373389000003</v>
      </c>
      <c r="H73" s="102">
        <v>55.173303107000002</v>
      </c>
    </row>
    <row r="74" spans="1:9" x14ac:dyDescent="0.2">
      <c r="B74" s="1">
        <v>44866</v>
      </c>
      <c r="C74" s="102">
        <v>68.686591047999997</v>
      </c>
      <c r="D74" s="102">
        <v>33.991968065000002</v>
      </c>
      <c r="G74" s="102">
        <v>46.344778996999999</v>
      </c>
      <c r="H74" s="102">
        <v>56.054811260999998</v>
      </c>
    </row>
    <row r="75" spans="1:9" x14ac:dyDescent="0.2">
      <c r="B75" s="1">
        <v>44896</v>
      </c>
      <c r="C75" s="102">
        <v>68.454737527000006</v>
      </c>
      <c r="D75" s="102">
        <v>34.055108463000003</v>
      </c>
      <c r="G75" s="102">
        <v>46.606705972</v>
      </c>
      <c r="H75" s="102">
        <v>56.747297945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600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28.5</v>
      </c>
      <c r="C80">
        <v>0</v>
      </c>
      <c r="F80" s="17">
        <v>28</v>
      </c>
      <c r="I80" s="362"/>
    </row>
    <row r="81" spans="1:6" x14ac:dyDescent="0.2">
      <c r="A81" s="56"/>
      <c r="B81" s="376">
        <v>28.5</v>
      </c>
      <c r="C81">
        <v>1.2</v>
      </c>
      <c r="F81" s="17">
        <v>28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28515625" style="6"/>
    <col min="17" max="17" width="18" customWidth="1"/>
  </cols>
  <sheetData>
    <row r="2" spans="1:19" ht="15.75" x14ac:dyDescent="0.25">
      <c r="A2" s="44" t="s">
        <v>598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631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2.4300946257999998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2.4300946257999998</v>
      </c>
    </row>
    <row r="31" spans="1:11" x14ac:dyDescent="0.2">
      <c r="B31">
        <v>2012</v>
      </c>
      <c r="C31" s="29">
        <v>2.1223238769999999</v>
      </c>
      <c r="D31" s="6">
        <f t="shared" si="1"/>
        <v>2.4300946257999998</v>
      </c>
    </row>
    <row r="32" spans="1:11" x14ac:dyDescent="0.2">
      <c r="B32">
        <v>2013</v>
      </c>
      <c r="C32" s="29">
        <v>2.1556190247</v>
      </c>
      <c r="D32" s="6">
        <f t="shared" si="1"/>
        <v>2.4300946257999998</v>
      </c>
    </row>
    <row r="33" spans="2:4" x14ac:dyDescent="0.2">
      <c r="B33">
        <v>2014</v>
      </c>
      <c r="C33" s="29">
        <v>2.0735442219000002</v>
      </c>
      <c r="D33" s="6">
        <f t="shared" si="1"/>
        <v>2.4300946257999998</v>
      </c>
    </row>
    <row r="34" spans="2:4" x14ac:dyDescent="0.2">
      <c r="B34">
        <v>2015</v>
      </c>
      <c r="C34" s="29">
        <v>1.4591194932</v>
      </c>
      <c r="D34" s="6">
        <f t="shared" si="1"/>
        <v>2.4300946257999998</v>
      </c>
    </row>
    <row r="35" spans="2:4" x14ac:dyDescent="0.2">
      <c r="B35">
        <v>2016</v>
      </c>
      <c r="C35" s="29">
        <v>1.1467601284</v>
      </c>
      <c r="D35" s="6">
        <f t="shared" si="1"/>
        <v>2.4300946257999998</v>
      </c>
    </row>
    <row r="36" spans="2:4" x14ac:dyDescent="0.2">
      <c r="B36">
        <v>2017</v>
      </c>
      <c r="C36" s="29">
        <v>2.0347123288</v>
      </c>
      <c r="D36" s="6">
        <f t="shared" si="1"/>
        <v>2.4300946257999998</v>
      </c>
    </row>
    <row r="37" spans="2:4" x14ac:dyDescent="0.2">
      <c r="B37">
        <v>2018</v>
      </c>
      <c r="C37" s="29">
        <v>1.5568246575</v>
      </c>
      <c r="D37" s="6">
        <f t="shared" si="1"/>
        <v>2.4300946257999998</v>
      </c>
    </row>
    <row r="38" spans="2:4" x14ac:dyDescent="0.2">
      <c r="B38">
        <v>2019</v>
      </c>
      <c r="C38" s="29">
        <v>2.5157972602999998</v>
      </c>
      <c r="D38" s="6">
        <f t="shared" si="1"/>
        <v>2.4300946257999998</v>
      </c>
    </row>
    <row r="39" spans="2:4" x14ac:dyDescent="0.2">
      <c r="B39">
        <v>2020</v>
      </c>
      <c r="C39" s="29">
        <v>6.1893178525000003</v>
      </c>
      <c r="D39" s="6">
        <f t="shared" si="1"/>
        <v>2.4300946257999998</v>
      </c>
    </row>
    <row r="40" spans="2:4" x14ac:dyDescent="0.2">
      <c r="B40">
        <v>2021</v>
      </c>
      <c r="C40" s="29">
        <v>6.5240303122999999</v>
      </c>
      <c r="D40" s="6">
        <f t="shared" si="1"/>
        <v>2.4300946257999998</v>
      </c>
    </row>
    <row r="41" spans="2:4" x14ac:dyDescent="0.2">
      <c r="B41">
        <v>2022</v>
      </c>
      <c r="C41" s="29">
        <v>4.7675452055000003</v>
      </c>
      <c r="D41" s="6">
        <f t="shared" si="1"/>
        <v>2.4300946257999998</v>
      </c>
    </row>
    <row r="42" spans="2:4" x14ac:dyDescent="0.2">
      <c r="B42" s="9">
        <f>B41+1</f>
        <v>2023</v>
      </c>
      <c r="C42" s="61"/>
      <c r="D42" s="60">
        <f t="shared" si="1"/>
        <v>2.4300946257999998</v>
      </c>
    </row>
    <row r="43" spans="2:4" x14ac:dyDescent="0.2">
      <c r="B43" s="353" t="s">
        <v>600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4" x14ac:dyDescent="0.2">
      <c r="C45"/>
    </row>
    <row r="46" spans="2:4" x14ac:dyDescent="0.2">
      <c r="B46" s="5"/>
      <c r="C46" s="84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05"/>
    </row>
    <row r="2" spans="1:17" ht="15.75" x14ac:dyDescent="0.25">
      <c r="A2" s="44" t="s">
        <v>598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91" t="s">
        <v>186</v>
      </c>
      <c r="C25" s="592"/>
      <c r="D25" s="592"/>
      <c r="E25" s="592"/>
    </row>
    <row r="26" spans="1:11" x14ac:dyDescent="0.2">
      <c r="B26" s="592"/>
      <c r="C26" s="592"/>
      <c r="D26" s="592"/>
      <c r="E26" s="592"/>
    </row>
    <row r="27" spans="1:11" x14ac:dyDescent="0.2">
      <c r="A27" s="3"/>
      <c r="B27" s="68" t="s">
        <v>484</v>
      </c>
      <c r="C27" s="590" t="s">
        <v>632</v>
      </c>
      <c r="D27" s="590"/>
      <c r="E27" s="590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63.484559351000001</v>
      </c>
      <c r="C29" s="43">
        <f>+MIN($B$29,$B$41,$B$53,$B$65,$B$77)</f>
        <v>59.296630702999998</v>
      </c>
      <c r="D29" s="43">
        <f>+MAX($B$29,$B$41,$B$53,$B$65,$B$77)</f>
        <v>65.278249055000003</v>
      </c>
      <c r="E29" s="17">
        <f t="shared" ref="E29:E92" si="0">D29-C29</f>
        <v>5.9816183520000052</v>
      </c>
      <c r="G29" s="43"/>
      <c r="H29" s="17"/>
    </row>
    <row r="30" spans="1:11" x14ac:dyDescent="0.2">
      <c r="A30" s="1">
        <v>42401</v>
      </c>
      <c r="B30" s="12">
        <v>64.380817637999996</v>
      </c>
      <c r="C30" s="43">
        <f>+MIN($B$30,$B$42,$B$54,$B$66,$B$78)</f>
        <v>59.074440074000002</v>
      </c>
      <c r="D30" s="43">
        <f>+MAX($B$30,$B$42,$B$54,$B$66,$B$78)</f>
        <v>66.706287816</v>
      </c>
      <c r="E30" s="17">
        <f t="shared" si="0"/>
        <v>7.6318477419999979</v>
      </c>
      <c r="G30" s="43"/>
      <c r="H30" s="17"/>
    </row>
    <row r="31" spans="1:11" x14ac:dyDescent="0.2">
      <c r="A31" s="1">
        <v>42430</v>
      </c>
      <c r="B31" s="12">
        <v>65.482426645000004</v>
      </c>
      <c r="C31" s="43">
        <f>+MIN($B$31,$B$43,$B$55,$B$67,$B$79)</f>
        <v>59.678919825999998</v>
      </c>
      <c r="D31" s="43">
        <f>+MAX($B$31,$B$43,$B$55,$B$67,$B$79)</f>
        <v>84.585934000999998</v>
      </c>
      <c r="E31" s="17">
        <f t="shared" si="0"/>
        <v>24.907014175</v>
      </c>
      <c r="G31" s="43"/>
      <c r="H31" s="17"/>
    </row>
    <row r="32" spans="1:11" x14ac:dyDescent="0.2">
      <c r="A32" s="1">
        <v>42461</v>
      </c>
      <c r="B32" s="12">
        <v>66.674440718</v>
      </c>
      <c r="C32" s="43">
        <f>+MIN($B$32,$B$44,$B$56,$B$68,$B$80)</f>
        <v>59.635989078000001</v>
      </c>
      <c r="D32" s="43">
        <f>+MAX($B$32,$B$44,$B$56,$B$68,$B$80)</f>
        <v>83.816456814000006</v>
      </c>
      <c r="E32" s="17">
        <f t="shared" si="0"/>
        <v>24.180467736000004</v>
      </c>
      <c r="G32" s="43"/>
      <c r="H32" s="17"/>
    </row>
    <row r="33" spans="1:8" x14ac:dyDescent="0.2">
      <c r="A33" s="1">
        <v>42491</v>
      </c>
      <c r="B33" s="12">
        <v>65.718117965000005</v>
      </c>
      <c r="C33" s="43">
        <f>+MIN($B$33,$B$45,$B$57,$B$69,$B$81)</f>
        <v>58.965589209999997</v>
      </c>
      <c r="D33" s="43">
        <f>+MAX($B$33,$B$45,$B$57,$B$69,$B$81)</f>
        <v>79.701466189000001</v>
      </c>
      <c r="E33" s="17">
        <f t="shared" si="0"/>
        <v>20.735876979000004</v>
      </c>
      <c r="G33" s="43"/>
      <c r="H33" s="17"/>
    </row>
    <row r="34" spans="1:8" x14ac:dyDescent="0.2">
      <c r="A34" s="1">
        <v>42522</v>
      </c>
      <c r="B34" s="12">
        <v>65.826401356000005</v>
      </c>
      <c r="C34" s="43">
        <f>+MIN($B$34,$B$46,$B$58,$B$70,$B$82)</f>
        <v>57.933341894999998</v>
      </c>
      <c r="D34" s="43">
        <f>+MAX($B$34,$B$46,$B$58,$B$70,$B$82)</f>
        <v>76.147816636000002</v>
      </c>
      <c r="E34" s="17">
        <f t="shared" si="0"/>
        <v>18.214474741000004</v>
      </c>
      <c r="G34" s="43"/>
      <c r="H34" s="17"/>
    </row>
    <row r="35" spans="1:8" x14ac:dyDescent="0.2">
      <c r="A35" s="1">
        <v>42552</v>
      </c>
      <c r="B35" s="12">
        <v>64.749419302000007</v>
      </c>
      <c r="C35" s="43">
        <f>+MIN($B$35,$B$47,$B$59,$B$71,$B$83)</f>
        <v>57.644801272000002</v>
      </c>
      <c r="D35" s="43">
        <f>+MAX($B$35,$B$47,$B$59,$B$71,$B$83)</f>
        <v>76.729011069999999</v>
      </c>
      <c r="E35" s="17">
        <f t="shared" si="0"/>
        <v>19.084209797999996</v>
      </c>
      <c r="G35" s="43"/>
      <c r="H35" s="17"/>
    </row>
    <row r="36" spans="1:8" x14ac:dyDescent="0.2">
      <c r="A36" s="1">
        <v>42583</v>
      </c>
      <c r="B36" s="12">
        <v>65.660226069000004</v>
      </c>
      <c r="C36" s="43">
        <f>+MIN($B$36,$B$48,$B$60,$B$72,$B$84)</f>
        <v>60.245991756000002</v>
      </c>
      <c r="D36" s="43">
        <f>+MAX($B$36,$B$48,$B$60,$B$72,$B$84)</f>
        <v>75.466202554000006</v>
      </c>
      <c r="E36" s="17">
        <f t="shared" si="0"/>
        <v>15.220210798000004</v>
      </c>
      <c r="G36" s="43"/>
      <c r="H36" s="17"/>
    </row>
    <row r="37" spans="1:8" x14ac:dyDescent="0.2">
      <c r="A37" s="1">
        <v>42614</v>
      </c>
      <c r="B37" s="12">
        <v>65.788908750000004</v>
      </c>
      <c r="C37" s="43">
        <f>+MIN($B$37,$B$49,$B$61,$B$73,$B$85)</f>
        <v>59.281422135</v>
      </c>
      <c r="D37" s="43">
        <f>+MAX($B$37,$B$49,$B$61,$B$73,$B$85)</f>
        <v>74.227619622999995</v>
      </c>
      <c r="E37" s="17">
        <f t="shared" si="0"/>
        <v>14.946197487999996</v>
      </c>
      <c r="G37" s="43"/>
      <c r="H37" s="17"/>
    </row>
    <row r="38" spans="1:8" x14ac:dyDescent="0.2">
      <c r="A38" s="1">
        <v>42644</v>
      </c>
      <c r="B38" s="12">
        <v>64.768839147999998</v>
      </c>
      <c r="C38" s="43">
        <f>+MIN($B$38,$B$50,$B$62,$B$74,$B$86)</f>
        <v>59.236967143999998</v>
      </c>
      <c r="D38" s="43">
        <f>+MAX($B$38,$B$50,$B$62,$B$74,$B$86)</f>
        <v>73.061052027000002</v>
      </c>
      <c r="E38" s="17">
        <f t="shared" si="0"/>
        <v>13.824084883000005</v>
      </c>
      <c r="G38" s="43"/>
      <c r="H38" s="17"/>
    </row>
    <row r="39" spans="1:8" x14ac:dyDescent="0.2">
      <c r="A39" s="1">
        <v>42675</v>
      </c>
      <c r="B39" s="12">
        <v>63.061841285</v>
      </c>
      <c r="C39" s="43">
        <f>+MIN($B$39,$B$51,$B$63,$B$75,$B$87)</f>
        <v>59.764222490000002</v>
      </c>
      <c r="D39" s="43">
        <f>+MAX($B$39,$B$51,$B$63,$B$75,$B$87)</f>
        <v>71.839099524000005</v>
      </c>
      <c r="E39" s="17">
        <f t="shared" si="0"/>
        <v>12.074877034000004</v>
      </c>
      <c r="G39" s="43"/>
      <c r="H39" s="17"/>
    </row>
    <row r="40" spans="1:8" x14ac:dyDescent="0.2">
      <c r="A40" s="1">
        <v>42705</v>
      </c>
      <c r="B40" s="12">
        <v>65.056682953999996</v>
      </c>
      <c r="C40" s="43">
        <f>+MIN($B$40,$B$52,$B$64,$B$76,$B$88)</f>
        <v>59.966413484</v>
      </c>
      <c r="D40" s="43">
        <f>+MAX($B$40,$B$52,$B$64,$B$76,$B$88)</f>
        <v>73.272831405000005</v>
      </c>
      <c r="E40" s="17">
        <f t="shared" si="0"/>
        <v>13.306417921000005</v>
      </c>
      <c r="G40" s="43"/>
      <c r="H40" s="17"/>
    </row>
    <row r="41" spans="1:8" x14ac:dyDescent="0.2">
      <c r="A41" s="1">
        <v>42736</v>
      </c>
      <c r="B41" s="12">
        <v>65.278249055000003</v>
      </c>
      <c r="C41" s="43">
        <f>+MIN($B$29,$B$41,$B$53,$B$65,$B$77)</f>
        <v>59.296630702999998</v>
      </c>
      <c r="D41" s="43">
        <f>+MAX($B$29,$B$41,$B$53,$B$65,$B$77)</f>
        <v>65.278249055000003</v>
      </c>
      <c r="E41" s="17">
        <f t="shared" si="0"/>
        <v>5.9816183520000052</v>
      </c>
      <c r="G41" s="43"/>
      <c r="H41" s="17"/>
    </row>
    <row r="42" spans="1:8" x14ac:dyDescent="0.2">
      <c r="A42" s="1">
        <v>42767</v>
      </c>
      <c r="B42" s="12">
        <v>64.065220170000003</v>
      </c>
      <c r="C42" s="43">
        <f>+MIN($B$30,$B$42,$B$54,$B$66,$B$78)</f>
        <v>59.074440074000002</v>
      </c>
      <c r="D42" s="43">
        <f>+MAX($B$30,$B$42,$B$54,$B$66,$B$78)</f>
        <v>66.706287816</v>
      </c>
      <c r="E42" s="17">
        <f t="shared" si="0"/>
        <v>7.6318477419999979</v>
      </c>
      <c r="G42" s="43"/>
      <c r="H42" s="17"/>
    </row>
    <row r="43" spans="1:8" x14ac:dyDescent="0.2">
      <c r="A43" s="1">
        <v>42795</v>
      </c>
      <c r="B43" s="12">
        <v>65.669879757999993</v>
      </c>
      <c r="C43" s="43">
        <f>+MIN($B$31,$B$43,$B$55,$B$67,$B$79)</f>
        <v>59.678919825999998</v>
      </c>
      <c r="D43" s="43">
        <f>+MAX($B$31,$B$43,$B$55,$B$67,$B$79)</f>
        <v>84.585934000999998</v>
      </c>
      <c r="E43" s="17">
        <f t="shared" si="0"/>
        <v>24.907014175</v>
      </c>
      <c r="G43" s="43"/>
      <c r="H43" s="17"/>
    </row>
    <row r="44" spans="1:8" x14ac:dyDescent="0.2">
      <c r="A44" s="1">
        <v>42826</v>
      </c>
      <c r="B44" s="12">
        <v>64.639633317999994</v>
      </c>
      <c r="C44" s="43">
        <f>+MIN($B$32,$B$44,$B$56,$B$68,$B$80)</f>
        <v>59.635989078000001</v>
      </c>
      <c r="D44" s="43">
        <f>+MAX($B$32,$B$44,$B$56,$B$68,$B$80)</f>
        <v>83.816456814000006</v>
      </c>
      <c r="E44" s="17">
        <f t="shared" si="0"/>
        <v>24.180467736000004</v>
      </c>
      <c r="G44" s="43"/>
      <c r="H44" s="17"/>
    </row>
    <row r="45" spans="1:8" x14ac:dyDescent="0.2">
      <c r="A45" s="1">
        <v>42856</v>
      </c>
      <c r="B45" s="12">
        <v>63.336915980000001</v>
      </c>
      <c r="C45" s="43">
        <f>+MIN($B$33,$B$45,$B$57,$B$69,$B$81)</f>
        <v>58.965589209999997</v>
      </c>
      <c r="D45" s="43">
        <f>+MAX($B$33,$B$45,$B$57,$B$69,$B$81)</f>
        <v>79.701466189000001</v>
      </c>
      <c r="E45" s="17">
        <f t="shared" si="0"/>
        <v>20.735876979000004</v>
      </c>
      <c r="G45" s="43"/>
      <c r="H45" s="17"/>
    </row>
    <row r="46" spans="1:8" x14ac:dyDescent="0.2">
      <c r="A46" s="1">
        <v>42887</v>
      </c>
      <c r="B46" s="12">
        <v>63.216749122000003</v>
      </c>
      <c r="C46" s="43">
        <f>+MIN($B$34,$B$46,$B$58,$B$70,$B$82)</f>
        <v>57.933341894999998</v>
      </c>
      <c r="D46" s="43">
        <f>+MAX($B$34,$B$46,$B$58,$B$70,$B$82)</f>
        <v>76.147816636000002</v>
      </c>
      <c r="E46" s="17">
        <f t="shared" si="0"/>
        <v>18.214474741000004</v>
      </c>
      <c r="G46" s="43"/>
      <c r="H46" s="17"/>
    </row>
    <row r="47" spans="1:8" x14ac:dyDescent="0.2">
      <c r="A47" s="1">
        <v>42917</v>
      </c>
      <c r="B47" s="12">
        <v>63.003941382000001</v>
      </c>
      <c r="C47" s="43">
        <f>+MIN($B$35,$B$47,$B$59,$B$71,$B$83)</f>
        <v>57.644801272000002</v>
      </c>
      <c r="D47" s="43">
        <f>+MAX($B$35,$B$47,$B$59,$B$71,$B$83)</f>
        <v>76.729011069999999</v>
      </c>
      <c r="E47" s="17">
        <f t="shared" si="0"/>
        <v>19.084209797999996</v>
      </c>
      <c r="G47" s="43"/>
      <c r="H47" s="17"/>
    </row>
    <row r="48" spans="1:8" x14ac:dyDescent="0.2">
      <c r="A48" s="1">
        <v>42948</v>
      </c>
      <c r="B48" s="12">
        <v>63.00186704</v>
      </c>
      <c r="C48" s="43">
        <f>+MIN($B$36,$B$48,$B$60,$B$72,$B$84)</f>
        <v>60.245991756000002</v>
      </c>
      <c r="D48" s="43">
        <f>+MAX($B$36,$B$48,$B$60,$B$72,$B$84)</f>
        <v>75.466202554000006</v>
      </c>
      <c r="E48" s="17">
        <f t="shared" si="0"/>
        <v>15.220210798000004</v>
      </c>
      <c r="G48" s="43"/>
      <c r="H48" s="17"/>
    </row>
    <row r="49" spans="1:8" x14ac:dyDescent="0.2">
      <c r="A49" s="1">
        <v>42979</v>
      </c>
      <c r="B49" s="12">
        <v>62.557586635</v>
      </c>
      <c r="C49" s="43">
        <f>+MIN($B$37,$B$49,$B$61,$B$73,$B$85)</f>
        <v>59.281422135</v>
      </c>
      <c r="D49" s="43">
        <f>+MAX($B$37,$B$49,$B$61,$B$73,$B$85)</f>
        <v>74.227619622999995</v>
      </c>
      <c r="E49" s="17">
        <f t="shared" si="0"/>
        <v>14.946197487999996</v>
      </c>
      <c r="G49" s="43"/>
      <c r="H49" s="17"/>
    </row>
    <row r="50" spans="1:8" x14ac:dyDescent="0.2">
      <c r="A50" s="1">
        <v>43009</v>
      </c>
      <c r="B50" s="12">
        <v>60.107433239000002</v>
      </c>
      <c r="C50" s="43">
        <f>+MIN($B$38,$B$50,$B$62,$B$74,$B$86)</f>
        <v>59.236967143999998</v>
      </c>
      <c r="D50" s="43">
        <f>+MAX($B$38,$B$50,$B$62,$B$74,$B$86)</f>
        <v>73.061052027000002</v>
      </c>
      <c r="E50" s="17">
        <f t="shared" si="0"/>
        <v>13.824084883000005</v>
      </c>
      <c r="G50" s="43"/>
      <c r="H50" s="17"/>
    </row>
    <row r="51" spans="1:8" x14ac:dyDescent="0.2">
      <c r="A51" s="1">
        <v>43040</v>
      </c>
      <c r="B51" s="12">
        <v>59.764222490000002</v>
      </c>
      <c r="C51" s="43">
        <f>+MIN($B$39,$B$51,$B$63,$B$75,$B$87)</f>
        <v>59.764222490000002</v>
      </c>
      <c r="D51" s="43">
        <f>+MAX($B$39,$B$51,$B$63,$B$75,$B$87)</f>
        <v>71.839099524000005</v>
      </c>
      <c r="E51" s="17">
        <f t="shared" si="0"/>
        <v>12.074877034000004</v>
      </c>
      <c r="G51" s="43"/>
      <c r="H51" s="17"/>
    </row>
    <row r="52" spans="1:8" x14ac:dyDescent="0.2">
      <c r="A52" s="1">
        <v>43070</v>
      </c>
      <c r="B52" s="12">
        <v>59.966413484</v>
      </c>
      <c r="C52" s="43">
        <f>+MIN($B$40,$B$52,$B$64,$B$76,$B$88)</f>
        <v>59.966413484</v>
      </c>
      <c r="D52" s="43">
        <f>+MAX($B$40,$B$52,$B$64,$B$76,$B$88)</f>
        <v>73.272831405000005</v>
      </c>
      <c r="E52" s="17">
        <f t="shared" si="0"/>
        <v>13.306417921000005</v>
      </c>
      <c r="G52" s="43"/>
      <c r="H52" s="17"/>
    </row>
    <row r="53" spans="1:8" x14ac:dyDescent="0.2">
      <c r="A53" s="1">
        <v>43101</v>
      </c>
      <c r="B53" s="12">
        <v>59.296630702999998</v>
      </c>
      <c r="C53" s="43">
        <f>+MIN($B$29,$B$41,$B$53,$B$65,$B$77)</f>
        <v>59.296630702999998</v>
      </c>
      <c r="D53" s="43">
        <f>+MAX($B$29,$B$41,$B$53,$B$65,$B$77)</f>
        <v>65.278249055000003</v>
      </c>
      <c r="E53" s="17">
        <f t="shared" si="0"/>
        <v>5.9816183520000052</v>
      </c>
      <c r="G53" s="43"/>
      <c r="H53" s="17"/>
    </row>
    <row r="54" spans="1:8" x14ac:dyDescent="0.2">
      <c r="A54" s="1">
        <v>43132</v>
      </c>
      <c r="B54" s="12">
        <v>59.074440074000002</v>
      </c>
      <c r="C54" s="43">
        <f>+MIN($B$30,$B$42,$B$54,$B$66,$B$78)</f>
        <v>59.074440074000002</v>
      </c>
      <c r="D54" s="43">
        <f>+MAX($B$30,$B$42,$B$54,$B$66,$B$78)</f>
        <v>66.706287816</v>
      </c>
      <c r="E54" s="17">
        <f t="shared" si="0"/>
        <v>7.6318477419999979</v>
      </c>
      <c r="G54" s="43"/>
      <c r="H54" s="17"/>
    </row>
    <row r="55" spans="1:8" x14ac:dyDescent="0.2">
      <c r="A55" s="1">
        <v>43160</v>
      </c>
      <c r="B55" s="12">
        <v>59.678919825999998</v>
      </c>
      <c r="C55" s="43">
        <f>+MIN($B$31,$B$43,$B$55,$B$67,$B$79)</f>
        <v>59.678919825999998</v>
      </c>
      <c r="D55" s="43">
        <f>+MAX($B$31,$B$43,$B$55,$B$67,$B$79)</f>
        <v>84.585934000999998</v>
      </c>
      <c r="E55" s="17">
        <f t="shared" si="0"/>
        <v>24.907014175</v>
      </c>
      <c r="G55" s="43"/>
      <c r="H55" s="17"/>
    </row>
    <row r="56" spans="1:8" x14ac:dyDescent="0.2">
      <c r="A56" s="1">
        <v>43191</v>
      </c>
      <c r="B56" s="12">
        <v>59.635989078000001</v>
      </c>
      <c r="C56" s="43">
        <f>+MIN($B$32,$B$44,$B$56,$B$68,$B$80)</f>
        <v>59.635989078000001</v>
      </c>
      <c r="D56" s="43">
        <f>+MAX($B$32,$B$44,$B$56,$B$68,$B$80)</f>
        <v>83.816456814000006</v>
      </c>
      <c r="E56" s="17">
        <f t="shared" si="0"/>
        <v>24.180467736000004</v>
      </c>
      <c r="G56" s="43"/>
      <c r="H56" s="17"/>
    </row>
    <row r="57" spans="1:8" x14ac:dyDescent="0.2">
      <c r="A57" s="1">
        <v>43221</v>
      </c>
      <c r="B57" s="12">
        <v>58.965589209999997</v>
      </c>
      <c r="C57" s="43">
        <f>+MIN($B$33,$B$45,$B$57,$B$69,$B$81)</f>
        <v>58.965589209999997</v>
      </c>
      <c r="D57" s="43">
        <f>+MAX($B$33,$B$45,$B$57,$B$69,$B$81)</f>
        <v>79.701466189000001</v>
      </c>
      <c r="E57" s="17">
        <f t="shared" si="0"/>
        <v>20.735876979000004</v>
      </c>
      <c r="G57" s="43"/>
      <c r="H57" s="17"/>
    </row>
    <row r="58" spans="1:8" x14ac:dyDescent="0.2">
      <c r="A58" s="1">
        <v>43252</v>
      </c>
      <c r="B58" s="12">
        <v>57.933341894999998</v>
      </c>
      <c r="C58" s="43">
        <f>+MIN($B$34,$B$46,$B$58,$B$70,$B$82)</f>
        <v>57.933341894999998</v>
      </c>
      <c r="D58" s="43">
        <f>+MAX($B$34,$B$46,$B$58,$B$70,$B$82)</f>
        <v>76.147816636000002</v>
      </c>
      <c r="E58" s="17">
        <f t="shared" si="0"/>
        <v>18.214474741000004</v>
      </c>
      <c r="G58" s="43"/>
      <c r="H58" s="17"/>
    </row>
    <row r="59" spans="1:8" x14ac:dyDescent="0.2">
      <c r="A59" s="1">
        <v>43282</v>
      </c>
      <c r="B59" s="12">
        <v>57.644801272000002</v>
      </c>
      <c r="C59" s="43">
        <f>+MIN($B$35,$B$47,$B$59,$B$71,$B$83)</f>
        <v>57.644801272000002</v>
      </c>
      <c r="D59" s="43">
        <f>+MAX($B$35,$B$47,$B$59,$B$71,$B$83)</f>
        <v>76.729011069999999</v>
      </c>
      <c r="E59" s="17">
        <f t="shared" si="0"/>
        <v>19.084209797999996</v>
      </c>
      <c r="G59" s="43"/>
      <c r="H59" s="17"/>
    </row>
    <row r="60" spans="1:8" x14ac:dyDescent="0.2">
      <c r="A60" s="1">
        <v>43313</v>
      </c>
      <c r="B60" s="12">
        <v>60.245991756000002</v>
      </c>
      <c r="C60" s="43">
        <f>+MIN($B$36,$B$48,$B$60,$B$72,$B$84)</f>
        <v>60.245991756000002</v>
      </c>
      <c r="D60" s="43">
        <f>+MAX($B$36,$B$48,$B$60,$B$72,$B$84)</f>
        <v>75.466202554000006</v>
      </c>
      <c r="E60" s="17">
        <f t="shared" si="0"/>
        <v>15.220210798000004</v>
      </c>
      <c r="G60" s="43"/>
      <c r="H60" s="17"/>
    </row>
    <row r="61" spans="1:8" x14ac:dyDescent="0.2">
      <c r="A61" s="1">
        <v>43344</v>
      </c>
      <c r="B61" s="12">
        <v>59.281422135</v>
      </c>
      <c r="C61" s="43">
        <f>+MIN($B$37,$B$49,$B$61,$B$73,$B$85)</f>
        <v>59.281422135</v>
      </c>
      <c r="D61" s="43">
        <f>+MAX($B$37,$B$49,$B$61,$B$73,$B$85)</f>
        <v>74.227619622999995</v>
      </c>
      <c r="E61" s="17">
        <f t="shared" si="0"/>
        <v>14.946197487999996</v>
      </c>
      <c r="G61" s="43"/>
      <c r="H61" s="17"/>
    </row>
    <row r="62" spans="1:8" x14ac:dyDescent="0.2">
      <c r="A62" s="1">
        <v>43374</v>
      </c>
      <c r="B62" s="12">
        <v>59.236967143999998</v>
      </c>
      <c r="C62" s="43">
        <f>+MIN($B$38,$B$50,$B$62,$B$74,$B$86)</f>
        <v>59.236967143999998</v>
      </c>
      <c r="D62" s="43">
        <f>+MAX($B$38,$B$50,$B$62,$B$74,$B$86)</f>
        <v>73.061052027000002</v>
      </c>
      <c r="E62" s="17">
        <f t="shared" si="0"/>
        <v>13.824084883000005</v>
      </c>
      <c r="G62" s="43"/>
      <c r="H62" s="17"/>
    </row>
    <row r="63" spans="1:8" x14ac:dyDescent="0.2">
      <c r="A63" s="1">
        <v>43405</v>
      </c>
      <c r="B63" s="12">
        <v>60.412935443999999</v>
      </c>
      <c r="C63" s="43">
        <f>+MIN($B$39,$B$51,$B$63,$B$75,$B$87)</f>
        <v>59.764222490000002</v>
      </c>
      <c r="D63" s="43">
        <f>+MAX($B$39,$B$51,$B$63,$B$75,$B$87)</f>
        <v>71.839099524000005</v>
      </c>
      <c r="E63" s="17">
        <f t="shared" si="0"/>
        <v>12.074877034000004</v>
      </c>
      <c r="G63" s="43"/>
      <c r="H63" s="17"/>
    </row>
    <row r="64" spans="1:8" x14ac:dyDescent="0.2">
      <c r="A64" s="1">
        <v>43435</v>
      </c>
      <c r="B64" s="12">
        <v>60.103778403</v>
      </c>
      <c r="C64" s="43">
        <f>+MIN($B$40,$B$52,$B$64,$B$76,$B$88)</f>
        <v>59.966413484</v>
      </c>
      <c r="D64" s="43">
        <f>+MAX($B$40,$B$52,$B$64,$B$76,$B$88)</f>
        <v>73.272831405000005</v>
      </c>
      <c r="E64" s="17">
        <f t="shared" si="0"/>
        <v>13.306417921000005</v>
      </c>
      <c r="G64" s="43"/>
      <c r="H64" s="17"/>
    </row>
    <row r="65" spans="1:8" x14ac:dyDescent="0.2">
      <c r="A65" s="1">
        <v>43466</v>
      </c>
      <c r="B65" s="12">
        <v>59.769102314999998</v>
      </c>
      <c r="C65" s="43">
        <f>+MIN($B$29,$B$41,$B$53,$B$65,$B$77)</f>
        <v>59.296630702999998</v>
      </c>
      <c r="D65" s="43">
        <f>+MAX($B$29,$B$41,$B$53,$B$65,$B$77)</f>
        <v>65.278249055000003</v>
      </c>
      <c r="E65" s="17">
        <f t="shared" si="0"/>
        <v>5.9816183520000052</v>
      </c>
      <c r="G65" s="43"/>
      <c r="H65" s="17"/>
    </row>
    <row r="66" spans="1:8" x14ac:dyDescent="0.2">
      <c r="A66" s="1">
        <v>43497</v>
      </c>
      <c r="B66" s="12">
        <v>61.452205241999998</v>
      </c>
      <c r="C66" s="43">
        <f>+MIN($B$30,$B$42,$B$54,$B$66,$B$78)</f>
        <v>59.074440074000002</v>
      </c>
      <c r="D66" s="43">
        <f>+MAX($B$30,$B$42,$B$54,$B$66,$B$78)</f>
        <v>66.706287816</v>
      </c>
      <c r="E66" s="17">
        <f t="shared" si="0"/>
        <v>7.6318477419999979</v>
      </c>
      <c r="G66" s="43"/>
      <c r="H66" s="17"/>
    </row>
    <row r="67" spans="1:8" x14ac:dyDescent="0.2">
      <c r="A67" s="1">
        <v>43525</v>
      </c>
      <c r="B67" s="12">
        <v>60.655814368999998</v>
      </c>
      <c r="C67" s="43">
        <f>+MIN($B$31,$B$43,$B$55,$B$67,$B$79)</f>
        <v>59.678919825999998</v>
      </c>
      <c r="D67" s="43">
        <f>+MAX($B$31,$B$43,$B$55,$B$67,$B$79)</f>
        <v>84.585934000999998</v>
      </c>
      <c r="E67" s="17">
        <f t="shared" si="0"/>
        <v>24.907014175</v>
      </c>
      <c r="G67" s="43"/>
      <c r="H67" s="17"/>
    </row>
    <row r="68" spans="1:8" x14ac:dyDescent="0.2">
      <c r="A68" s="1">
        <v>43556</v>
      </c>
      <c r="B68" s="12">
        <v>61.784690511000001</v>
      </c>
      <c r="C68" s="43">
        <f>+MIN($B$32,$B$44,$B$56,$B$68,$B$80)</f>
        <v>59.635989078000001</v>
      </c>
      <c r="D68" s="43">
        <f>+MAX($B$32,$B$44,$B$56,$B$68,$B$80)</f>
        <v>83.816456814000006</v>
      </c>
      <c r="E68" s="17">
        <f t="shared" si="0"/>
        <v>24.180467736000004</v>
      </c>
      <c r="G68" s="43"/>
      <c r="H68" s="17"/>
    </row>
    <row r="69" spans="1:8" x14ac:dyDescent="0.2">
      <c r="A69" s="1">
        <v>43586</v>
      </c>
      <c r="B69" s="12">
        <v>61.925961741000002</v>
      </c>
      <c r="C69" s="43">
        <f>+MIN($B$33,$B$45,$B$57,$B$69,$B$81)</f>
        <v>58.965589209999997</v>
      </c>
      <c r="D69" s="43">
        <f>+MAX($B$33,$B$45,$B$57,$B$69,$B$81)</f>
        <v>79.701466189000001</v>
      </c>
      <c r="E69" s="17">
        <f t="shared" si="0"/>
        <v>20.735876979000004</v>
      </c>
      <c r="G69" s="43"/>
      <c r="H69" s="17"/>
    </row>
    <row r="70" spans="1:8" x14ac:dyDescent="0.2">
      <c r="A70" s="1">
        <v>43617</v>
      </c>
      <c r="B70" s="12">
        <v>60.484218466000002</v>
      </c>
      <c r="C70" s="43">
        <f>+MIN($B$34,$B$46,$B$58,$B$70,$B$82)</f>
        <v>57.933341894999998</v>
      </c>
      <c r="D70" s="43">
        <f>+MAX($B$34,$B$46,$B$58,$B$70,$B$82)</f>
        <v>76.147816636000002</v>
      </c>
      <c r="E70" s="17">
        <f t="shared" si="0"/>
        <v>18.214474741000004</v>
      </c>
      <c r="G70" s="43"/>
      <c r="H70" s="17"/>
    </row>
    <row r="71" spans="1:8" x14ac:dyDescent="0.2">
      <c r="A71" s="1">
        <v>43647</v>
      </c>
      <c r="B71" s="12">
        <v>60.390318874000002</v>
      </c>
      <c r="C71" s="43">
        <f>+MIN($B$35,$B$47,$B$59,$B$71,$B$83)</f>
        <v>57.644801272000002</v>
      </c>
      <c r="D71" s="43">
        <f>+MAX($B$35,$B$47,$B$59,$B$71,$B$83)</f>
        <v>76.729011069999999</v>
      </c>
      <c r="E71" s="17">
        <f t="shared" si="0"/>
        <v>19.084209797999996</v>
      </c>
      <c r="G71" s="43"/>
      <c r="H71" s="17"/>
    </row>
    <row r="72" spans="1:8" x14ac:dyDescent="0.2">
      <c r="A72" s="1">
        <v>43678</v>
      </c>
      <c r="B72" s="12">
        <v>62.767018198999999</v>
      </c>
      <c r="C72" s="43">
        <f>+MIN($B$36,$B$48,$B$60,$B$72,$B$84)</f>
        <v>60.245991756000002</v>
      </c>
      <c r="D72" s="43">
        <f>+MAX($B$36,$B$48,$B$60,$B$72,$B$84)</f>
        <v>75.466202554000006</v>
      </c>
      <c r="E72" s="17">
        <f t="shared" si="0"/>
        <v>15.220210798000004</v>
      </c>
      <c r="G72" s="43"/>
      <c r="H72" s="17"/>
    </row>
    <row r="73" spans="1:8" x14ac:dyDescent="0.2">
      <c r="A73" s="1">
        <v>43709</v>
      </c>
      <c r="B73" s="12">
        <v>61.436962487000002</v>
      </c>
      <c r="C73" s="43">
        <f>+MIN($B$37,$B$49,$B$61,$B$73,$B$85)</f>
        <v>59.281422135</v>
      </c>
      <c r="D73" s="43">
        <f>+MAX($B$37,$B$49,$B$61,$B$73,$B$85)</f>
        <v>74.227619622999995</v>
      </c>
      <c r="E73" s="17">
        <f t="shared" si="0"/>
        <v>14.946197487999996</v>
      </c>
      <c r="G73" s="43"/>
      <c r="H73" s="17"/>
    </row>
    <row r="74" spans="1:8" x14ac:dyDescent="0.2">
      <c r="A74" s="1">
        <v>43739</v>
      </c>
      <c r="B74" s="12">
        <v>60.342442114999997</v>
      </c>
      <c r="C74" s="43">
        <f>+MIN($B$38,$B$50,$B$62,$B$74,$B$86)</f>
        <v>59.236967143999998</v>
      </c>
      <c r="D74" s="43">
        <f>+MAX($B$38,$B$50,$B$62,$B$74,$B$86)</f>
        <v>73.061052027000002</v>
      </c>
      <c r="E74" s="17">
        <f t="shared" si="0"/>
        <v>13.824084883000005</v>
      </c>
      <c r="G74" s="43"/>
      <c r="H74" s="17"/>
    </row>
    <row r="75" spans="1:8" x14ac:dyDescent="0.2">
      <c r="A75" s="1">
        <v>43770</v>
      </c>
      <c r="B75" s="12">
        <v>60.560447875999998</v>
      </c>
      <c r="C75" s="43">
        <f>+MIN($B$39,$B$51,$B$63,$B$75,$B$87)</f>
        <v>59.764222490000002</v>
      </c>
      <c r="D75" s="43">
        <f>+MAX($B$39,$B$51,$B$63,$B$75,$B$87)</f>
        <v>71.839099524000005</v>
      </c>
      <c r="E75" s="17">
        <f t="shared" si="0"/>
        <v>12.074877034000004</v>
      </c>
      <c r="G75" s="43"/>
      <c r="H75" s="17"/>
    </row>
    <row r="76" spans="1:8" x14ac:dyDescent="0.2">
      <c r="A76" s="1">
        <v>43800</v>
      </c>
      <c r="B76" s="12">
        <v>62.5946079</v>
      </c>
      <c r="C76" s="43">
        <f>+MIN($B$40,$B$52,$B$64,$B$76,$B$88)</f>
        <v>59.966413484</v>
      </c>
      <c r="D76" s="43">
        <f>+MAX($B$40,$B$52,$B$64,$B$76,$B$88)</f>
        <v>73.272831405000005</v>
      </c>
      <c r="E76" s="17">
        <f t="shared" si="0"/>
        <v>13.306417921000005</v>
      </c>
      <c r="G76" s="43"/>
      <c r="H76" s="17"/>
    </row>
    <row r="77" spans="1:8" x14ac:dyDescent="0.2">
      <c r="A77" s="1">
        <v>43831</v>
      </c>
      <c r="B77" s="12">
        <v>61.856409231999997</v>
      </c>
      <c r="C77" s="43">
        <f>+MIN($B$29,$B$41,$B$53,$B$65,$B$77)</f>
        <v>59.296630702999998</v>
      </c>
      <c r="D77" s="43">
        <f>+MAX($B$29,$B$41,$B$53,$B$65,$B$77)</f>
        <v>65.278249055000003</v>
      </c>
      <c r="E77" s="17">
        <f t="shared" si="0"/>
        <v>5.9816183520000052</v>
      </c>
      <c r="G77" s="43"/>
      <c r="H77" s="17"/>
    </row>
    <row r="78" spans="1:8" x14ac:dyDescent="0.2">
      <c r="A78" s="1">
        <v>43862</v>
      </c>
      <c r="B78" s="12">
        <v>66.706287816</v>
      </c>
      <c r="C78" s="43">
        <f>+MIN($B$30,$B$42,$B$54,$B$66,$B$78)</f>
        <v>59.074440074000002</v>
      </c>
      <c r="D78" s="43">
        <f>+MAX($B$30,$B$42,$B$54,$B$66,$B$78)</f>
        <v>66.706287816</v>
      </c>
      <c r="E78" s="17">
        <f t="shared" si="0"/>
        <v>7.6318477419999979</v>
      </c>
      <c r="G78" s="43"/>
      <c r="H78" s="17"/>
    </row>
    <row r="79" spans="1:8" x14ac:dyDescent="0.2">
      <c r="A79" s="1">
        <v>43891</v>
      </c>
      <c r="B79" s="12">
        <v>84.585934000999998</v>
      </c>
      <c r="C79" s="43">
        <f>+MIN($B$31,$B$43,$B$55,$B$67,$B$79)</f>
        <v>59.678919825999998</v>
      </c>
      <c r="D79" s="43">
        <f>+MAX($B$31,$B$43,$B$55,$B$67,$B$79)</f>
        <v>84.585934000999998</v>
      </c>
      <c r="E79" s="17">
        <f t="shared" si="0"/>
        <v>24.907014175</v>
      </c>
      <c r="G79" s="43"/>
      <c r="H79" s="17"/>
    </row>
    <row r="80" spans="1:8" x14ac:dyDescent="0.2">
      <c r="A80" s="1">
        <v>43922</v>
      </c>
      <c r="B80" s="12">
        <v>83.816456814000006</v>
      </c>
      <c r="C80" s="43">
        <f>+MIN($B$32,$B$44,$B$56,$B$68,$B$80)</f>
        <v>59.635989078000001</v>
      </c>
      <c r="D80" s="43">
        <f>+MAX($B$32,$B$44,$B$56,$B$68,$B$80)</f>
        <v>83.816456814000006</v>
      </c>
      <c r="E80" s="17">
        <f t="shared" si="0"/>
        <v>24.180467736000004</v>
      </c>
      <c r="G80" s="43"/>
      <c r="H80" s="17"/>
    </row>
    <row r="81" spans="1:8" x14ac:dyDescent="0.2">
      <c r="A81" s="1">
        <v>43952</v>
      </c>
      <c r="B81" s="12">
        <v>79.701466189000001</v>
      </c>
      <c r="C81" s="43">
        <f>+MIN($B$33,$B$45,$B$57,$B$69,$B$81)</f>
        <v>58.965589209999997</v>
      </c>
      <c r="D81" s="43">
        <f>+MAX($B$33,$B$45,$B$57,$B$69,$B$81)</f>
        <v>79.701466189000001</v>
      </c>
      <c r="E81" s="17">
        <f t="shared" si="0"/>
        <v>20.735876979000004</v>
      </c>
      <c r="G81" s="43"/>
      <c r="H81" s="17"/>
    </row>
    <row r="82" spans="1:8" x14ac:dyDescent="0.2">
      <c r="A82" s="1">
        <v>43983</v>
      </c>
      <c r="B82" s="12">
        <v>76.147816636000002</v>
      </c>
      <c r="C82" s="43">
        <f>+MIN($B$34,$B$46,$B$58,$B$70,$B$82)</f>
        <v>57.933341894999998</v>
      </c>
      <c r="D82" s="43">
        <f>+MAX($B$34,$B$46,$B$58,$B$70,$B$82)</f>
        <v>76.147816636000002</v>
      </c>
      <c r="E82" s="17">
        <f t="shared" si="0"/>
        <v>18.214474741000004</v>
      </c>
      <c r="G82" s="43"/>
      <c r="H82" s="17"/>
    </row>
    <row r="83" spans="1:8" x14ac:dyDescent="0.2">
      <c r="A83" s="1">
        <v>44013</v>
      </c>
      <c r="B83" s="12">
        <v>76.729011069999999</v>
      </c>
      <c r="C83" s="43">
        <f>+MIN($B$35,$B$47,$B$59,$B$71,$B$83)</f>
        <v>57.644801272000002</v>
      </c>
      <c r="D83" s="43">
        <f>+MAX($B$35,$B$47,$B$59,$B$71,$B$83)</f>
        <v>76.729011069999999</v>
      </c>
      <c r="E83" s="17">
        <f t="shared" si="0"/>
        <v>19.084209797999996</v>
      </c>
      <c r="G83" s="43"/>
      <c r="H83" s="17"/>
    </row>
    <row r="84" spans="1:8" x14ac:dyDescent="0.2">
      <c r="A84" s="1">
        <v>44044</v>
      </c>
      <c r="B84" s="12">
        <v>75.466202554000006</v>
      </c>
      <c r="C84" s="43">
        <f>+MIN($B$36,$B$48,$B$60,$B$72,$B$84)</f>
        <v>60.245991756000002</v>
      </c>
      <c r="D84" s="43">
        <f>+MAX($B$36,$B$48,$B$60,$B$72,$B$84)</f>
        <v>75.466202554000006</v>
      </c>
      <c r="E84" s="17">
        <f t="shared" si="0"/>
        <v>15.220210798000004</v>
      </c>
      <c r="G84" s="43"/>
      <c r="H84" s="17"/>
    </row>
    <row r="85" spans="1:8" x14ac:dyDescent="0.2">
      <c r="A85" s="1">
        <v>44075</v>
      </c>
      <c r="B85" s="12">
        <v>74.227619622999995</v>
      </c>
      <c r="C85" s="43">
        <f>+MIN($B$37,$B$49,$B$61,$B$73,$B$85)</f>
        <v>59.281422135</v>
      </c>
      <c r="D85" s="43">
        <f>+MAX($B$37,$B$49,$B$61,$B$73,$B$85)</f>
        <v>74.227619622999995</v>
      </c>
      <c r="E85" s="17">
        <f t="shared" si="0"/>
        <v>14.946197487999996</v>
      </c>
      <c r="G85" s="43"/>
      <c r="H85" s="17"/>
    </row>
    <row r="86" spans="1:8" x14ac:dyDescent="0.2">
      <c r="A86" s="1">
        <v>44105</v>
      </c>
      <c r="B86" s="12">
        <v>73.061052027000002</v>
      </c>
      <c r="C86" s="43">
        <f>+MIN($B$38,$B$50,$B$62,$B$74,$B$86)</f>
        <v>59.236967143999998</v>
      </c>
      <c r="D86" s="43">
        <f>+MAX($B$38,$B$50,$B$62,$B$74,$B$86)</f>
        <v>73.061052027000002</v>
      </c>
      <c r="E86" s="17">
        <f t="shared" si="0"/>
        <v>13.824084883000005</v>
      </c>
      <c r="G86" s="43"/>
      <c r="H86" s="17"/>
    </row>
    <row r="87" spans="1:8" x14ac:dyDescent="0.2">
      <c r="A87" s="1">
        <v>44136</v>
      </c>
      <c r="B87" s="12">
        <v>71.839099524000005</v>
      </c>
      <c r="C87" s="43">
        <f>+MIN($B$39,$B$51,$B$63,$B$75,$B$87)</f>
        <v>59.764222490000002</v>
      </c>
      <c r="D87" s="43">
        <f>+MAX($B$39,$B$51,$B$63,$B$75,$B$87)</f>
        <v>71.839099524000005</v>
      </c>
      <c r="E87" s="17">
        <f t="shared" si="0"/>
        <v>12.074877034000004</v>
      </c>
      <c r="G87" s="43"/>
      <c r="H87" s="17"/>
    </row>
    <row r="88" spans="1:8" x14ac:dyDescent="0.2">
      <c r="A88" s="1">
        <v>44166</v>
      </c>
      <c r="B88" s="12">
        <v>73.272831405000005</v>
      </c>
      <c r="C88" s="43">
        <f>+MIN($B$40,$B$52,$B$64,$B$76,$B$88)</f>
        <v>59.966413484</v>
      </c>
      <c r="D88" s="43">
        <f>+MAX($B$40,$B$52,$B$64,$B$76,$B$88)</f>
        <v>73.272831405000005</v>
      </c>
      <c r="E88" s="17">
        <f t="shared" si="0"/>
        <v>13.306417921000005</v>
      </c>
      <c r="G88" s="43"/>
      <c r="H88" s="17"/>
    </row>
    <row r="89" spans="1:8" x14ac:dyDescent="0.2">
      <c r="A89" s="1">
        <v>44197</v>
      </c>
      <c r="B89" s="12">
        <v>70.813540680000003</v>
      </c>
      <c r="C89" s="43">
        <f>+MIN($B$29,$B$41,$B$53,$B$65,$B$77)</f>
        <v>59.296630702999998</v>
      </c>
      <c r="D89" s="43">
        <f>+MAX($B$29,$B$41,$B$53,$B$65,$B$77)</f>
        <v>65.278249055000003</v>
      </c>
      <c r="E89" s="17">
        <f t="shared" si="0"/>
        <v>5.9816183520000052</v>
      </c>
      <c r="G89" s="43"/>
      <c r="H89" s="17"/>
    </row>
    <row r="90" spans="1:8" x14ac:dyDescent="0.2">
      <c r="A90" s="1">
        <v>44228</v>
      </c>
      <c r="B90" s="12">
        <v>67.935854305999996</v>
      </c>
      <c r="C90" s="43">
        <f>+MIN($B$30,$B$42,$B$54,$B$66,$B$78)</f>
        <v>59.074440074000002</v>
      </c>
      <c r="D90" s="43">
        <f>+MAX($B$30,$B$42,$B$54,$B$66,$B$78)</f>
        <v>66.706287816</v>
      </c>
      <c r="E90" s="17">
        <f t="shared" si="0"/>
        <v>7.6318477419999979</v>
      </c>
      <c r="G90" s="43"/>
      <c r="H90" s="17"/>
    </row>
    <row r="91" spans="1:8" x14ac:dyDescent="0.2">
      <c r="A91" s="1">
        <v>44256</v>
      </c>
      <c r="B91" s="12">
        <v>67.117420276000004</v>
      </c>
      <c r="C91" s="43">
        <f>+MIN($B$31,$B$43,$B$55,$B$67,$B$79)</f>
        <v>59.678919825999998</v>
      </c>
      <c r="D91" s="43">
        <f>+MAX($B$31,$B$43,$B$55,$B$67,$B$79)</f>
        <v>84.585934000999998</v>
      </c>
      <c r="E91" s="17">
        <f t="shared" si="0"/>
        <v>24.907014175</v>
      </c>
      <c r="G91" s="43"/>
      <c r="H91" s="17"/>
    </row>
    <row r="92" spans="1:8" x14ac:dyDescent="0.2">
      <c r="A92" s="1">
        <v>44287</v>
      </c>
      <c r="B92" s="12">
        <v>66.660891032999999</v>
      </c>
      <c r="C92" s="43">
        <f>+MIN($B$32,$B$44,$B$56,$B$68,$B$80)</f>
        <v>59.635989078000001</v>
      </c>
      <c r="D92" s="43">
        <f>+MAX($B$32,$B$44,$B$56,$B$68,$B$80)</f>
        <v>83.816456814000006</v>
      </c>
      <c r="E92" s="17">
        <f t="shared" si="0"/>
        <v>24.180467736000004</v>
      </c>
      <c r="G92" s="43"/>
      <c r="H92" s="17"/>
    </row>
    <row r="93" spans="1:8" x14ac:dyDescent="0.2">
      <c r="A93" s="1">
        <v>44317</v>
      </c>
      <c r="B93" s="12">
        <v>65.422273038</v>
      </c>
      <c r="C93" s="43">
        <f>+MIN($B$33,$B$45,$B$57,$B$69,$B$81)</f>
        <v>58.965589209999997</v>
      </c>
      <c r="D93" s="43">
        <f>+MAX($B$33,$B$45,$B$57,$B$69,$B$81)</f>
        <v>79.701466189000001</v>
      </c>
      <c r="E93" s="17">
        <f t="shared" ref="E93:E112" si="1">D93-C93</f>
        <v>20.735876979000004</v>
      </c>
      <c r="G93" s="43"/>
      <c r="H93" s="17"/>
    </row>
    <row r="94" spans="1:8" x14ac:dyDescent="0.2">
      <c r="A94" s="1">
        <v>44348</v>
      </c>
      <c r="B94" s="12">
        <v>64.920574361000007</v>
      </c>
      <c r="C94" s="43">
        <f>+MIN($B$34,$B$46,$B$58,$B$70,$B$82)</f>
        <v>57.933341894999998</v>
      </c>
      <c r="D94" s="43">
        <f>+MAX($B$34,$B$46,$B$58,$B$70,$B$82)</f>
        <v>76.147816636000002</v>
      </c>
      <c r="E94" s="17">
        <f t="shared" si="1"/>
        <v>18.214474741000004</v>
      </c>
      <c r="G94" s="43"/>
      <c r="H94" s="17"/>
    </row>
    <row r="95" spans="1:8" x14ac:dyDescent="0.2">
      <c r="A95" s="1">
        <v>44378</v>
      </c>
      <c r="B95" s="12">
        <v>63.860144292999998</v>
      </c>
      <c r="C95" s="43">
        <f>+MIN($B$35,$B$47,$B$59,$B$71,$B$83)</f>
        <v>57.644801272000002</v>
      </c>
      <c r="D95" s="43">
        <f>+MAX($B$35,$B$47,$B$59,$B$71,$B$83)</f>
        <v>76.729011069999999</v>
      </c>
      <c r="E95" s="17">
        <f t="shared" si="1"/>
        <v>19.084209797999996</v>
      </c>
      <c r="G95" s="43"/>
      <c r="H95" s="17"/>
    </row>
    <row r="96" spans="1:8" x14ac:dyDescent="0.2">
      <c r="A96" s="1">
        <v>44409</v>
      </c>
      <c r="B96" s="12">
        <v>64.030654197999993</v>
      </c>
      <c r="C96" s="43">
        <f>+MIN($B$36,$B$48,$B$60,$B$72,$B$84)</f>
        <v>60.245991756000002</v>
      </c>
      <c r="D96" s="43">
        <f>+MAX($B$36,$B$48,$B$60,$B$72,$B$84)</f>
        <v>75.466202554000006</v>
      </c>
      <c r="E96" s="17">
        <f t="shared" si="1"/>
        <v>15.220210798000004</v>
      </c>
      <c r="G96" s="43"/>
      <c r="H96" s="17"/>
    </row>
    <row r="97" spans="1:8" x14ac:dyDescent="0.2">
      <c r="A97" s="1">
        <v>44440</v>
      </c>
      <c r="B97" s="12">
        <v>63.654955403999999</v>
      </c>
      <c r="C97" s="43">
        <f>+MIN($B$37,$B$49,$B$61,$B$73,$B$85)</f>
        <v>59.281422135</v>
      </c>
      <c r="D97" s="43">
        <f>+MAX($B$37,$B$49,$B$61,$B$73,$B$85)</f>
        <v>74.227619622999995</v>
      </c>
      <c r="E97" s="17">
        <f t="shared" si="1"/>
        <v>14.946197487999996</v>
      </c>
      <c r="G97" s="43"/>
      <c r="H97" s="17"/>
    </row>
    <row r="98" spans="1:8" x14ac:dyDescent="0.2">
      <c r="A98" s="1">
        <v>44470</v>
      </c>
      <c r="B98" s="12">
        <v>63.259362037999999</v>
      </c>
      <c r="C98" s="43">
        <f>+MIN($B$38,$B$50,$B$62,$B$74,$B$86)</f>
        <v>59.236967143999998</v>
      </c>
      <c r="D98" s="43">
        <f>+MAX($B$38,$B$50,$B$62,$B$74,$B$86)</f>
        <v>73.061052027000002</v>
      </c>
      <c r="E98" s="17">
        <f t="shared" si="1"/>
        <v>13.824084883000005</v>
      </c>
      <c r="G98" s="43"/>
      <c r="H98" s="17"/>
    </row>
    <row r="99" spans="1:8" x14ac:dyDescent="0.2">
      <c r="A99" s="1">
        <v>44501</v>
      </c>
      <c r="B99" s="12">
        <v>62.758365642999998</v>
      </c>
      <c r="C99" s="43">
        <f>+MIN($B$39,$B$51,$B$63,$B$75,$B$87)</f>
        <v>59.764222490000002</v>
      </c>
      <c r="D99" s="43">
        <f>+MAX($B$39,$B$51,$B$63,$B$75,$B$87)</f>
        <v>71.839099524000005</v>
      </c>
      <c r="E99" s="17">
        <f t="shared" si="1"/>
        <v>12.074877034000004</v>
      </c>
      <c r="G99" s="43"/>
      <c r="H99" s="17"/>
    </row>
    <row r="100" spans="1:8" x14ac:dyDescent="0.2">
      <c r="A100" s="1">
        <v>44531</v>
      </c>
      <c r="B100" s="12">
        <v>63.720471410999998</v>
      </c>
      <c r="C100" s="43">
        <f>+MIN($B$40,$B$52,$B$64,$B$76,$B$88)</f>
        <v>59.966413484</v>
      </c>
      <c r="D100" s="43">
        <f>+MAX($B$40,$B$52,$B$64,$B$76,$B$88)</f>
        <v>73.272831405000005</v>
      </c>
      <c r="E100" s="17">
        <f t="shared" si="1"/>
        <v>13.306417921000005</v>
      </c>
      <c r="G100" s="43"/>
      <c r="H100" s="17"/>
    </row>
    <row r="101" spans="1:8" x14ac:dyDescent="0.2">
      <c r="A101" s="1">
        <v>44562</v>
      </c>
      <c r="B101" s="12">
        <v>62.279412966999999</v>
      </c>
      <c r="C101" s="43">
        <f>+MIN($B$29,$B$41,$B$53,$B$65,$B$77)</f>
        <v>59.296630702999998</v>
      </c>
      <c r="D101" s="17">
        <f>+MAX($B$29,$B$41,$B$53,$B$65,$B$77)</f>
        <v>65.278249055000003</v>
      </c>
      <c r="E101" s="17">
        <f t="shared" si="1"/>
        <v>5.9816183520000052</v>
      </c>
      <c r="G101" s="43"/>
      <c r="H101" s="17"/>
    </row>
    <row r="102" spans="1:8" x14ac:dyDescent="0.2">
      <c r="A102" s="1">
        <v>44593</v>
      </c>
      <c r="B102" s="12">
        <v>62.360175925</v>
      </c>
      <c r="C102" s="43">
        <f>+MIN($B$30,$B$42,$B$54,$B$66,$B$78)</f>
        <v>59.074440074000002</v>
      </c>
      <c r="D102" s="17">
        <f>+MAX($B$30,$B$42,$B$54,$B$66,$B$78)</f>
        <v>66.706287816</v>
      </c>
      <c r="E102" s="17">
        <f t="shared" si="1"/>
        <v>7.6318477419999979</v>
      </c>
      <c r="G102" s="43"/>
      <c r="H102" s="17"/>
    </row>
    <row r="103" spans="1:8" x14ac:dyDescent="0.2">
      <c r="A103" s="1">
        <v>44621</v>
      </c>
      <c r="B103" s="12">
        <v>62.982112254</v>
      </c>
      <c r="C103" s="43">
        <f>+MIN($B$31,$B$43,$B$55,$B$67,$B$79)</f>
        <v>59.678919825999998</v>
      </c>
      <c r="D103" s="17">
        <f>+MAX($B$31,$B$43,$B$55,$B$67,$B$79)</f>
        <v>84.585934000999998</v>
      </c>
      <c r="E103" s="17">
        <f t="shared" si="1"/>
        <v>24.907014175</v>
      </c>
      <c r="G103" s="43"/>
      <c r="H103" s="17"/>
    </row>
    <row r="104" spans="1:8" x14ac:dyDescent="0.2">
      <c r="A104" s="1">
        <v>44652</v>
      </c>
      <c r="B104" s="12">
        <v>63.554515535</v>
      </c>
      <c r="C104" s="43">
        <f>+MIN($B$32,$B$44,$B$56,$B$68,$B$80)</f>
        <v>59.635989078000001</v>
      </c>
      <c r="D104" s="17">
        <f>+MAX($B$32,$B$44,$B$56,$B$68,$B$80)</f>
        <v>83.816456814000006</v>
      </c>
      <c r="E104" s="17">
        <f t="shared" si="1"/>
        <v>24.180467736000004</v>
      </c>
      <c r="G104" s="43"/>
      <c r="H104" s="17"/>
    </row>
    <row r="105" spans="1:8" x14ac:dyDescent="0.2">
      <c r="A105" s="1">
        <v>44682</v>
      </c>
      <c r="B105" s="12">
        <v>62.883250855999997</v>
      </c>
      <c r="C105" s="43">
        <f>+MIN($B$33,$B$45,$B$57,$B$69,$B$81)</f>
        <v>58.965589209999997</v>
      </c>
      <c r="D105" s="17">
        <f>+MAX($B$33,$B$45,$B$57,$B$69,$B$81)</f>
        <v>79.701466189000001</v>
      </c>
      <c r="E105" s="17">
        <f t="shared" si="1"/>
        <v>20.735876979000004</v>
      </c>
      <c r="G105" s="43"/>
      <c r="H105" s="17"/>
    </row>
    <row r="106" spans="1:8" x14ac:dyDescent="0.2">
      <c r="A106" s="1">
        <v>44713</v>
      </c>
      <c r="B106" s="12">
        <v>62.645702888000002</v>
      </c>
      <c r="C106" s="43">
        <f>+MIN($B$34,$B$46,$B$58,$B$70,$B$82)</f>
        <v>57.933341894999998</v>
      </c>
      <c r="D106" s="17">
        <f>+MAX($B$34,$B$46,$B$58,$B$70,$B$82)</f>
        <v>76.147816636000002</v>
      </c>
      <c r="E106" s="17">
        <f t="shared" si="1"/>
        <v>18.214474741000004</v>
      </c>
      <c r="G106" s="43"/>
      <c r="H106" s="17"/>
    </row>
    <row r="107" spans="1:8" x14ac:dyDescent="0.2">
      <c r="A107" s="1">
        <v>44743</v>
      </c>
      <c r="B107" s="12">
        <v>61.986999664000002</v>
      </c>
      <c r="C107" s="43">
        <f>+MIN($B$35,$B$47,$B$59,$B$71,$B$83)</f>
        <v>57.644801272000002</v>
      </c>
      <c r="D107" s="17">
        <f>+MAX($B$35,$B$47,$B$59,$B$71,$B$83)</f>
        <v>76.729011069999999</v>
      </c>
      <c r="E107" s="17">
        <f t="shared" si="1"/>
        <v>19.084209797999996</v>
      </c>
      <c r="G107" s="43"/>
      <c r="H107" s="17"/>
    </row>
    <row r="108" spans="1:8" x14ac:dyDescent="0.2">
      <c r="A108" s="1">
        <v>44774</v>
      </c>
      <c r="B108" s="12">
        <v>62.381099849999998</v>
      </c>
      <c r="C108" s="43">
        <f>+MIN($B$36,$B$48,$B$60,$B$72,$B$84)</f>
        <v>60.245991756000002</v>
      </c>
      <c r="D108" s="17">
        <f>+MAX($B$36,$B$48,$B$60,$B$72,$B$84)</f>
        <v>75.466202554000006</v>
      </c>
      <c r="E108" s="17">
        <f t="shared" si="1"/>
        <v>15.220210798000004</v>
      </c>
      <c r="G108" s="43"/>
      <c r="H108" s="17"/>
    </row>
    <row r="109" spans="1:8" x14ac:dyDescent="0.2">
      <c r="A109" s="1">
        <v>44805</v>
      </c>
      <c r="B109" s="12">
        <v>62.386769080999997</v>
      </c>
      <c r="C109" s="43">
        <f>+MIN($B$37,$B$49,$B$61,$B$73,$B$85)</f>
        <v>59.281422135</v>
      </c>
      <c r="D109" s="17">
        <f>+MAX($B$37,$B$49,$B$61,$B$73,$B$85)</f>
        <v>74.227619622999995</v>
      </c>
      <c r="E109" s="17">
        <f t="shared" si="1"/>
        <v>14.946197487999996</v>
      </c>
      <c r="G109" s="43"/>
      <c r="H109" s="17"/>
    </row>
    <row r="110" spans="1:8" x14ac:dyDescent="0.2">
      <c r="A110" s="1">
        <v>44835</v>
      </c>
      <c r="B110" s="12">
        <v>62.390852727000002</v>
      </c>
      <c r="C110" s="43">
        <f>+MIN($B$38,$B$50,$B$62,$B$74,$B$86)</f>
        <v>59.236967143999998</v>
      </c>
      <c r="D110" s="17">
        <f>+MAX($B$38,$B$50,$B$62,$B$74,$B$86)</f>
        <v>73.061052027000002</v>
      </c>
      <c r="E110" s="17">
        <f t="shared" si="1"/>
        <v>13.824084883000005</v>
      </c>
      <c r="G110" s="43"/>
      <c r="H110" s="17"/>
    </row>
    <row r="111" spans="1:8" x14ac:dyDescent="0.2">
      <c r="A111" s="1">
        <v>44866</v>
      </c>
      <c r="B111" s="12">
        <v>62.111303587999998</v>
      </c>
      <c r="C111" s="43">
        <f>+MIN($B$39,$B$51,$B$63,$B$75,$B$87)</f>
        <v>59.764222490000002</v>
      </c>
      <c r="D111" s="17">
        <f>+MAX($B$39,$B$51,$B$63,$B$75,$B$87)</f>
        <v>71.839099524000005</v>
      </c>
      <c r="E111" s="17">
        <f t="shared" si="1"/>
        <v>12.074877034000004</v>
      </c>
      <c r="G111" s="43"/>
      <c r="H111" s="17"/>
    </row>
    <row r="112" spans="1:8" x14ac:dyDescent="0.2">
      <c r="A112" s="59">
        <v>44896</v>
      </c>
      <c r="B112" s="65">
        <v>63.073409355999999</v>
      </c>
      <c r="C112" s="64">
        <f>+MIN($B$40,$B$52,$B$64,$B$76,$B$88)</f>
        <v>59.966413484</v>
      </c>
      <c r="D112" s="63">
        <f>+MAX($B$40,$B$52,$B$64,$B$76,$B$88)</f>
        <v>73.272831405000005</v>
      </c>
      <c r="E112" s="63">
        <f t="shared" si="1"/>
        <v>13.306417921000005</v>
      </c>
      <c r="G112" s="43"/>
      <c r="H112" s="17"/>
    </row>
    <row r="113" spans="1:2" x14ac:dyDescent="0.2">
      <c r="A113" s="353" t="s">
        <v>600</v>
      </c>
    </row>
    <row r="114" spans="1:2" x14ac:dyDescent="0.2">
      <c r="A114" s="32" t="s">
        <v>633</v>
      </c>
    </row>
    <row r="115" spans="1:2" x14ac:dyDescent="0.2">
      <c r="A115" s="366" t="s">
        <v>634</v>
      </c>
    </row>
    <row r="116" spans="1:2" x14ac:dyDescent="0.2">
      <c r="A116" s="4"/>
      <c r="B116" s="69" t="s">
        <v>350</v>
      </c>
    </row>
    <row r="117" spans="1:2" x14ac:dyDescent="0.2">
      <c r="A117" s="386">
        <v>64</v>
      </c>
      <c r="B117">
        <v>0</v>
      </c>
    </row>
    <row r="118" spans="1:2" x14ac:dyDescent="0.2">
      <c r="A118" s="17">
        <v>64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28515625" defaultRowHeight="15" x14ac:dyDescent="0.25"/>
  <cols>
    <col min="1" max="1" width="9.28515625" style="119"/>
    <col min="2" max="2" width="26.28515625" style="119" customWidth="1"/>
    <col min="3" max="3" width="9.5703125" style="119" customWidth="1"/>
    <col min="4" max="13" width="9.28515625" style="119"/>
    <col min="14" max="15" width="9.28515625" style="121"/>
    <col min="16" max="16" width="9.28515625" style="119"/>
    <col min="17" max="17" width="33" style="119" customWidth="1"/>
    <col min="18" max="18" width="14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86" t="s">
        <v>428</v>
      </c>
      <c r="D24" s="586"/>
      <c r="E24" s="586"/>
      <c r="F24" s="586"/>
      <c r="G24" s="586"/>
      <c r="H24" s="32"/>
      <c r="I24" s="586" t="s">
        <v>429</v>
      </c>
      <c r="J24" s="586"/>
      <c r="K24" s="586"/>
      <c r="L24" s="586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0.44768290983999998</v>
      </c>
      <c r="F26" s="6">
        <v>0.41294243148999998</v>
      </c>
      <c r="G26" s="6">
        <v>0.39974339016999999</v>
      </c>
      <c r="H26" s="406"/>
      <c r="I26" s="6">
        <f t="shared" ref="I26:L28" si="0">D26-C26</f>
        <v>-1.329862740000004E-2</v>
      </c>
      <c r="J26" s="6">
        <f t="shared" si="0"/>
        <v>-1.7926049060000004E-2</v>
      </c>
      <c r="K26" s="6">
        <f t="shared" si="0"/>
        <v>-3.4740478349999993E-2</v>
      </c>
      <c r="L26" s="6">
        <f t="shared" si="0"/>
        <v>-1.3199041319999993E-2</v>
      </c>
      <c r="M26" s="404"/>
    </row>
    <row r="27" spans="1:13" x14ac:dyDescent="0.25">
      <c r="A27" s="409"/>
      <c r="B27" s="459" t="s">
        <v>481</v>
      </c>
      <c r="C27" s="6">
        <v>1.7586242191999999</v>
      </c>
      <c r="D27" s="6">
        <v>1.8969207205</v>
      </c>
      <c r="E27" s="6">
        <v>1.6555552814000001</v>
      </c>
      <c r="F27" s="6">
        <v>1.7699332169999999</v>
      </c>
      <c r="G27" s="6">
        <v>1.7678996676000001</v>
      </c>
      <c r="H27" s="406"/>
      <c r="I27" s="6">
        <f t="shared" si="0"/>
        <v>0.13829650130000015</v>
      </c>
      <c r="J27" s="6">
        <f t="shared" si="0"/>
        <v>-0.24136543909999997</v>
      </c>
      <c r="K27" s="6">
        <f t="shared" si="0"/>
        <v>0.11437793559999987</v>
      </c>
      <c r="L27" s="6">
        <f t="shared" si="0"/>
        <v>-2.0335493999998899E-3</v>
      </c>
      <c r="M27" s="404"/>
    </row>
    <row r="28" spans="1:13" x14ac:dyDescent="0.25">
      <c r="A28" s="409"/>
      <c r="B28" s="459" t="s">
        <v>426</v>
      </c>
      <c r="C28" s="6">
        <v>8.7265558740000007</v>
      </c>
      <c r="D28" s="6">
        <v>9.8854931562000008</v>
      </c>
      <c r="E28" s="6">
        <v>9.2102545328000005</v>
      </c>
      <c r="F28" s="6">
        <v>8.8393205471999998</v>
      </c>
      <c r="G28" s="6">
        <v>9.6729273048</v>
      </c>
      <c r="H28" s="406"/>
      <c r="I28" s="6">
        <f t="shared" si="0"/>
        <v>1.1589372822000001</v>
      </c>
      <c r="J28" s="6">
        <f t="shared" si="0"/>
        <v>-0.67523862340000029</v>
      </c>
      <c r="K28" s="6">
        <f t="shared" si="0"/>
        <v>-0.37093398560000068</v>
      </c>
      <c r="L28" s="6">
        <f t="shared" si="0"/>
        <v>0.83360675760000014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10.9640876795</v>
      </c>
      <c r="D29" s="6">
        <f t="shared" si="1"/>
        <v>12.2480228356</v>
      </c>
      <c r="E29" s="6">
        <f t="shared" si="1"/>
        <v>11.31349272404</v>
      </c>
      <c r="F29" s="6">
        <f t="shared" si="1"/>
        <v>11.02219619569</v>
      </c>
      <c r="G29" s="6">
        <f t="shared" si="1"/>
        <v>11.84057036257</v>
      </c>
      <c r="H29" s="405" t="s">
        <v>430</v>
      </c>
      <c r="I29" s="6">
        <f>+SUM(I26:I28)</f>
        <v>1.2839351561000003</v>
      </c>
      <c r="J29" s="6">
        <f t="shared" ref="J29:L29" si="2">+SUM(J26:J28)</f>
        <v>-0.93453011156000021</v>
      </c>
      <c r="K29" s="6">
        <f t="shared" si="2"/>
        <v>-0.29129652835000081</v>
      </c>
      <c r="L29" s="6">
        <f t="shared" si="2"/>
        <v>0.8183741668800002</v>
      </c>
      <c r="M29" s="404"/>
    </row>
    <row r="30" spans="1:13" x14ac:dyDescent="0.25">
      <c r="A30" s="404"/>
      <c r="B30" s="353" t="s">
        <v>600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11.865012999999999</v>
      </c>
      <c r="D35" s="464" t="e">
        <v>#N/A</v>
      </c>
      <c r="E35" s="467"/>
      <c r="F35" s="467">
        <v>11.865012999999999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11.678834</v>
      </c>
      <c r="D36" s="124" t="e">
        <v>#N/A</v>
      </c>
      <c r="E36" s="467">
        <f t="shared" ref="E36:E45" si="4">AVERAGEIF($A$35:$A$96,A36,$F$35:$F$96)</f>
        <v>12.2450055</v>
      </c>
      <c r="F36" s="467">
        <v>11.678834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11.937306</v>
      </c>
      <c r="D37" s="124" t="e">
        <v>#N/A</v>
      </c>
      <c r="E37" s="467">
        <f t="shared" si="4"/>
        <v>12.2450055</v>
      </c>
      <c r="F37" s="467">
        <v>11.937306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12.134698</v>
      </c>
      <c r="D38" s="124" t="e">
        <v>#N/A</v>
      </c>
      <c r="E38" s="467">
        <f t="shared" si="4"/>
        <v>12.2450055</v>
      </c>
      <c r="F38" s="467">
        <v>12.134698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12.163192</v>
      </c>
      <c r="D39" s="124" t="e">
        <v>#N/A</v>
      </c>
      <c r="E39" s="467">
        <f t="shared" si="4"/>
        <v>12.2450055</v>
      </c>
      <c r="F39" s="467">
        <v>12.163192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12.087543999999999</v>
      </c>
      <c r="D40" s="124" t="e">
        <v>#N/A</v>
      </c>
      <c r="E40" s="467">
        <f t="shared" si="4"/>
        <v>12.2450055</v>
      </c>
      <c r="F40" s="467">
        <v>12.087543999999999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11.819095000000001</v>
      </c>
      <c r="D41" s="124" t="e">
        <v>#N/A</v>
      </c>
      <c r="E41" s="467">
        <f t="shared" si="4"/>
        <v>12.2450055</v>
      </c>
      <c r="F41" s="467">
        <v>11.819095000000001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12.424769</v>
      </c>
      <c r="D42" s="124" t="e">
        <v>#N/A</v>
      </c>
      <c r="E42" s="467">
        <f t="shared" si="4"/>
        <v>12.2450055</v>
      </c>
      <c r="F42" s="467">
        <v>12.424769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12.495187</v>
      </c>
      <c r="D43" s="124" t="e">
        <v>#N/A</v>
      </c>
      <c r="E43" s="467">
        <f t="shared" si="4"/>
        <v>12.2450055</v>
      </c>
      <c r="F43" s="467">
        <v>12.495187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12.672552</v>
      </c>
      <c r="D44" s="124" t="e">
        <v>#N/A</v>
      </c>
      <c r="E44" s="467">
        <f t="shared" si="4"/>
        <v>12.2450055</v>
      </c>
      <c r="F44" s="467">
        <v>12.672552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12.859780000000001</v>
      </c>
      <c r="D45" s="124" t="e">
        <v>#N/A</v>
      </c>
      <c r="E45" s="467">
        <f t="shared" si="4"/>
        <v>12.2450055</v>
      </c>
      <c r="F45" s="467">
        <v>12.859780000000001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12.802096000000001</v>
      </c>
      <c r="D46" s="124" t="e">
        <v>#N/A</v>
      </c>
      <c r="E46" s="467"/>
      <c r="F46" s="467">
        <v>12.802096000000001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12.754821</v>
      </c>
      <c r="D47" s="124" t="e">
        <v>#N/A</v>
      </c>
      <c r="E47" s="467"/>
      <c r="F47" s="467">
        <v>12.754821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12.745602</v>
      </c>
      <c r="D48" s="124" t="e">
        <v>#N/A</v>
      </c>
      <c r="E48" s="467">
        <f t="shared" ref="E48" si="5">AVERAGEIF($A$35:$A$96,A48,$F$35:$F$96)</f>
        <v>11.319139333333334</v>
      </c>
      <c r="F48" s="467">
        <v>12.745602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12.737068000000001</v>
      </c>
      <c r="D49" s="124" t="e">
        <v>#N/A</v>
      </c>
      <c r="E49" s="467">
        <f t="shared" ref="E49:E57" si="6">AVERAGEIF($A$35:$A$96,A49,$F$35:$F$96)</f>
        <v>11.319139333333334</v>
      </c>
      <c r="F49" s="467">
        <v>12.737068000000001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12.009976999999999</v>
      </c>
      <c r="D50" s="124" t="e">
        <v>#N/A</v>
      </c>
      <c r="E50" s="467">
        <f t="shared" si="6"/>
        <v>11.319139333333334</v>
      </c>
      <c r="F50" s="467">
        <v>12.009976999999999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10.018784999999999</v>
      </c>
      <c r="D51" s="124" t="e">
        <v>#N/A</v>
      </c>
      <c r="E51" s="467">
        <f t="shared" si="6"/>
        <v>11.319139333333334</v>
      </c>
      <c r="F51" s="467">
        <v>10.018784999999999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10.442129</v>
      </c>
      <c r="D52" s="124" t="e">
        <v>#N/A</v>
      </c>
      <c r="E52" s="467">
        <f t="shared" si="6"/>
        <v>11.319139333333334</v>
      </c>
      <c r="F52" s="467">
        <v>10.442129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10.972654</v>
      </c>
      <c r="D53" s="124" t="e">
        <v>#N/A</v>
      </c>
      <c r="E53" s="467">
        <f t="shared" si="6"/>
        <v>11.319139333333334</v>
      </c>
      <c r="F53" s="467">
        <v>10.972654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10.583830000000001</v>
      </c>
      <c r="D54" s="124" t="e">
        <v>#N/A</v>
      </c>
      <c r="E54" s="467">
        <f t="shared" si="6"/>
        <v>11.319139333333334</v>
      </c>
      <c r="F54" s="467">
        <v>10.583830000000001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10.870478</v>
      </c>
      <c r="D55" s="124" t="e">
        <v>#N/A</v>
      </c>
      <c r="E55" s="467">
        <f t="shared" si="6"/>
        <v>11.319139333333334</v>
      </c>
      <c r="F55" s="467">
        <v>10.870478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10.438742</v>
      </c>
      <c r="D56" s="124" t="e">
        <v>#N/A</v>
      </c>
      <c r="E56" s="467">
        <f t="shared" si="6"/>
        <v>11.319139333333334</v>
      </c>
      <c r="F56" s="467">
        <v>10.438742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11.167707</v>
      </c>
      <c r="D57" s="124" t="e">
        <v>#N/A</v>
      </c>
      <c r="E57" s="467">
        <f t="shared" si="6"/>
        <v>11.319139333333334</v>
      </c>
      <c r="F57" s="467">
        <v>11.167707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11.087878999999999</v>
      </c>
      <c r="D58" s="124" t="e">
        <v>#N/A</v>
      </c>
      <c r="E58" s="467"/>
      <c r="F58" s="467">
        <v>11.087878999999999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>
        <v>11.059485</v>
      </c>
      <c r="D59" s="124" t="e">
        <v>#N/A</v>
      </c>
      <c r="E59" s="467"/>
      <c r="F59" s="467">
        <v>11.059485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>
        <v>9.8617380000000008</v>
      </c>
      <c r="D60" s="124" t="e">
        <v>#N/A</v>
      </c>
      <c r="E60" s="467">
        <f t="shared" ref="E60" si="7">AVERAGEIF($A$35:$A$96,A60,$F$35:$F$96)</f>
        <v>11.013992097083333</v>
      </c>
      <c r="F60" s="467">
        <v>9.8617380000000008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>
        <v>10.939185239</v>
      </c>
      <c r="D61" s="124" t="e">
        <v>#N/A</v>
      </c>
      <c r="E61" s="467">
        <f t="shared" ref="E61:E69" si="8">AVERAGEIF($A$35:$A$96,A61,$F$35:$F$96)</f>
        <v>11.013992097083333</v>
      </c>
      <c r="F61" s="467">
        <v>10.939185239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>
        <v>10.966726926</v>
      </c>
      <c r="D62" s="124">
        <v>10.966726926</v>
      </c>
      <c r="E62" s="467">
        <f t="shared" si="8"/>
        <v>11.013992097083333</v>
      </c>
      <c r="F62" s="467">
        <v>10.966726926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 t="e">
        <v>#N/A</v>
      </c>
      <c r="D63" s="124">
        <v>10.97195</v>
      </c>
      <c r="E63" s="467">
        <f t="shared" si="8"/>
        <v>11.013992097083333</v>
      </c>
      <c r="F63" s="467">
        <v>10.97195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 t="e">
        <v>#N/A</v>
      </c>
      <c r="D64" s="124">
        <v>10.979760000000001</v>
      </c>
      <c r="E64" s="467">
        <f t="shared" si="8"/>
        <v>11.013992097083333</v>
      </c>
      <c r="F64" s="467">
        <v>10.979760000000001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 t="e">
        <v>#N/A</v>
      </c>
      <c r="D65" s="124">
        <v>11.05669</v>
      </c>
      <c r="E65" s="467">
        <f t="shared" si="8"/>
        <v>11.013992097083333</v>
      </c>
      <c r="F65" s="467">
        <v>11.05669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 t="e">
        <v>#N/A</v>
      </c>
      <c r="D66" s="124">
        <v>11.12932</v>
      </c>
      <c r="E66" s="467">
        <f t="shared" si="8"/>
        <v>11.013992097083333</v>
      </c>
      <c r="F66" s="467">
        <v>11.12932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11.17252</v>
      </c>
      <c r="E67" s="467">
        <f t="shared" si="8"/>
        <v>11.013992097083333</v>
      </c>
      <c r="F67" s="467">
        <v>11.17252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11.200430000000001</v>
      </c>
      <c r="E68" s="467">
        <f t="shared" si="8"/>
        <v>11.013992097083333</v>
      </c>
      <c r="F68" s="467">
        <v>11.200430000000001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11.3994</v>
      </c>
      <c r="E69" s="467">
        <f t="shared" si="8"/>
        <v>11.013992097083333</v>
      </c>
      <c r="F69" s="467">
        <v>11.3994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11.4307</v>
      </c>
      <c r="E70" s="467"/>
      <c r="F70" s="467">
        <v>11.4307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11.4435</v>
      </c>
      <c r="E71" s="467"/>
      <c r="F71" s="467">
        <v>11.4435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11.487590000000001</v>
      </c>
      <c r="E72" s="467">
        <f t="shared" ref="E72" si="9">AVERAGEIF($A$35:$A$96,A72,$F$35:$F$96)</f>
        <v>11.83865416666667</v>
      </c>
      <c r="F72" s="467">
        <v>11.487590000000001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11.59097</v>
      </c>
      <c r="E73" s="467">
        <f t="shared" ref="E73:E81" si="10">AVERAGEIF($A$35:$A$96,A73,$F$35:$F$96)</f>
        <v>11.83865416666667</v>
      </c>
      <c r="F73" s="467">
        <v>11.59097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11.67177</v>
      </c>
      <c r="E74" s="467">
        <f t="shared" si="10"/>
        <v>11.83865416666667</v>
      </c>
      <c r="F74" s="467">
        <v>11.67177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11.64479</v>
      </c>
      <c r="E75" s="467">
        <f t="shared" si="10"/>
        <v>11.83865416666667</v>
      </c>
      <c r="F75" s="467">
        <v>11.64479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11.70964</v>
      </c>
      <c r="E76" s="467">
        <f t="shared" si="10"/>
        <v>11.83865416666667</v>
      </c>
      <c r="F76" s="467">
        <v>11.70964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11.81198</v>
      </c>
      <c r="E77" s="467">
        <f t="shared" si="10"/>
        <v>11.83865416666667</v>
      </c>
      <c r="F77" s="467">
        <v>11.81198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11.99769</v>
      </c>
      <c r="E78" s="467">
        <f t="shared" si="10"/>
        <v>11.83865416666667</v>
      </c>
      <c r="F78" s="467">
        <v>11.99769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12.07019</v>
      </c>
      <c r="E79" s="467">
        <f t="shared" si="10"/>
        <v>11.83865416666667</v>
      </c>
      <c r="F79" s="467">
        <v>12.07019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12.0451</v>
      </c>
      <c r="E80" s="467">
        <f t="shared" si="10"/>
        <v>11.83865416666667</v>
      </c>
      <c r="F80" s="467">
        <v>12.0451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12.257070000000001</v>
      </c>
      <c r="E81" s="467">
        <f t="shared" si="10"/>
        <v>11.83865416666667</v>
      </c>
      <c r="F81" s="467">
        <v>12.257070000000001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12.33356</v>
      </c>
      <c r="E82" s="467"/>
      <c r="F82" s="467">
        <v>12.33356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598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594" t="s">
        <v>632</v>
      </c>
      <c r="D27" s="594"/>
      <c r="E27" s="5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529.16399999999999</v>
      </c>
      <c r="E32" s="17">
        <f t="shared" si="0"/>
        <v>92.586000000000013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520.96100000000001</v>
      </c>
      <c r="E33" s="17">
        <f t="shared" si="0"/>
        <v>86.76400000000001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531.92600000000004</v>
      </c>
      <c r="E34" s="17">
        <f t="shared" si="0"/>
        <v>116.77400000000006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519.28</v>
      </c>
      <c r="E35" s="17">
        <f t="shared" si="0"/>
        <v>109.63899999999995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504.00799999999998</v>
      </c>
      <c r="E36" s="17">
        <f t="shared" si="0"/>
        <v>96.424999999999955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497.322</v>
      </c>
      <c r="E37" s="17">
        <f t="shared" si="0"/>
        <v>80.637999999999977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493.59300000000002</v>
      </c>
      <c r="E38" s="17">
        <f t="shared" si="0"/>
        <v>59.785000000000025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500.42</v>
      </c>
      <c r="E39" s="17">
        <f t="shared" si="0"/>
        <v>54.533000000000015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485.25700000000001</v>
      </c>
      <c r="E40" s="17">
        <f t="shared" si="0"/>
        <v>63.61099999999999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529.16399999999999</v>
      </c>
      <c r="E44" s="17">
        <f t="shared" si="0"/>
        <v>92.586000000000013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520.96100000000001</v>
      </c>
      <c r="E45" s="17">
        <f t="shared" si="0"/>
        <v>86.76400000000001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531.92600000000004</v>
      </c>
      <c r="E46" s="17">
        <f t="shared" si="0"/>
        <v>116.77400000000006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519.28</v>
      </c>
      <c r="E47" s="17">
        <f t="shared" si="0"/>
        <v>109.63899999999995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504.00799999999998</v>
      </c>
      <c r="E48" s="17">
        <f t="shared" si="0"/>
        <v>96.424999999999955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497.322</v>
      </c>
      <c r="E49" s="17">
        <f t="shared" si="0"/>
        <v>80.637999999999977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493.59300000000002</v>
      </c>
      <c r="E50" s="17">
        <f t="shared" si="0"/>
        <v>59.785000000000025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500.42</v>
      </c>
      <c r="E51" s="17">
        <f t="shared" si="0"/>
        <v>54.533000000000015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485.25700000000001</v>
      </c>
      <c r="E52" s="17">
        <f t="shared" si="0"/>
        <v>63.61099999999999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529.16399999999999</v>
      </c>
      <c r="E56" s="17">
        <f t="shared" si="0"/>
        <v>92.586000000000013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520.96100000000001</v>
      </c>
      <c r="E57" s="17">
        <f t="shared" si="0"/>
        <v>86.76400000000001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531.92600000000004</v>
      </c>
      <c r="E58" s="17">
        <f t="shared" si="0"/>
        <v>116.77400000000006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519.28</v>
      </c>
      <c r="E59" s="17">
        <f t="shared" si="0"/>
        <v>109.63899999999995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504.00799999999998</v>
      </c>
      <c r="E60" s="17">
        <f t="shared" si="0"/>
        <v>96.424999999999955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497.322</v>
      </c>
      <c r="E61" s="17">
        <f t="shared" si="0"/>
        <v>80.637999999999977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493.59300000000002</v>
      </c>
      <c r="E62" s="17">
        <f t="shared" si="0"/>
        <v>59.785000000000025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500.42</v>
      </c>
      <c r="E63" s="17">
        <f t="shared" si="0"/>
        <v>54.533000000000015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485.25700000000001</v>
      </c>
      <c r="E64" s="17">
        <f t="shared" si="0"/>
        <v>63.61099999999999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529.16399999999999</v>
      </c>
      <c r="E68" s="17">
        <f t="shared" si="0"/>
        <v>92.586000000000013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520.96100000000001</v>
      </c>
      <c r="E69" s="17">
        <f t="shared" si="0"/>
        <v>86.76400000000001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531.92600000000004</v>
      </c>
      <c r="E70" s="17">
        <f t="shared" si="0"/>
        <v>116.77400000000006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519.28</v>
      </c>
      <c r="E71" s="17">
        <f t="shared" si="0"/>
        <v>109.63899999999995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504.00799999999998</v>
      </c>
      <c r="E72" s="17">
        <f t="shared" si="0"/>
        <v>96.424999999999955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497.322</v>
      </c>
      <c r="E73" s="17">
        <f t="shared" si="0"/>
        <v>80.637999999999977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493.59300000000002</v>
      </c>
      <c r="E74" s="17">
        <f t="shared" si="0"/>
        <v>59.785000000000025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500.42</v>
      </c>
      <c r="E75" s="17">
        <f t="shared" si="0"/>
        <v>54.533000000000015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485.25700000000001</v>
      </c>
      <c r="E76" s="17">
        <f t="shared" si="0"/>
        <v>63.61099999999999</v>
      </c>
      <c r="G76" s="43"/>
      <c r="H76" s="17"/>
    </row>
    <row r="77" spans="1:8" x14ac:dyDescent="0.2">
      <c r="A77" s="1">
        <v>43831</v>
      </c>
      <c r="B77" s="12">
        <v>442.834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454.22500000000002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482.45400000000001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529.16399999999999</v>
      </c>
      <c r="C80" s="43">
        <f>+MIN($B$32,$B$44,$B$56,$B$68,$B$80)</f>
        <v>436.57799999999997</v>
      </c>
      <c r="D80" s="43">
        <f>+MAX($B$32,$B$44,$B$56,$B$68,$B$80)</f>
        <v>529.16399999999999</v>
      </c>
      <c r="E80" s="17">
        <f t="shared" si="0"/>
        <v>92.586000000000013</v>
      </c>
      <c r="G80" s="43"/>
      <c r="H80" s="17"/>
    </row>
    <row r="81" spans="1:8" x14ac:dyDescent="0.2">
      <c r="A81" s="1">
        <v>43952</v>
      </c>
      <c r="B81" s="12">
        <v>520.96100000000001</v>
      </c>
      <c r="C81" s="43">
        <f>+MIN($B$33,$B$45,$B$57,$B$69,$B$81)</f>
        <v>434.197</v>
      </c>
      <c r="D81" s="43">
        <f>+MAX($B$33,$B$45,$B$57,$B$69,$B$81)</f>
        <v>520.96100000000001</v>
      </c>
      <c r="E81" s="17">
        <f t="shared" si="0"/>
        <v>86.76400000000001</v>
      </c>
      <c r="G81" s="43"/>
      <c r="H81" s="17"/>
    </row>
    <row r="82" spans="1:8" x14ac:dyDescent="0.2">
      <c r="A82" s="1">
        <v>43983</v>
      </c>
      <c r="B82" s="12">
        <v>531.92600000000004</v>
      </c>
      <c r="C82" s="43">
        <f>+MIN($B$34,$B$46,$B$58,$B$70,$B$82)</f>
        <v>415.15199999999999</v>
      </c>
      <c r="D82" s="43">
        <f>+MAX($B$34,$B$46,$B$58,$B$70,$B$82)</f>
        <v>531.92600000000004</v>
      </c>
      <c r="E82" s="17">
        <f t="shared" si="0"/>
        <v>116.77400000000006</v>
      </c>
      <c r="G82" s="43"/>
      <c r="H82" s="17"/>
    </row>
    <row r="83" spans="1:8" x14ac:dyDescent="0.2">
      <c r="A83" s="1">
        <v>44013</v>
      </c>
      <c r="B83" s="12">
        <v>519.28</v>
      </c>
      <c r="C83" s="43">
        <f>+MIN($B$35,$B$47,$B$59,$B$71,$B$83)</f>
        <v>409.64100000000002</v>
      </c>
      <c r="D83" s="43">
        <f>+MAX($B$35,$B$47,$B$59,$B$71,$B$83)</f>
        <v>519.28</v>
      </c>
      <c r="E83" s="17">
        <f t="shared" si="0"/>
        <v>109.63899999999995</v>
      </c>
      <c r="G83" s="43"/>
      <c r="H83" s="17"/>
    </row>
    <row r="84" spans="1:8" x14ac:dyDescent="0.2">
      <c r="A84" s="1">
        <v>44044</v>
      </c>
      <c r="B84" s="12">
        <v>504.00799999999998</v>
      </c>
      <c r="C84" s="43">
        <f>+MIN($B$36,$B$48,$B$60,$B$72,$B$84)</f>
        <v>407.58300000000003</v>
      </c>
      <c r="D84" s="43">
        <f>+MAX($B$36,$B$48,$B$60,$B$72,$B$84)</f>
        <v>504.00799999999998</v>
      </c>
      <c r="E84" s="17">
        <f t="shared" si="0"/>
        <v>96.424999999999955</v>
      </c>
      <c r="G84" s="43"/>
      <c r="H84" s="17"/>
    </row>
    <row r="85" spans="1:8" x14ac:dyDescent="0.2">
      <c r="A85" s="1">
        <v>44075</v>
      </c>
      <c r="B85" s="12">
        <v>497.322</v>
      </c>
      <c r="C85" s="43">
        <f>+MIN($B$37,$B$49,$B$61,$B$73,$B$85)</f>
        <v>416.68400000000003</v>
      </c>
      <c r="D85" s="43">
        <f>+MAX($B$37,$B$49,$B$61,$B$73,$B$85)</f>
        <v>497.322</v>
      </c>
      <c r="E85" s="17">
        <f t="shared" si="0"/>
        <v>80.637999999999977</v>
      </c>
      <c r="G85" s="43"/>
      <c r="H85" s="17"/>
    </row>
    <row r="86" spans="1:8" x14ac:dyDescent="0.2">
      <c r="A86" s="1">
        <v>44105</v>
      </c>
      <c r="B86" s="12">
        <v>493.59300000000002</v>
      </c>
      <c r="C86" s="43">
        <f>+MIN($B$38,$B$50,$B$62,$B$74,$B$86)</f>
        <v>433.80799999999999</v>
      </c>
      <c r="D86" s="43">
        <f>+MAX($B$38,$B$50,$B$62,$B$74,$B$86)</f>
        <v>493.59300000000002</v>
      </c>
      <c r="E86" s="17">
        <f t="shared" si="0"/>
        <v>59.785000000000025</v>
      </c>
      <c r="G86" s="43"/>
      <c r="H86" s="17"/>
    </row>
    <row r="87" spans="1:8" x14ac:dyDescent="0.2">
      <c r="A87" s="1">
        <v>44136</v>
      </c>
      <c r="B87" s="12">
        <v>500.42</v>
      </c>
      <c r="C87" s="43">
        <f>+MIN($B$39,$B$51,$B$63,$B$75,$B$87)</f>
        <v>445.887</v>
      </c>
      <c r="D87" s="43">
        <f>+MAX($B$39,$B$51,$B$63,$B$75,$B$87)</f>
        <v>500.42</v>
      </c>
      <c r="E87" s="17">
        <f t="shared" si="0"/>
        <v>54.533000000000015</v>
      </c>
      <c r="G87" s="43"/>
      <c r="H87" s="17"/>
    </row>
    <row r="88" spans="1:8" x14ac:dyDescent="0.2">
      <c r="A88" s="1">
        <v>44166</v>
      </c>
      <c r="B88" s="12">
        <v>485.25700000000001</v>
      </c>
      <c r="C88" s="43">
        <f>+MIN($B$40,$B$52,$B$64,$B$76,$B$88)</f>
        <v>421.64600000000002</v>
      </c>
      <c r="D88" s="43">
        <f>+MAX($B$40,$B$52,$B$64,$B$76,$B$88)</f>
        <v>485.25700000000001</v>
      </c>
      <c r="E88" s="17">
        <f t="shared" si="0"/>
        <v>63.61099999999999</v>
      </c>
      <c r="G88" s="43"/>
      <c r="H88" s="17"/>
    </row>
    <row r="89" spans="1:8" x14ac:dyDescent="0.2">
      <c r="A89" s="1">
        <v>44197</v>
      </c>
      <c r="B89" s="12">
        <v>475.85300000000001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493.15499999999997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498.31299999999999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485.16021473000001</v>
      </c>
      <c r="C92" s="43">
        <f>+MIN($B$32,$B$44,$B$56,$B$68,$B$80)</f>
        <v>436.57799999999997</v>
      </c>
      <c r="D92" s="43">
        <f>+MAX($B$32,$B$44,$B$56,$B$68,$B$80)</f>
        <v>529.16399999999999</v>
      </c>
      <c r="E92" s="17">
        <f t="shared" si="0"/>
        <v>92.586000000000013</v>
      </c>
      <c r="G92" s="43"/>
      <c r="H92" s="17"/>
    </row>
    <row r="93" spans="1:8" x14ac:dyDescent="0.2">
      <c r="A93" s="1">
        <v>44317</v>
      </c>
      <c r="B93" s="12">
        <v>484.88380000000001</v>
      </c>
      <c r="C93" s="43">
        <f>+MIN($B$33,$B$45,$B$57,$B$69,$B$81)</f>
        <v>434.197</v>
      </c>
      <c r="D93" s="43">
        <f>+MAX($B$33,$B$45,$B$57,$B$69,$B$81)</f>
        <v>520.96100000000001</v>
      </c>
      <c r="E93" s="17">
        <f t="shared" ref="E93:E112" si="1">D93-C93</f>
        <v>86.76400000000001</v>
      </c>
      <c r="G93" s="43"/>
      <c r="H93" s="17"/>
    </row>
    <row r="94" spans="1:8" x14ac:dyDescent="0.2">
      <c r="A94" s="1">
        <v>44348</v>
      </c>
      <c r="B94" s="12">
        <v>471.14440000000002</v>
      </c>
      <c r="C94" s="43">
        <f>+MIN($B$34,$B$46,$B$58,$B$70,$B$82)</f>
        <v>415.15199999999999</v>
      </c>
      <c r="D94" s="43">
        <f>+MAX($B$34,$B$46,$B$58,$B$70,$B$82)</f>
        <v>531.92600000000004</v>
      </c>
      <c r="E94" s="17">
        <f t="shared" si="1"/>
        <v>116.77400000000006</v>
      </c>
      <c r="G94" s="43"/>
      <c r="H94" s="17"/>
    </row>
    <row r="95" spans="1:8" x14ac:dyDescent="0.2">
      <c r="A95" s="1">
        <v>44378</v>
      </c>
      <c r="B95" s="12">
        <v>458.19299999999998</v>
      </c>
      <c r="C95" s="43">
        <f>+MIN($B$35,$B$47,$B$59,$B$71,$B$83)</f>
        <v>409.64100000000002</v>
      </c>
      <c r="D95" s="43">
        <f>+MAX($B$35,$B$47,$B$59,$B$71,$B$83)</f>
        <v>519.28</v>
      </c>
      <c r="E95" s="17">
        <f t="shared" si="1"/>
        <v>109.63899999999995</v>
      </c>
      <c r="G95" s="43"/>
      <c r="H95" s="17"/>
    </row>
    <row r="96" spans="1:8" x14ac:dyDescent="0.2">
      <c r="A96" s="1">
        <v>44409</v>
      </c>
      <c r="B96" s="12">
        <v>449.97590000000002</v>
      </c>
      <c r="C96" s="43">
        <f>+MIN($B$36,$B$48,$B$60,$B$72,$B$84)</f>
        <v>407.58300000000003</v>
      </c>
      <c r="D96" s="43">
        <f>+MAX($B$36,$B$48,$B$60,$B$72,$B$84)</f>
        <v>504.00799999999998</v>
      </c>
      <c r="E96" s="17">
        <f t="shared" si="1"/>
        <v>96.424999999999955</v>
      </c>
      <c r="G96" s="43"/>
      <c r="H96" s="17"/>
    </row>
    <row r="97" spans="1:8" x14ac:dyDescent="0.2">
      <c r="A97" s="1">
        <v>44440</v>
      </c>
      <c r="B97" s="12">
        <v>450.8546</v>
      </c>
      <c r="C97" s="43">
        <f>+MIN($B$37,$B$49,$B$61,$B$73,$B$85)</f>
        <v>416.68400000000003</v>
      </c>
      <c r="D97" s="43">
        <f>+MAX($B$37,$B$49,$B$61,$B$73,$B$85)</f>
        <v>497.322</v>
      </c>
      <c r="E97" s="17">
        <f t="shared" si="1"/>
        <v>80.637999999999977</v>
      </c>
      <c r="G97" s="43"/>
      <c r="H97" s="17"/>
    </row>
    <row r="98" spans="1:8" x14ac:dyDescent="0.2">
      <c r="A98" s="1">
        <v>44470</v>
      </c>
      <c r="B98" s="12">
        <v>460.81779999999998</v>
      </c>
      <c r="C98" s="43">
        <f>+MIN($B$38,$B$50,$B$62,$B$74,$B$86)</f>
        <v>433.80799999999999</v>
      </c>
      <c r="D98" s="43">
        <f>+MAX($B$38,$B$50,$B$62,$B$74,$B$86)</f>
        <v>493.59300000000002</v>
      </c>
      <c r="E98" s="17">
        <f t="shared" si="1"/>
        <v>59.785000000000025</v>
      </c>
      <c r="G98" s="43"/>
      <c r="H98" s="17"/>
    </row>
    <row r="99" spans="1:8" x14ac:dyDescent="0.2">
      <c r="A99" s="1">
        <v>44501</v>
      </c>
      <c r="B99" s="12">
        <v>463.24270000000001</v>
      </c>
      <c r="C99" s="43">
        <f>+MIN($B$39,$B$51,$B$63,$B$75,$B$87)</f>
        <v>445.887</v>
      </c>
      <c r="D99" s="43">
        <f>+MAX($B$39,$B$51,$B$63,$B$75,$B$87)</f>
        <v>500.42</v>
      </c>
      <c r="E99" s="17">
        <f t="shared" si="1"/>
        <v>54.533000000000015</v>
      </c>
      <c r="G99" s="43"/>
      <c r="H99" s="17"/>
    </row>
    <row r="100" spans="1:8" x14ac:dyDescent="0.2">
      <c r="A100" s="1">
        <v>44531</v>
      </c>
      <c r="B100" s="12">
        <v>451.8741</v>
      </c>
      <c r="C100" s="43">
        <f>+MIN($B$40,$B$52,$B$64,$B$76,$B$88)</f>
        <v>421.64600000000002</v>
      </c>
      <c r="D100" s="43">
        <f>+MAX($B$40,$B$52,$B$64,$B$76,$B$88)</f>
        <v>485.25700000000001</v>
      </c>
      <c r="E100" s="17">
        <f t="shared" si="1"/>
        <v>63.61099999999999</v>
      </c>
      <c r="G100" s="43"/>
      <c r="H100" s="17"/>
    </row>
    <row r="101" spans="1:8" x14ac:dyDescent="0.2">
      <c r="A101" s="1">
        <v>44562</v>
      </c>
      <c r="B101" s="12">
        <v>455.76690000000002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462.6386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475.2158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483.44330000000002</v>
      </c>
      <c r="C104" s="43">
        <f>+MIN($B$32,$B$44,$B$56,$B$68,$B$80)</f>
        <v>436.57799999999997</v>
      </c>
      <c r="D104" s="17">
        <f>+MAX($B$32,$B$44,$B$56,$B$68,$B$80)</f>
        <v>529.16399999999999</v>
      </c>
      <c r="E104" s="17">
        <f t="shared" si="1"/>
        <v>92.586000000000013</v>
      </c>
      <c r="G104" s="43"/>
      <c r="H104" s="17"/>
    </row>
    <row r="105" spans="1:8" x14ac:dyDescent="0.2">
      <c r="A105" s="1">
        <v>44682</v>
      </c>
      <c r="B105" s="12">
        <v>483.27539999999999</v>
      </c>
      <c r="C105" s="43">
        <f>+MIN($B$33,$B$45,$B$57,$B$69,$B$81)</f>
        <v>434.197</v>
      </c>
      <c r="D105" s="17">
        <f>+MAX($B$33,$B$45,$B$57,$B$69,$B$81)</f>
        <v>520.96100000000001</v>
      </c>
      <c r="E105" s="17">
        <f t="shared" si="1"/>
        <v>86.76400000000001</v>
      </c>
      <c r="G105" s="43"/>
      <c r="H105" s="17"/>
    </row>
    <row r="106" spans="1:8" x14ac:dyDescent="0.2">
      <c r="A106" s="1">
        <v>44713</v>
      </c>
      <c r="B106" s="12">
        <v>474.53980000000001</v>
      </c>
      <c r="C106" s="43">
        <f>+MIN($B$34,$B$46,$B$58,$B$70,$B$82)</f>
        <v>415.15199999999999</v>
      </c>
      <c r="D106" s="17">
        <f>+MAX($B$34,$B$46,$B$58,$B$70,$B$82)</f>
        <v>531.92600000000004</v>
      </c>
      <c r="E106" s="17">
        <f t="shared" si="1"/>
        <v>116.77400000000006</v>
      </c>
      <c r="G106" s="43"/>
      <c r="H106" s="17"/>
    </row>
    <row r="107" spans="1:8" x14ac:dyDescent="0.2">
      <c r="A107" s="1">
        <v>44743</v>
      </c>
      <c r="B107" s="12">
        <v>459.47930000000002</v>
      </c>
      <c r="C107" s="43">
        <f>+MIN($B$35,$B$47,$B$59,$B$71,$B$83)</f>
        <v>409.64100000000002</v>
      </c>
      <c r="D107" s="17">
        <f>+MAX($B$35,$B$47,$B$59,$B$71,$B$83)</f>
        <v>519.28</v>
      </c>
      <c r="E107" s="17">
        <f t="shared" si="1"/>
        <v>109.63899999999995</v>
      </c>
      <c r="G107" s="43"/>
      <c r="H107" s="17"/>
    </row>
    <row r="108" spans="1:8" x14ac:dyDescent="0.2">
      <c r="A108" s="1">
        <v>44774</v>
      </c>
      <c r="B108" s="12">
        <v>448.42309999999998</v>
      </c>
      <c r="C108" s="43">
        <f>+MIN($B$36,$B$48,$B$60,$B$72,$B$84)</f>
        <v>407.58300000000003</v>
      </c>
      <c r="D108" s="17">
        <f>+MAX($B$36,$B$48,$B$60,$B$72,$B$84)</f>
        <v>504.00799999999998</v>
      </c>
      <c r="E108" s="17">
        <f t="shared" si="1"/>
        <v>96.424999999999955</v>
      </c>
      <c r="G108" s="43"/>
      <c r="H108" s="17"/>
    </row>
    <row r="109" spans="1:8" x14ac:dyDescent="0.2">
      <c r="A109" s="1">
        <v>44805</v>
      </c>
      <c r="B109" s="12">
        <v>449.197</v>
      </c>
      <c r="C109" s="43">
        <f>+MIN($B$37,$B$49,$B$61,$B$73,$B$85)</f>
        <v>416.68400000000003</v>
      </c>
      <c r="D109" s="17">
        <f>+MAX($B$37,$B$49,$B$61,$B$73,$B$85)</f>
        <v>497.322</v>
      </c>
      <c r="E109" s="17">
        <f t="shared" si="1"/>
        <v>80.637999999999977</v>
      </c>
      <c r="G109" s="43"/>
      <c r="H109" s="17"/>
    </row>
    <row r="110" spans="1:8" x14ac:dyDescent="0.2">
      <c r="A110" s="1">
        <v>44835</v>
      </c>
      <c r="B110" s="12">
        <v>458.82569999999998</v>
      </c>
      <c r="C110" s="43">
        <f>+MIN($B$38,$B$50,$B$62,$B$74,$B$86)</f>
        <v>433.80799999999999</v>
      </c>
      <c r="D110" s="17">
        <f>+MAX($B$38,$B$50,$B$62,$B$74,$B$86)</f>
        <v>493.59300000000002</v>
      </c>
      <c r="E110" s="17">
        <f t="shared" si="1"/>
        <v>59.785000000000025</v>
      </c>
      <c r="G110" s="43"/>
      <c r="H110" s="17"/>
    </row>
    <row r="111" spans="1:8" x14ac:dyDescent="0.2">
      <c r="A111" s="1">
        <v>44866</v>
      </c>
      <c r="B111" s="12">
        <v>461.5009</v>
      </c>
      <c r="C111" s="43">
        <f>+MIN($B$39,$B$51,$B$63,$B$75,$B$87)</f>
        <v>445.887</v>
      </c>
      <c r="D111" s="17">
        <f>+MAX($B$39,$B$51,$B$63,$B$75,$B$87)</f>
        <v>500.42</v>
      </c>
      <c r="E111" s="17">
        <f t="shared" si="1"/>
        <v>54.533000000000015</v>
      </c>
      <c r="G111" s="43"/>
      <c r="H111" s="17"/>
    </row>
    <row r="112" spans="1:8" x14ac:dyDescent="0.2">
      <c r="A112" s="59">
        <v>44896</v>
      </c>
      <c r="B112" s="65">
        <v>450.60640000000001</v>
      </c>
      <c r="C112" s="64">
        <f>+MIN($B$40,$B$52,$B$64,$B$76,$B$88)</f>
        <v>421.64600000000002</v>
      </c>
      <c r="D112" s="63">
        <f>+MAX($B$40,$B$52,$B$64,$B$76,$B$88)</f>
        <v>485.25700000000001</v>
      </c>
      <c r="E112" s="63">
        <f t="shared" si="1"/>
        <v>63.61099999999999</v>
      </c>
      <c r="G112" s="43"/>
      <c r="H112" s="17"/>
    </row>
    <row r="113" spans="1:2" x14ac:dyDescent="0.2">
      <c r="A113" s="353" t="s">
        <v>600</v>
      </c>
    </row>
    <row r="114" spans="1:2" x14ac:dyDescent="0.2">
      <c r="A114" s="32" t="s">
        <v>635</v>
      </c>
    </row>
    <row r="115" spans="1:2" x14ac:dyDescent="0.2">
      <c r="A115" s="366" t="s">
        <v>634</v>
      </c>
    </row>
    <row r="116" spans="1:2" x14ac:dyDescent="0.2">
      <c r="A116" s="4"/>
      <c r="B116" s="69" t="s">
        <v>350</v>
      </c>
    </row>
    <row r="117" spans="1:2" x14ac:dyDescent="0.2">
      <c r="A117" s="17">
        <v>64</v>
      </c>
      <c r="B117">
        <v>0</v>
      </c>
    </row>
    <row r="118" spans="1:2" x14ac:dyDescent="0.2">
      <c r="A118" s="17">
        <v>64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0.710937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1" t="s">
        <v>55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10.964087679</v>
      </c>
      <c r="D26" s="77">
        <v>12.248022836000001</v>
      </c>
      <c r="E26" s="77">
        <v>11.313492724</v>
      </c>
      <c r="F26" s="77">
        <v>11.022195723999999</v>
      </c>
      <c r="G26" s="77">
        <v>11.840569616</v>
      </c>
      <c r="H26" s="11"/>
      <c r="I26" s="20">
        <f t="shared" ref="I26:L27" si="0">D26-C26</f>
        <v>1.2839351570000002</v>
      </c>
      <c r="J26" s="20">
        <f t="shared" si="0"/>
        <v>-0.93453011200000091</v>
      </c>
      <c r="K26" s="20">
        <f t="shared" si="0"/>
        <v>-0.29129700000000014</v>
      </c>
      <c r="L26" s="20">
        <f t="shared" si="0"/>
        <v>0.81837389200000032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5.1611011338999999</v>
      </c>
      <c r="F27" s="77">
        <v>5.2053284663000001</v>
      </c>
      <c r="G27" s="77">
        <v>5.6633786547999998</v>
      </c>
      <c r="H27" s="11"/>
      <c r="I27" s="20">
        <f t="shared" si="0"/>
        <v>0.45515623570000052</v>
      </c>
      <c r="J27" s="20">
        <f t="shared" si="0"/>
        <v>0.33659419139999969</v>
      </c>
      <c r="K27" s="20">
        <f t="shared" si="0"/>
        <v>4.4227332400000208E-2</v>
      </c>
      <c r="L27" s="20">
        <f t="shared" si="0"/>
        <v>0.45805018849999968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1.02353191814</v>
      </c>
      <c r="F28" s="134">
        <f t="shared" si="1"/>
        <v>1.0780033036300001</v>
      </c>
      <c r="G28" s="134">
        <f t="shared" si="1"/>
        <v>1.1189119964400001</v>
      </c>
      <c r="H28" s="134"/>
      <c r="I28" s="134">
        <f t="shared" si="1"/>
        <v>-2.9071758830000155E-2</v>
      </c>
      <c r="J28" s="134">
        <f t="shared" si="1"/>
        <v>-0.11821531750999999</v>
      </c>
      <c r="K28" s="134">
        <f t="shared" si="1"/>
        <v>5.4471385490000052E-2</v>
      </c>
      <c r="L28" s="134">
        <f t="shared" si="1"/>
        <v>4.0908692810000008E-2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0.90594806830999997</v>
      </c>
      <c r="F29" s="77">
        <v>0.95758176356000002</v>
      </c>
      <c r="G29" s="77">
        <v>0.98885219397000002</v>
      </c>
      <c r="H29" s="11"/>
      <c r="I29" s="20">
        <f t="shared" ref="I29:L30" si="2">D29-C29</f>
        <v>-2.0408224700000144E-2</v>
      </c>
      <c r="J29" s="20">
        <f t="shared" si="2"/>
        <v>-0.12330689329</v>
      </c>
      <c r="K29" s="20">
        <f t="shared" si="2"/>
        <v>5.1633695250000056E-2</v>
      </c>
      <c r="L29" s="20">
        <f t="shared" si="2"/>
        <v>3.1270430409999994E-2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0.11758384983</v>
      </c>
      <c r="F30" s="78">
        <v>0.12042154007</v>
      </c>
      <c r="G30" s="78">
        <v>0.13005980247000001</v>
      </c>
      <c r="H30" s="66"/>
      <c r="I30" s="62">
        <f t="shared" si="2"/>
        <v>-8.6635341300000113E-3</v>
      </c>
      <c r="J30" s="62">
        <f t="shared" si="2"/>
        <v>5.09157578000001E-3</v>
      </c>
      <c r="K30" s="62">
        <f t="shared" si="2"/>
        <v>2.8376902399999959E-3</v>
      </c>
      <c r="L30" s="62">
        <f t="shared" si="2"/>
        <v>9.6382624000000139E-3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1.7100196338700004</v>
      </c>
      <c r="J31" s="6">
        <f t="shared" ref="J31:L31" si="3">+SUM(J26:J28)</f>
        <v>-0.71615123811000125</v>
      </c>
      <c r="K31" s="6">
        <f t="shared" si="3"/>
        <v>-0.19259828210999988</v>
      </c>
      <c r="L31" s="6">
        <f t="shared" si="3"/>
        <v>1.31733277331</v>
      </c>
    </row>
    <row r="32" spans="1:12" x14ac:dyDescent="0.25">
      <c r="B32" s="353" t="s">
        <v>600</v>
      </c>
      <c r="C32"/>
      <c r="D32" s="10"/>
      <c r="E32"/>
      <c r="F32"/>
      <c r="G32"/>
      <c r="H32"/>
      <c r="I32" s="10" t="s">
        <v>7</v>
      </c>
      <c r="J32" s="27">
        <f>E26/D26-1</f>
        <v>-7.6300487394029282E-2</v>
      </c>
      <c r="K32" s="27">
        <f>F26/E26-1</f>
        <v>-2.5747751565885046E-2</v>
      </c>
      <c r="L32" s="27">
        <f>G26/F26-1</f>
        <v>7.4247809827769018E-2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17.528839999999999</v>
      </c>
      <c r="D36" s="129" t="e">
        <v>#N/A</v>
      </c>
      <c r="E36" s="431"/>
      <c r="F36" s="431">
        <v>17.528839999999999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17.503291999999998</v>
      </c>
      <c r="D37" s="129" t="e">
        <v>#N/A</v>
      </c>
      <c r="E37" s="431">
        <f t="shared" ref="E37:E46" si="5">AVERAGEIF($A$36:$A$97,A37,$F$36:$F$97)</f>
        <v>18.19043383333333</v>
      </c>
      <c r="F37" s="431">
        <v>17.503291999999998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17.751336999999999</v>
      </c>
      <c r="D38" s="129" t="e">
        <v>#N/A</v>
      </c>
      <c r="E38" s="431">
        <f t="shared" si="5"/>
        <v>18.19043383333333</v>
      </c>
      <c r="F38" s="431">
        <v>17.751336999999999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18.058551000000001</v>
      </c>
      <c r="D39" s="129" t="e">
        <v>#N/A</v>
      </c>
      <c r="E39" s="431">
        <f t="shared" si="5"/>
        <v>18.19043383333333</v>
      </c>
      <c r="F39" s="431">
        <v>18.058551000000001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18.148731999999999</v>
      </c>
      <c r="D40" s="129" t="e">
        <v>#N/A</v>
      </c>
      <c r="E40" s="431">
        <f t="shared" si="5"/>
        <v>18.19043383333333</v>
      </c>
      <c r="F40" s="431">
        <v>18.148731999999999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18.036722000000001</v>
      </c>
      <c r="D41" s="129" t="e">
        <v>#N/A</v>
      </c>
      <c r="E41" s="431">
        <f t="shared" si="5"/>
        <v>18.19043383333333</v>
      </c>
      <c r="F41" s="431">
        <v>18.036722000000001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17.676722999999999</v>
      </c>
      <c r="D42" s="129" t="e">
        <v>#N/A</v>
      </c>
      <c r="E42" s="431">
        <f t="shared" si="5"/>
        <v>18.19043383333333</v>
      </c>
      <c r="F42" s="431">
        <v>17.676722999999999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18.319185000000001</v>
      </c>
      <c r="D43" s="129" t="e">
        <v>#N/A</v>
      </c>
      <c r="E43" s="431">
        <f t="shared" si="5"/>
        <v>18.19043383333333</v>
      </c>
      <c r="F43" s="431">
        <v>18.319185000000001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18.551563000000002</v>
      </c>
      <c r="D44" s="129" t="e">
        <v>#N/A</v>
      </c>
      <c r="E44" s="431">
        <f t="shared" si="5"/>
        <v>18.19043383333333</v>
      </c>
      <c r="F44" s="431">
        <v>18.551563000000002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18.783102</v>
      </c>
      <c r="D45" s="129" t="e">
        <v>#N/A</v>
      </c>
      <c r="E45" s="431">
        <f t="shared" si="5"/>
        <v>18.19043383333333</v>
      </c>
      <c r="F45" s="431">
        <v>18.783102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18.979576999999999</v>
      </c>
      <c r="D46" s="129" t="e">
        <v>#N/A</v>
      </c>
      <c r="E46" s="431">
        <f t="shared" si="5"/>
        <v>18.19043383333333</v>
      </c>
      <c r="F46" s="431">
        <v>18.979576999999999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18.947582000000001</v>
      </c>
      <c r="D47" s="129" t="e">
        <v>#N/A</v>
      </c>
      <c r="E47" s="431"/>
      <c r="F47" s="431">
        <v>18.947582000000001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19.058433999999998</v>
      </c>
      <c r="D48" s="129" t="e">
        <v>#N/A</v>
      </c>
      <c r="E48" s="431"/>
      <c r="F48" s="431">
        <v>19.058433999999998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18.849128</v>
      </c>
      <c r="D49" s="129" t="e">
        <v>#N/A</v>
      </c>
      <c r="E49" s="431">
        <f t="shared" ref="E49" si="6">AVERAGEIF($A$36:$A$97,A49,$F$36:$F$97)</f>
        <v>17.484806500000001</v>
      </c>
      <c r="F49" s="431">
        <v>18.849128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19.036453000000002</v>
      </c>
      <c r="D50" s="129" t="e">
        <v>#N/A</v>
      </c>
      <c r="E50" s="431">
        <f t="shared" ref="E50:E58" si="7">AVERAGEIF($A$36:$A$97,A50,$F$36:$F$97)</f>
        <v>17.484806500000001</v>
      </c>
      <c r="F50" s="431">
        <v>19.036453000000002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17.611519999999999</v>
      </c>
      <c r="D51" s="129" t="e">
        <v>#N/A</v>
      </c>
      <c r="E51" s="431">
        <f t="shared" si="7"/>
        <v>17.484806500000001</v>
      </c>
      <c r="F51" s="431">
        <v>17.611519999999999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15.543656</v>
      </c>
      <c r="D52" s="129" t="e">
        <v>#N/A</v>
      </c>
      <c r="E52" s="431">
        <f t="shared" si="7"/>
        <v>17.484806500000001</v>
      </c>
      <c r="F52" s="431">
        <v>15.543656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16.606524</v>
      </c>
      <c r="D53" s="129" t="e">
        <v>#N/A</v>
      </c>
      <c r="E53" s="431">
        <f t="shared" si="7"/>
        <v>17.484806500000001</v>
      </c>
      <c r="F53" s="431">
        <v>16.606524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17.372306999999999</v>
      </c>
      <c r="D54" s="129" t="e">
        <v>#N/A</v>
      </c>
      <c r="E54" s="431">
        <f t="shared" si="7"/>
        <v>17.484806500000001</v>
      </c>
      <c r="F54" s="431">
        <v>17.372306999999999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16.9314</v>
      </c>
      <c r="D55" s="129" t="e">
        <v>#N/A</v>
      </c>
      <c r="E55" s="431">
        <f t="shared" si="7"/>
        <v>17.484806500000001</v>
      </c>
      <c r="F55" s="431">
        <v>16.9314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17.212329</v>
      </c>
      <c r="D56" s="129" t="e">
        <v>#N/A</v>
      </c>
      <c r="E56" s="431">
        <f t="shared" si="7"/>
        <v>17.484806500000001</v>
      </c>
      <c r="F56" s="431">
        <v>17.212329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16.789638</v>
      </c>
      <c r="D57" s="129" t="e">
        <v>#N/A</v>
      </c>
      <c r="E57" s="431">
        <f t="shared" si="7"/>
        <v>17.484806500000001</v>
      </c>
      <c r="F57" s="431">
        <v>16.789638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17.586364</v>
      </c>
      <c r="D58" s="129" t="e">
        <v>#N/A</v>
      </c>
      <c r="E58" s="431">
        <f t="shared" si="7"/>
        <v>17.484806500000001</v>
      </c>
      <c r="F58" s="431">
        <v>17.586364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17.219925</v>
      </c>
      <c r="D59" s="129" t="e">
        <v>#N/A</v>
      </c>
      <c r="E59" s="431"/>
      <c r="F59" s="431">
        <v>17.219925</v>
      </c>
      <c r="G59" s="126"/>
    </row>
    <row r="60" spans="1:8" x14ac:dyDescent="0.25">
      <c r="A60" s="135">
        <f t="shared" si="4"/>
        <v>2021</v>
      </c>
      <c r="B60" s="429">
        <v>44197</v>
      </c>
      <c r="C60" s="430">
        <v>17.308226999999999</v>
      </c>
      <c r="D60" s="129" t="e">
        <v>#N/A</v>
      </c>
      <c r="E60" s="431"/>
      <c r="F60" s="431">
        <v>17.308226999999999</v>
      </c>
      <c r="G60" s="126"/>
    </row>
    <row r="61" spans="1:8" x14ac:dyDescent="0.25">
      <c r="A61" s="135">
        <f t="shared" si="4"/>
        <v>2021</v>
      </c>
      <c r="B61" s="429">
        <v>44228</v>
      </c>
      <c r="C61" s="430">
        <v>15.010809</v>
      </c>
      <c r="D61" s="129" t="e">
        <v>#N/A</v>
      </c>
      <c r="E61" s="431">
        <f t="shared" ref="E61" si="8">AVERAGEIF($A$36:$A$97,A61,$F$36:$F$97)</f>
        <v>17.683117988750002</v>
      </c>
      <c r="F61" s="431">
        <v>15.010809</v>
      </c>
      <c r="G61" s="126"/>
    </row>
    <row r="62" spans="1:8" x14ac:dyDescent="0.25">
      <c r="A62" s="135">
        <f t="shared" si="4"/>
        <v>2021</v>
      </c>
      <c r="B62" s="429">
        <v>44256</v>
      </c>
      <c r="C62" s="430">
        <v>17.039461246999998</v>
      </c>
      <c r="D62" s="129" t="e">
        <v>#N/A</v>
      </c>
      <c r="E62" s="431">
        <f t="shared" ref="E62:E70" si="9">AVERAGEIF($A$36:$A$97,A62,$F$36:$F$97)</f>
        <v>17.683117988750002</v>
      </c>
      <c r="F62" s="431">
        <v>17.039461246999998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>
        <v>17.227118617999999</v>
      </c>
      <c r="D63" s="129">
        <v>17.227118617999999</v>
      </c>
      <c r="E63" s="431">
        <f t="shared" si="9"/>
        <v>17.683117988750002</v>
      </c>
      <c r="F63" s="431">
        <v>17.227118617999999</v>
      </c>
      <c r="G63" s="126"/>
    </row>
    <row r="64" spans="1:8" x14ac:dyDescent="0.25">
      <c r="A64" s="135">
        <f t="shared" si="4"/>
        <v>2021</v>
      </c>
      <c r="B64" s="429">
        <v>44317</v>
      </c>
      <c r="C64" s="430" t="e">
        <v>#N/A</v>
      </c>
      <c r="D64" s="129">
        <v>18.02852</v>
      </c>
      <c r="E64" s="431">
        <f t="shared" si="9"/>
        <v>17.683117988750002</v>
      </c>
      <c r="F64" s="431">
        <v>18.02852</v>
      </c>
      <c r="G64" s="126"/>
    </row>
    <row r="65" spans="1:8" x14ac:dyDescent="0.25">
      <c r="A65" s="135">
        <f t="shared" si="4"/>
        <v>2021</v>
      </c>
      <c r="B65" s="429">
        <v>44348</v>
      </c>
      <c r="C65" s="430" t="e">
        <v>#N/A</v>
      </c>
      <c r="D65" s="129">
        <v>17.916399999999999</v>
      </c>
      <c r="E65" s="431">
        <f t="shared" si="9"/>
        <v>17.683117988750002</v>
      </c>
      <c r="F65" s="431">
        <v>17.916399999999999</v>
      </c>
      <c r="G65" s="126"/>
    </row>
    <row r="66" spans="1:8" x14ac:dyDescent="0.25">
      <c r="A66" s="135">
        <f t="shared" si="4"/>
        <v>2021</v>
      </c>
      <c r="B66" s="429">
        <v>44378</v>
      </c>
      <c r="C66" s="430" t="e">
        <v>#N/A</v>
      </c>
      <c r="D66" s="129">
        <v>18.051210000000001</v>
      </c>
      <c r="E66" s="431">
        <f t="shared" si="9"/>
        <v>17.683117988750002</v>
      </c>
      <c r="F66" s="431">
        <v>18.051210000000001</v>
      </c>
      <c r="G66" s="126"/>
    </row>
    <row r="67" spans="1:8" x14ac:dyDescent="0.25">
      <c r="A67" s="135">
        <f t="shared" si="4"/>
        <v>2021</v>
      </c>
      <c r="B67" s="429">
        <v>44409</v>
      </c>
      <c r="C67" s="430" t="e">
        <v>#N/A</v>
      </c>
      <c r="D67" s="129">
        <v>18.130680000000002</v>
      </c>
      <c r="E67" s="431">
        <f t="shared" si="9"/>
        <v>17.683117988750002</v>
      </c>
      <c r="F67" s="431">
        <v>18.130680000000002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18.19941</v>
      </c>
      <c r="E68" s="431">
        <f t="shared" si="9"/>
        <v>17.683117988750002</v>
      </c>
      <c r="F68" s="431">
        <v>18.19941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18.26201</v>
      </c>
      <c r="E69" s="431">
        <f t="shared" si="9"/>
        <v>17.683117988750002</v>
      </c>
      <c r="F69" s="431">
        <v>18.26201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18.471540000000001</v>
      </c>
      <c r="E70" s="431">
        <f t="shared" si="9"/>
        <v>17.683117988750002</v>
      </c>
      <c r="F70" s="431">
        <v>18.471540000000001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18.552029999999998</v>
      </c>
      <c r="E71" s="431"/>
      <c r="F71" s="431">
        <v>18.552029999999998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18.409330000000001</v>
      </c>
      <c r="E72" s="431"/>
      <c r="F72" s="431">
        <v>18.409330000000001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18.50835</v>
      </c>
      <c r="E73" s="431">
        <f t="shared" ref="E73" si="10">AVERAGEIF($A$36:$A$97,A73,$F$36:$F$97)</f>
        <v>19.202955833333334</v>
      </c>
      <c r="F73" s="431">
        <v>18.50835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18.762530000000002</v>
      </c>
      <c r="E74" s="431">
        <f t="shared" ref="E74:E82" si="11">AVERAGEIF($A$36:$A$97,A74,$F$36:$F$97)</f>
        <v>19.202955833333334</v>
      </c>
      <c r="F74" s="431">
        <v>18.762530000000002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18.921559999999999</v>
      </c>
      <c r="E75" s="431">
        <f t="shared" si="11"/>
        <v>19.202955833333334</v>
      </c>
      <c r="F75" s="431">
        <v>18.921559999999999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19.02552</v>
      </c>
      <c r="E76" s="431">
        <f t="shared" si="11"/>
        <v>19.202955833333334</v>
      </c>
      <c r="F76" s="431">
        <v>19.02552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19.149229999999999</v>
      </c>
      <c r="E77" s="431">
        <f t="shared" si="11"/>
        <v>19.202955833333334</v>
      </c>
      <c r="F77" s="431">
        <v>19.149229999999999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19.242609999999999</v>
      </c>
      <c r="E78" s="431">
        <f t="shared" si="11"/>
        <v>19.202955833333334</v>
      </c>
      <c r="F78" s="431">
        <v>19.242609999999999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19.5502</v>
      </c>
      <c r="E79" s="431">
        <f t="shared" si="11"/>
        <v>19.202955833333334</v>
      </c>
      <c r="F79" s="431">
        <v>19.5502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19.609839999999998</v>
      </c>
      <c r="E80" s="431">
        <f t="shared" si="11"/>
        <v>19.202955833333334</v>
      </c>
      <c r="F80" s="431">
        <v>19.609839999999998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19.604040000000001</v>
      </c>
      <c r="E81" s="431">
        <f t="shared" si="11"/>
        <v>19.202955833333334</v>
      </c>
      <c r="F81" s="431">
        <v>19.604040000000001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19.850660000000001</v>
      </c>
      <c r="E82" s="431">
        <f t="shared" si="11"/>
        <v>19.202955833333334</v>
      </c>
      <c r="F82" s="431">
        <v>19.850660000000001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19.801600000000001</v>
      </c>
      <c r="E83" s="431"/>
      <c r="F83" s="431">
        <v>19.801600000000001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28515625" defaultRowHeight="15" x14ac:dyDescent="0.25"/>
  <cols>
    <col min="1" max="2" width="9.28515625" style="119"/>
    <col min="3" max="3" width="14.7109375" style="119" customWidth="1"/>
    <col min="4" max="14" width="9.28515625" style="119"/>
    <col min="15" max="16" width="9.28515625" style="121"/>
    <col min="17" max="17" width="9.28515625" style="119"/>
    <col min="18" max="18" width="31.28515625" style="119" customWidth="1"/>
    <col min="19" max="19" width="11" style="119" customWidth="1"/>
    <col min="20" max="27" width="9.28515625" style="119"/>
    <col min="28" max="29" width="9.28515625" style="121"/>
    <col min="30" max="16384" width="9.28515625" style="119"/>
  </cols>
  <sheetData>
    <row r="2" spans="1:19" ht="15.75" x14ac:dyDescent="0.25">
      <c r="A2" s="44" t="s">
        <v>598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81" t="s">
        <v>278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8.0336999208000002</v>
      </c>
      <c r="G26" s="77">
        <v>8.6968347561999995</v>
      </c>
      <c r="H26" s="77">
        <v>8.9212382603000009</v>
      </c>
      <c r="I26" s="11"/>
      <c r="J26" s="20">
        <f t="shared" ref="J26:M30" si="0">E26-D26</f>
        <v>-1.9645835600000439E-2</v>
      </c>
      <c r="K26" s="20">
        <f t="shared" si="0"/>
        <v>-1.2756389476999992</v>
      </c>
      <c r="L26" s="20">
        <f t="shared" si="0"/>
        <v>0.66313483539999929</v>
      </c>
      <c r="M26" s="20">
        <f t="shared" si="0"/>
        <v>0.22440350410000143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1.0777804289999999</v>
      </c>
      <c r="G27" s="77">
        <v>1.3649051726000001</v>
      </c>
      <c r="H27" s="77">
        <v>1.6681822822000001</v>
      </c>
      <c r="I27" s="11"/>
      <c r="J27" s="20">
        <f t="shared" si="0"/>
        <v>3.63671042E-2</v>
      </c>
      <c r="K27" s="20">
        <f t="shared" si="0"/>
        <v>-0.66560362309999999</v>
      </c>
      <c r="L27" s="20">
        <f t="shared" si="0"/>
        <v>0.28712474360000018</v>
      </c>
      <c r="M27" s="20">
        <f t="shared" si="0"/>
        <v>0.30327710959999998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3.7759728306000002</v>
      </c>
      <c r="G28" s="77">
        <v>4.0452201370000003</v>
      </c>
      <c r="H28" s="77">
        <v>4.1852501425000002</v>
      </c>
      <c r="I28" s="11"/>
      <c r="J28" s="20">
        <f t="shared" si="0"/>
        <v>-4.2372789099999864E-2</v>
      </c>
      <c r="K28" s="20">
        <f t="shared" si="0"/>
        <v>-0.32748103240000015</v>
      </c>
      <c r="L28" s="20">
        <f t="shared" si="0"/>
        <v>0.26924730640000005</v>
      </c>
      <c r="M28" s="20">
        <f t="shared" si="0"/>
        <v>0.14003000549999989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3.1967137596000001</v>
      </c>
      <c r="G29" s="77">
        <v>3.3100247785999999</v>
      </c>
      <c r="H29" s="77">
        <v>3.5972297862999998</v>
      </c>
      <c r="I29" s="11"/>
      <c r="J29" s="20">
        <f t="shared" ref="J29" si="1">E29-D29</f>
        <v>0.12530589589999996</v>
      </c>
      <c r="K29" s="20">
        <f t="shared" ref="K29" si="2">F29-E29</f>
        <v>5.7792315799999994E-2</v>
      </c>
      <c r="L29" s="20">
        <f t="shared" ref="L29" si="3">G29-F29</f>
        <v>0.11331101899999974</v>
      </c>
      <c r="M29" s="20">
        <f t="shared" ref="M29" si="4">H29-G29</f>
        <v>0.2872050076999999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2.0363060869999963</v>
      </c>
      <c r="G30" s="78">
        <f>+G31-SUM(G26:G29)</f>
        <v>2.0916050746000003</v>
      </c>
      <c r="H30" s="78">
        <f>+H31-SUM(H26:H29)</f>
        <v>2.1595779946999976</v>
      </c>
      <c r="I30" s="66"/>
      <c r="J30" s="62">
        <f t="shared" si="0"/>
        <v>-6.8388868400003133E-2</v>
      </c>
      <c r="K30" s="62">
        <f t="shared" si="0"/>
        <v>-0.2114511436000015</v>
      </c>
      <c r="L30" s="62">
        <f t="shared" si="0"/>
        <v>5.5298987600004068E-2</v>
      </c>
      <c r="M30" s="62">
        <f t="shared" si="0"/>
        <v>6.7972920099997225E-2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18.120473026999999</v>
      </c>
      <c r="G31" s="77">
        <v>19.508589918999999</v>
      </c>
      <c r="H31" s="77">
        <v>20.531478465999999</v>
      </c>
      <c r="I31"/>
      <c r="J31" s="6">
        <f>+SUM(J26:J30)</f>
        <v>3.1265506999996528E-2</v>
      </c>
      <c r="K31" s="6">
        <f t="shared" ref="K31:M31" si="5">+SUM(K26:K30)</f>
        <v>-2.4223824310000008</v>
      </c>
      <c r="L31" s="6">
        <f t="shared" si="5"/>
        <v>1.3881168920000033</v>
      </c>
      <c r="M31" s="6">
        <f t="shared" si="5"/>
        <v>1.0228885469999984</v>
      </c>
    </row>
    <row r="32" spans="2:13" x14ac:dyDescent="0.25">
      <c r="B32" s="353" t="s">
        <v>600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-0.13702787767414693</v>
      </c>
      <c r="L32" s="27">
        <f>G26/F26-1</f>
        <v>8.2544138060606675E-2</v>
      </c>
      <c r="M32" s="27">
        <f>H26/G26-1</f>
        <v>2.5802893856299081E-2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19.905342999999998</v>
      </c>
      <c r="E49" s="129" t="e">
        <v>#N/A</v>
      </c>
      <c r="F49" s="431"/>
      <c r="G49" s="431">
        <v>19.905342999999998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19.83887</v>
      </c>
      <c r="E50" s="129" t="e">
        <v>#N/A</v>
      </c>
      <c r="F50" s="431"/>
      <c r="G50" s="431">
        <v>19.83887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18.283773</v>
      </c>
      <c r="E51" s="129" t="e">
        <v>#N/A</v>
      </c>
      <c r="F51" s="431">
        <f t="shared" ref="F51:F58" si="8">AVERAGEIF($B$37:$B$98,B51,$G$37:$G$98)</f>
        <v>18.120717166666669</v>
      </c>
      <c r="G51" s="431">
        <v>18.283773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14.690989</v>
      </c>
      <c r="E52" s="129" t="e">
        <v>#N/A</v>
      </c>
      <c r="F52" s="431">
        <f t="shared" si="8"/>
        <v>18.120717166666669</v>
      </c>
      <c r="G52" s="431">
        <v>14.690989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16.103228999999999</v>
      </c>
      <c r="E53" s="129" t="e">
        <v>#N/A</v>
      </c>
      <c r="F53" s="431">
        <f t="shared" si="8"/>
        <v>18.120717166666669</v>
      </c>
      <c r="G53" s="431">
        <v>16.103228999999999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17.435207999999999</v>
      </c>
      <c r="E54" s="129" t="e">
        <v>#N/A</v>
      </c>
      <c r="F54" s="431">
        <f t="shared" si="8"/>
        <v>18.120717166666669</v>
      </c>
      <c r="G54" s="431">
        <v>17.435207999999999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18.322590000000002</v>
      </c>
      <c r="E55" s="129" t="e">
        <v>#N/A</v>
      </c>
      <c r="F55" s="431">
        <f t="shared" si="8"/>
        <v>18.120717166666669</v>
      </c>
      <c r="G55" s="431">
        <v>18.322590000000002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18.439346</v>
      </c>
      <c r="E56" s="129" t="e">
        <v>#N/A</v>
      </c>
      <c r="F56" s="431">
        <f t="shared" si="8"/>
        <v>18.120717166666669</v>
      </c>
      <c r="G56" s="431">
        <v>18.439346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18.307296999999998</v>
      </c>
      <c r="E57" s="129" t="e">
        <v>#N/A</v>
      </c>
      <c r="F57" s="431">
        <f t="shared" si="8"/>
        <v>18.120717166666669</v>
      </c>
      <c r="G57" s="431">
        <v>18.307296999999998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18.623835</v>
      </c>
      <c r="E58" s="129" t="e">
        <v>#N/A</v>
      </c>
      <c r="F58" s="431">
        <f t="shared" si="8"/>
        <v>18.120717166666669</v>
      </c>
      <c r="G58" s="431">
        <v>18.623835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18.702424000000001</v>
      </c>
      <c r="E59" s="129" t="e">
        <v>#N/A</v>
      </c>
      <c r="F59" s="431"/>
      <c r="G59" s="431">
        <v>18.702424000000001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18.795701999999999</v>
      </c>
      <c r="E60" s="129" t="e">
        <v>#N/A</v>
      </c>
      <c r="F60" s="431"/>
      <c r="G60" s="431">
        <v>18.795701999999999</v>
      </c>
      <c r="H60" s="126"/>
    </row>
    <row r="61" spans="2:8" x14ac:dyDescent="0.25">
      <c r="B61" s="135">
        <f t="shared" si="6"/>
        <v>2021</v>
      </c>
      <c r="C61" s="429">
        <v>44197</v>
      </c>
      <c r="D61" s="430">
        <v>18.595403000000001</v>
      </c>
      <c r="E61" s="129" t="e">
        <v>#N/A</v>
      </c>
      <c r="F61" s="431"/>
      <c r="G61" s="431">
        <v>18.595403000000001</v>
      </c>
      <c r="H61" s="126"/>
    </row>
    <row r="62" spans="2:8" x14ac:dyDescent="0.25">
      <c r="B62" s="135">
        <f t="shared" si="6"/>
        <v>2021</v>
      </c>
      <c r="C62" s="429">
        <v>44228</v>
      </c>
      <c r="D62" s="430">
        <v>17.444201</v>
      </c>
      <c r="E62" s="129" t="e">
        <v>#N/A</v>
      </c>
      <c r="F62" s="431"/>
      <c r="G62" s="431">
        <v>17.444201</v>
      </c>
      <c r="H62" s="126"/>
    </row>
    <row r="63" spans="2:8" x14ac:dyDescent="0.25">
      <c r="B63" s="135">
        <f t="shared" si="6"/>
        <v>2021</v>
      </c>
      <c r="C63" s="429">
        <v>44256</v>
      </c>
      <c r="D63" s="430">
        <v>18.793364774</v>
      </c>
      <c r="E63" s="129" t="e">
        <v>#N/A</v>
      </c>
      <c r="F63" s="431">
        <f t="shared" ref="F63:F70" si="9">AVERAGEIF($B$37:$B$98,B63,$G$37:$G$98)</f>
        <v>19.49553176258333</v>
      </c>
      <c r="G63" s="431">
        <v>18.793364774</v>
      </c>
      <c r="H63" s="126"/>
    </row>
    <row r="64" spans="2:8" x14ac:dyDescent="0.25">
      <c r="B64" s="135">
        <f t="shared" si="6"/>
        <v>2021</v>
      </c>
      <c r="C64" s="429">
        <v>44287</v>
      </c>
      <c r="D64" s="430">
        <v>19.393832376999999</v>
      </c>
      <c r="E64" s="129">
        <v>19.393832376999999</v>
      </c>
      <c r="F64" s="431">
        <f t="shared" si="9"/>
        <v>19.49553176258333</v>
      </c>
      <c r="G64" s="431">
        <v>19.393832376999999</v>
      </c>
      <c r="H64" s="126"/>
    </row>
    <row r="65" spans="2:8" x14ac:dyDescent="0.25">
      <c r="B65" s="135">
        <f t="shared" si="6"/>
        <v>2021</v>
      </c>
      <c r="C65" s="429">
        <v>44317</v>
      </c>
      <c r="D65" s="430" t="e">
        <v>#N/A</v>
      </c>
      <c r="E65" s="129">
        <v>19.57076</v>
      </c>
      <c r="F65" s="431">
        <f t="shared" si="9"/>
        <v>19.49553176258333</v>
      </c>
      <c r="G65" s="431">
        <v>19.57076</v>
      </c>
      <c r="H65" s="126"/>
    </row>
    <row r="66" spans="2:8" x14ac:dyDescent="0.25">
      <c r="B66" s="135">
        <f t="shared" si="6"/>
        <v>2021</v>
      </c>
      <c r="C66" s="429">
        <v>44348</v>
      </c>
      <c r="D66" s="430" t="e">
        <v>#N/A</v>
      </c>
      <c r="E66" s="129">
        <v>19.85125</v>
      </c>
      <c r="F66" s="431">
        <f t="shared" si="9"/>
        <v>19.49553176258333</v>
      </c>
      <c r="G66" s="431">
        <v>19.85125</v>
      </c>
      <c r="H66" s="126"/>
    </row>
    <row r="67" spans="2:8" x14ac:dyDescent="0.25">
      <c r="B67" s="135">
        <f t="shared" si="6"/>
        <v>2021</v>
      </c>
      <c r="C67" s="429">
        <v>44378</v>
      </c>
      <c r="D67" s="430" t="e">
        <v>#N/A</v>
      </c>
      <c r="E67" s="129">
        <v>19.704650000000001</v>
      </c>
      <c r="F67" s="431">
        <f t="shared" si="9"/>
        <v>19.49553176258333</v>
      </c>
      <c r="G67" s="431">
        <v>19.704650000000001</v>
      </c>
      <c r="H67" s="126"/>
    </row>
    <row r="68" spans="2:8" x14ac:dyDescent="0.25">
      <c r="B68" s="135">
        <f t="shared" si="6"/>
        <v>2021</v>
      </c>
      <c r="C68" s="429">
        <v>44409</v>
      </c>
      <c r="D68" s="430" t="e">
        <v>#N/A</v>
      </c>
      <c r="E68" s="129">
        <v>20.144600000000001</v>
      </c>
      <c r="F68" s="431">
        <f t="shared" si="9"/>
        <v>19.49553176258333</v>
      </c>
      <c r="G68" s="431">
        <v>20.144600000000001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19.78471</v>
      </c>
      <c r="F69" s="431">
        <f t="shared" si="9"/>
        <v>19.49553176258333</v>
      </c>
      <c r="G69" s="431">
        <v>19.78471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20.13532</v>
      </c>
      <c r="F70" s="431">
        <f t="shared" si="9"/>
        <v>19.49553176258333</v>
      </c>
      <c r="G70" s="431">
        <v>20.13532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20.3401</v>
      </c>
      <c r="F71" s="431"/>
      <c r="G71" s="431">
        <v>20.3401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20.188189999999999</v>
      </c>
      <c r="F72" s="431"/>
      <c r="G72" s="431">
        <v>20.188189999999999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20.012869999999999</v>
      </c>
      <c r="F73" s="431"/>
      <c r="G73" s="431">
        <v>20.012869999999999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19.8489</v>
      </c>
      <c r="F74" s="431"/>
      <c r="G74" s="431">
        <v>19.8489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20.206119999999999</v>
      </c>
      <c r="F75" s="431">
        <f t="shared" ref="F75:F82" si="10">AVERAGEIF($B$37:$B$98,B75,$G$37:$G$98)</f>
        <v>20.526842499999997</v>
      </c>
      <c r="G75" s="431">
        <v>20.206119999999999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20.254560000000001</v>
      </c>
      <c r="F76" s="431">
        <f t="shared" si="10"/>
        <v>20.526842499999997</v>
      </c>
      <c r="G76" s="431">
        <v>20.254560000000001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20.4815</v>
      </c>
      <c r="F77" s="431">
        <f t="shared" si="10"/>
        <v>20.526842499999997</v>
      </c>
      <c r="G77" s="431">
        <v>20.4815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20.65194</v>
      </c>
      <c r="F78" s="431">
        <f t="shared" si="10"/>
        <v>20.526842499999997</v>
      </c>
      <c r="G78" s="431">
        <v>20.65194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20.70054</v>
      </c>
      <c r="F79" s="431">
        <f t="shared" si="10"/>
        <v>20.526842499999997</v>
      </c>
      <c r="G79" s="431">
        <v>20.70054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21.11946</v>
      </c>
      <c r="F80" s="431">
        <f t="shared" si="10"/>
        <v>20.526842499999997</v>
      </c>
      <c r="G80" s="431">
        <v>21.11946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20.703340000000001</v>
      </c>
      <c r="F81" s="431">
        <f t="shared" si="10"/>
        <v>20.526842499999997</v>
      </c>
      <c r="G81" s="431">
        <v>20.703340000000001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20.799430000000001</v>
      </c>
      <c r="F82" s="431">
        <f t="shared" si="10"/>
        <v>20.526842499999997</v>
      </c>
      <c r="G82" s="431">
        <v>20.799430000000001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20.839230000000001</v>
      </c>
      <c r="F83" s="431"/>
      <c r="G83" s="431">
        <v>20.839230000000001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20.704219999999999</v>
      </c>
      <c r="F84" s="431"/>
      <c r="G84" s="431">
        <v>20.704219999999999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28515625" customWidth="1"/>
    <col min="17" max="17" width="10.28515625" customWidth="1"/>
  </cols>
  <sheetData>
    <row r="1" spans="1:17" x14ac:dyDescent="0.2">
      <c r="M1" s="105"/>
    </row>
    <row r="2" spans="1:17" ht="15.75" x14ac:dyDescent="0.25">
      <c r="A2" s="44" t="s">
        <v>598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264.23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15.343000000000018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132.74</v>
      </c>
      <c r="F29" s="41">
        <f>MAX($B$29,$B$41,$B$53,$B$65,$B$77)</f>
        <v>162.83199999999999</v>
      </c>
      <c r="G29" s="41">
        <f>MIN($C$29,$C$41,$C$53,$C$65,$C$77)</f>
        <v>251.71799999999999</v>
      </c>
      <c r="H29" s="41">
        <f>MAX($C$29,$C$41,$C$53,$C$65,$C$77)</f>
        <v>256.21899999999999</v>
      </c>
      <c r="I29" s="12">
        <f t="shared" si="0"/>
        <v>30.091999999999985</v>
      </c>
      <c r="J29" s="12">
        <f t="shared" si="0"/>
        <v>88.885999999999996</v>
      </c>
      <c r="K29" s="12">
        <f t="shared" si="0"/>
        <v>4.5010000000000048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126.71299999999999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260.839</v>
      </c>
      <c r="I30" s="12">
        <f t="shared" si="0"/>
        <v>33.360000000000014</v>
      </c>
      <c r="J30" s="12">
        <f t="shared" si="0"/>
        <v>76.481999999999999</v>
      </c>
      <c r="K30" s="12">
        <f t="shared" si="0"/>
        <v>24.283999999999992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257.30200000000002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26.433000000000021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175.899</v>
      </c>
      <c r="G32" s="41">
        <f>MIN($C$32,$C$44,$C$56,$C$68,$C$80)</f>
        <v>235.83</v>
      </c>
      <c r="H32" s="41">
        <f>MAX($C$32,$C$44,$C$56,$C$68,$C$80)</f>
        <v>258.23500000000001</v>
      </c>
      <c r="I32" s="12">
        <f t="shared" si="0"/>
        <v>60.319000000000003</v>
      </c>
      <c r="J32" s="12">
        <f t="shared" si="0"/>
        <v>59.931000000000012</v>
      </c>
      <c r="K32" s="12">
        <f t="shared" si="0"/>
        <v>22.405000000000001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175.42699999999999</v>
      </c>
      <c r="G33" s="41">
        <f>MIN($C$33,$C$45,$C$57,$C$69,$C$81)</f>
        <v>229.91399999999999</v>
      </c>
      <c r="H33" s="41">
        <f>MAX($C$33,$C$45,$C$57,$C$69,$C$81)</f>
        <v>253.26300000000001</v>
      </c>
      <c r="I33" s="12">
        <f t="shared" si="0"/>
        <v>54.877999999999986</v>
      </c>
      <c r="J33" s="12">
        <f t="shared" si="0"/>
        <v>54.486999999999995</v>
      </c>
      <c r="K33" s="12">
        <f t="shared" si="0"/>
        <v>23.349000000000018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177.56100000000001</v>
      </c>
      <c r="G34" s="41">
        <f>MIN($C$34,$C$46,$C$58,$C$70,$C$82)</f>
        <v>232.85900000000001</v>
      </c>
      <c r="H34" s="41">
        <f>MAX($C$34,$C$46,$C$58,$C$70,$C$82)</f>
        <v>249.27500000000001</v>
      </c>
      <c r="I34" s="12">
        <f t="shared" si="0"/>
        <v>50.346000000000004</v>
      </c>
      <c r="J34" s="12">
        <f t="shared" si="0"/>
        <v>55.298000000000002</v>
      </c>
      <c r="K34" s="12">
        <f t="shared" si="0"/>
        <v>16.415999999999997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178.91399999999999</v>
      </c>
      <c r="G35" s="41">
        <f>MIN($C$35,$C$47,$C$59,$C$71,$C$83)</f>
        <v>226.78800000000001</v>
      </c>
      <c r="H35" s="41">
        <f>MAX($C$35,$C$47,$C$59,$C$71,$C$83)</f>
        <v>236.61500000000001</v>
      </c>
      <c r="I35" s="12">
        <f t="shared" si="0"/>
        <v>46.647999999999996</v>
      </c>
      <c r="J35" s="12">
        <f t="shared" si="0"/>
        <v>47.874000000000024</v>
      </c>
      <c r="K35" s="12">
        <f t="shared" si="0"/>
        <v>9.8269999999999982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171.71799999999999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39.879999999999995</v>
      </c>
      <c r="J36" s="12">
        <f t="shared" si="0"/>
        <v>51.486000000000018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155.333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35.260000000000005</v>
      </c>
      <c r="J37" s="12">
        <f t="shared" si="0"/>
        <v>60.562999999999988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241.23099999999999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16.312999999999988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264.23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15.343000000000018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132.74</v>
      </c>
      <c r="F41" s="41">
        <f>MAX($B$29,$B$41,$B$53,$B$65,$B$77)</f>
        <v>162.83199999999999</v>
      </c>
      <c r="G41" s="41">
        <f>MIN($C$29,$C$41,$C$53,$C$65,$C$77)</f>
        <v>251.71799999999999</v>
      </c>
      <c r="H41" s="41">
        <f>MAX($C$29,$C$41,$C$53,$C$65,$C$77)</f>
        <v>256.21899999999999</v>
      </c>
      <c r="I41" s="12">
        <f t="shared" si="0"/>
        <v>30.091999999999985</v>
      </c>
      <c r="J41" s="12">
        <f t="shared" si="0"/>
        <v>88.885999999999996</v>
      </c>
      <c r="K41" s="12">
        <f t="shared" si="0"/>
        <v>4.5010000000000048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126.71299999999999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260.839</v>
      </c>
      <c r="I42" s="12">
        <f t="shared" si="0"/>
        <v>33.360000000000014</v>
      </c>
      <c r="J42" s="12">
        <f t="shared" si="0"/>
        <v>76.481999999999999</v>
      </c>
      <c r="K42" s="12">
        <f t="shared" si="0"/>
        <v>24.283999999999992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257.30200000000002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26.433000000000021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175.899</v>
      </c>
      <c r="G44" s="41">
        <f>MIN($C$32,$C$44,$C$56,$C$68,$C$80)</f>
        <v>235.83</v>
      </c>
      <c r="H44" s="41">
        <f>MAX($C$32,$C$44,$C$56,$C$68,$C$80)</f>
        <v>258.23500000000001</v>
      </c>
      <c r="I44" s="12">
        <f t="shared" si="0"/>
        <v>60.319000000000003</v>
      </c>
      <c r="J44" s="12">
        <f t="shared" si="0"/>
        <v>59.931000000000012</v>
      </c>
      <c r="K44" s="12">
        <f t="shared" si="0"/>
        <v>22.405000000000001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175.42699999999999</v>
      </c>
      <c r="G45" s="41">
        <f>MIN($C$33,$C$45,$C$57,$C$69,$C$81)</f>
        <v>229.91399999999999</v>
      </c>
      <c r="H45" s="41">
        <f>MAX($C$33,$C$45,$C$57,$C$69,$C$81)</f>
        <v>253.26300000000001</v>
      </c>
      <c r="I45" s="12">
        <f t="shared" si="0"/>
        <v>54.877999999999986</v>
      </c>
      <c r="J45" s="12">
        <f t="shared" si="0"/>
        <v>54.486999999999995</v>
      </c>
      <c r="K45" s="12">
        <f t="shared" si="0"/>
        <v>23.349000000000018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177.56100000000001</v>
      </c>
      <c r="G46" s="41">
        <f>MIN($C$34,$C$46,$C$58,$C$70,$C$82)</f>
        <v>232.85900000000001</v>
      </c>
      <c r="H46" s="41">
        <f>MAX($C$34,$C$46,$C$58,$C$70,$C$82)</f>
        <v>249.27500000000001</v>
      </c>
      <c r="I46" s="12">
        <f t="shared" si="0"/>
        <v>50.346000000000004</v>
      </c>
      <c r="J46" s="12">
        <f t="shared" si="0"/>
        <v>55.298000000000002</v>
      </c>
      <c r="K46" s="12">
        <f t="shared" si="0"/>
        <v>16.415999999999997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178.91399999999999</v>
      </c>
      <c r="G47" s="41">
        <f>MIN($C$35,$C$47,$C$59,$C$71,$C$83)</f>
        <v>226.78800000000001</v>
      </c>
      <c r="H47" s="41">
        <f>MAX($C$35,$C$47,$C$59,$C$71,$C$83)</f>
        <v>236.61500000000001</v>
      </c>
      <c r="I47" s="12">
        <f t="shared" si="0"/>
        <v>46.647999999999996</v>
      </c>
      <c r="J47" s="12">
        <f t="shared" si="0"/>
        <v>47.874000000000024</v>
      </c>
      <c r="K47" s="12">
        <f t="shared" si="0"/>
        <v>9.8269999999999982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171.71799999999999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39.879999999999995</v>
      </c>
      <c r="J48" s="12">
        <f t="shared" si="0"/>
        <v>51.486000000000018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155.333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35.260000000000005</v>
      </c>
      <c r="J49" s="12">
        <f t="shared" si="0"/>
        <v>60.562999999999988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241.23099999999999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16.312999999999988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264.23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15.343000000000018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132.74</v>
      </c>
      <c r="F53" s="41">
        <f>MAX($B$29,$B$41,$B$53,$B$65,$B$77)</f>
        <v>162.83199999999999</v>
      </c>
      <c r="G53" s="41">
        <f>MIN($C$29,$C$41,$C$53,$C$65,$C$77)</f>
        <v>251.71799999999999</v>
      </c>
      <c r="H53" s="41">
        <f>MAX($C$29,$C$41,$C$53,$C$65,$C$77)</f>
        <v>256.21899999999999</v>
      </c>
      <c r="I53" s="12">
        <f t="shared" si="0"/>
        <v>30.091999999999985</v>
      </c>
      <c r="J53" s="12">
        <f t="shared" si="0"/>
        <v>88.885999999999996</v>
      </c>
      <c r="K53" s="12">
        <f t="shared" si="0"/>
        <v>4.5010000000000048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126.71299999999999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260.839</v>
      </c>
      <c r="I54" s="12">
        <f t="shared" si="0"/>
        <v>33.360000000000014</v>
      </c>
      <c r="J54" s="12">
        <f t="shared" si="0"/>
        <v>76.481999999999999</v>
      </c>
      <c r="K54" s="12">
        <f t="shared" si="0"/>
        <v>24.283999999999992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257.30200000000002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26.433000000000021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175.899</v>
      </c>
      <c r="G56" s="41">
        <f>MIN($C$32,$C$44,$C$56,$C$68,$C$80)</f>
        <v>235.83</v>
      </c>
      <c r="H56" s="41">
        <f>MAX($C$32,$C$44,$C$56,$C$68,$C$80)</f>
        <v>258.23500000000001</v>
      </c>
      <c r="I56" s="12">
        <f t="shared" si="0"/>
        <v>60.319000000000003</v>
      </c>
      <c r="J56" s="12">
        <f t="shared" si="0"/>
        <v>59.931000000000012</v>
      </c>
      <c r="K56" s="12">
        <f t="shared" si="0"/>
        <v>22.405000000000001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175.42699999999999</v>
      </c>
      <c r="G57" s="41">
        <f>MIN($C$33,$C$45,$C$57,$C$69,$C$81)</f>
        <v>229.91399999999999</v>
      </c>
      <c r="H57" s="41">
        <f>MAX($C$33,$C$45,$C$57,$C$69,$C$81)</f>
        <v>253.26300000000001</v>
      </c>
      <c r="I57" s="12">
        <f t="shared" si="0"/>
        <v>54.877999999999986</v>
      </c>
      <c r="J57" s="12">
        <f t="shared" si="0"/>
        <v>54.486999999999995</v>
      </c>
      <c r="K57" s="12">
        <f t="shared" si="0"/>
        <v>23.349000000000018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177.56100000000001</v>
      </c>
      <c r="G58" s="41">
        <f>MIN($C$34,$C$46,$C$58,$C$70,$C$82)</f>
        <v>232.85900000000001</v>
      </c>
      <c r="H58" s="41">
        <f>MAX($C$34,$C$46,$C$58,$C$70,$C$82)</f>
        <v>249.27500000000001</v>
      </c>
      <c r="I58" s="12">
        <f t="shared" si="0"/>
        <v>50.346000000000004</v>
      </c>
      <c r="J58" s="12">
        <f t="shared" si="0"/>
        <v>55.298000000000002</v>
      </c>
      <c r="K58" s="12">
        <f t="shared" si="0"/>
        <v>16.415999999999997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178.91399999999999</v>
      </c>
      <c r="G59" s="41">
        <f>MIN($C$35,$C$47,$C$59,$C$71,$C$83)</f>
        <v>226.78800000000001</v>
      </c>
      <c r="H59" s="41">
        <f>MAX($C$35,$C$47,$C$59,$C$71,$C$83)</f>
        <v>236.61500000000001</v>
      </c>
      <c r="I59" s="12">
        <f t="shared" si="0"/>
        <v>46.647999999999996</v>
      </c>
      <c r="J59" s="12">
        <f t="shared" si="0"/>
        <v>47.874000000000024</v>
      </c>
      <c r="K59" s="12">
        <f t="shared" si="0"/>
        <v>9.8269999999999982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171.71799999999999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39.879999999999995</v>
      </c>
      <c r="J60" s="12">
        <f t="shared" si="1"/>
        <v>51.486000000000018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155.333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35.260000000000005</v>
      </c>
      <c r="J61" s="12">
        <f t="shared" si="1"/>
        <v>60.562999999999988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241.23099999999999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16.312999999999988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264.23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15.343000000000018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132.74</v>
      </c>
      <c r="F65" s="41">
        <f>MAX($B$29,$B$41,$B$53,$B$65,$B$77)</f>
        <v>162.83199999999999</v>
      </c>
      <c r="G65" s="41">
        <f>MIN($C$29,$C$41,$C$53,$C$65,$C$77)</f>
        <v>251.71799999999999</v>
      </c>
      <c r="H65" s="41">
        <f>MAX($C$29,$C$41,$C$53,$C$65,$C$77)</f>
        <v>256.21899999999999</v>
      </c>
      <c r="I65" s="12">
        <f t="shared" si="1"/>
        <v>30.091999999999985</v>
      </c>
      <c r="J65" s="12">
        <f t="shared" si="1"/>
        <v>88.885999999999996</v>
      </c>
      <c r="K65" s="12">
        <f t="shared" si="1"/>
        <v>4.5010000000000048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126.71299999999999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260.839</v>
      </c>
      <c r="I66" s="12">
        <f t="shared" si="1"/>
        <v>33.360000000000014</v>
      </c>
      <c r="J66" s="12">
        <f t="shared" si="1"/>
        <v>76.481999999999999</v>
      </c>
      <c r="K66" s="12">
        <f t="shared" si="1"/>
        <v>24.283999999999992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257.30200000000002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26.433000000000021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175.899</v>
      </c>
      <c r="G68" s="41">
        <f>MIN($C$32,$C$44,$C$56,$C$68,$C$80)</f>
        <v>235.83</v>
      </c>
      <c r="H68" s="41">
        <f>MAX($C$32,$C$44,$C$56,$C$68,$C$80)</f>
        <v>258.23500000000001</v>
      </c>
      <c r="I68" s="12">
        <f t="shared" si="1"/>
        <v>60.319000000000003</v>
      </c>
      <c r="J68" s="12">
        <f t="shared" si="1"/>
        <v>59.931000000000012</v>
      </c>
      <c r="K68" s="12">
        <f t="shared" si="1"/>
        <v>22.405000000000001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175.42699999999999</v>
      </c>
      <c r="G69" s="41">
        <f>MIN($C$33,$C$45,$C$57,$C$69,$C$81)</f>
        <v>229.91399999999999</v>
      </c>
      <c r="H69" s="41">
        <f>MAX($C$33,$C$45,$C$57,$C$69,$C$81)</f>
        <v>253.26300000000001</v>
      </c>
      <c r="I69" s="12">
        <f t="shared" si="1"/>
        <v>54.877999999999986</v>
      </c>
      <c r="J69" s="12">
        <f t="shared" si="1"/>
        <v>54.486999999999995</v>
      </c>
      <c r="K69" s="12">
        <f t="shared" si="1"/>
        <v>23.349000000000018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177.56100000000001</v>
      </c>
      <c r="G70" s="41">
        <f>MIN($C$34,$C$46,$C$58,$C$70,$C$82)</f>
        <v>232.85900000000001</v>
      </c>
      <c r="H70" s="41">
        <f>MAX($C$34,$C$46,$C$58,$C$70,$C$82)</f>
        <v>249.27500000000001</v>
      </c>
      <c r="I70" s="12">
        <f t="shared" si="1"/>
        <v>50.346000000000004</v>
      </c>
      <c r="J70" s="12">
        <f t="shared" si="1"/>
        <v>55.298000000000002</v>
      </c>
      <c r="K70" s="12">
        <f t="shared" si="1"/>
        <v>16.415999999999997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178.91399999999999</v>
      </c>
      <c r="G71" s="41">
        <f>MIN($C$35,$C$47,$C$59,$C$71,$C$83)</f>
        <v>226.78800000000001</v>
      </c>
      <c r="H71" s="41">
        <f>MAX($C$35,$C$47,$C$59,$C$71,$C$83)</f>
        <v>236.61500000000001</v>
      </c>
      <c r="I71" s="12">
        <f t="shared" si="1"/>
        <v>46.647999999999996</v>
      </c>
      <c r="J71" s="12">
        <f t="shared" si="1"/>
        <v>47.874000000000024</v>
      </c>
      <c r="K71" s="12">
        <f t="shared" si="1"/>
        <v>9.8269999999999982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171.71799999999999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39.879999999999995</v>
      </c>
      <c r="J72" s="12">
        <f t="shared" si="1"/>
        <v>51.486000000000018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155.333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35.260000000000005</v>
      </c>
      <c r="J73" s="12">
        <f t="shared" si="1"/>
        <v>60.562999999999988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241.23099999999999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16.312999999999988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143.01</v>
      </c>
      <c r="C76" s="12">
        <v>264.23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264.23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15.343000000000018</v>
      </c>
      <c r="N76" s="12"/>
    </row>
    <row r="77" spans="1:14" x14ac:dyDescent="0.2">
      <c r="A77" s="1">
        <v>43862</v>
      </c>
      <c r="B77" s="12">
        <v>132.74</v>
      </c>
      <c r="C77" s="12">
        <v>251.71799999999999</v>
      </c>
      <c r="E77" s="41">
        <f>MIN($B$29,$B$41,$B$53,$B$65,$B$77)</f>
        <v>132.74</v>
      </c>
      <c r="F77" s="41">
        <f>MAX($B$29,$B$41,$B$53,$B$65,$B$77)</f>
        <v>162.83199999999999</v>
      </c>
      <c r="G77" s="41">
        <f>MIN($C$29,$C$41,$C$53,$C$65,$C$77)</f>
        <v>251.71799999999999</v>
      </c>
      <c r="H77" s="41">
        <f>MAX($C$29,$C$41,$C$53,$C$65,$C$77)</f>
        <v>256.21899999999999</v>
      </c>
      <c r="I77" s="12">
        <f t="shared" si="1"/>
        <v>30.091999999999985</v>
      </c>
      <c r="J77" s="12">
        <f t="shared" si="1"/>
        <v>88.885999999999996</v>
      </c>
      <c r="K77" s="12">
        <f t="shared" si="1"/>
        <v>4.5010000000000048</v>
      </c>
      <c r="N77" s="12"/>
    </row>
    <row r="78" spans="1:14" x14ac:dyDescent="0.2">
      <c r="A78" s="1">
        <v>43891</v>
      </c>
      <c r="B78" s="12">
        <v>126.71299999999999</v>
      </c>
      <c r="C78" s="12">
        <v>260.839</v>
      </c>
      <c r="E78" s="41">
        <f>MIN($B$30,$B$42,$B$54,$B$66,$B$78)</f>
        <v>126.71299999999999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260.839</v>
      </c>
      <c r="I78" s="12">
        <f t="shared" si="1"/>
        <v>33.360000000000014</v>
      </c>
      <c r="J78" s="12">
        <f t="shared" si="1"/>
        <v>76.481999999999999</v>
      </c>
      <c r="K78" s="12">
        <f t="shared" si="1"/>
        <v>24.283999999999992</v>
      </c>
      <c r="N78" s="12"/>
    </row>
    <row r="79" spans="1:14" x14ac:dyDescent="0.2">
      <c r="A79" s="1">
        <v>43922</v>
      </c>
      <c r="B79" s="12">
        <v>150.709</v>
      </c>
      <c r="C79" s="12">
        <v>257.30200000000002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257.30200000000002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26.433000000000021</v>
      </c>
      <c r="N79" s="12"/>
    </row>
    <row r="80" spans="1:14" x14ac:dyDescent="0.2">
      <c r="A80" s="1">
        <v>43952</v>
      </c>
      <c r="B80" s="12">
        <v>175.899</v>
      </c>
      <c r="C80" s="12">
        <v>258.23500000000001</v>
      </c>
      <c r="E80" s="41">
        <f>MIN($B$32,$B$44,$B$56,$B$68,$B$80)</f>
        <v>115.58</v>
      </c>
      <c r="F80" s="41">
        <f>MAX($B$32,$B$44,$B$56,$B$68,$B$80)</f>
        <v>175.899</v>
      </c>
      <c r="G80" s="41">
        <f>MIN($C$32,$C$44,$C$56,$C$68,$C$80)</f>
        <v>235.83</v>
      </c>
      <c r="H80" s="41">
        <f>MAX($C$32,$C$44,$C$56,$C$68,$C$80)</f>
        <v>258.23500000000001</v>
      </c>
      <c r="I80" s="12">
        <f t="shared" si="1"/>
        <v>60.319000000000003</v>
      </c>
      <c r="J80" s="12">
        <f t="shared" si="1"/>
        <v>59.931000000000012</v>
      </c>
      <c r="K80" s="12">
        <f t="shared" si="1"/>
        <v>22.405000000000001</v>
      </c>
      <c r="N80" s="12"/>
    </row>
    <row r="81" spans="1:14" x14ac:dyDescent="0.2">
      <c r="A81" s="1">
        <v>43983</v>
      </c>
      <c r="B81" s="12">
        <v>175.42699999999999</v>
      </c>
      <c r="C81" s="12">
        <v>253.26300000000001</v>
      </c>
      <c r="E81" s="41">
        <f>MIN($B$33,$B$45,$B$57,$B$69,$B$81)</f>
        <v>120.54900000000001</v>
      </c>
      <c r="F81" s="41">
        <f>MAX($B$33,$B$45,$B$57,$B$69,$B$81)</f>
        <v>175.42699999999999</v>
      </c>
      <c r="G81" s="41">
        <f>MIN($C$33,$C$45,$C$57,$C$69,$C$81)</f>
        <v>229.91399999999999</v>
      </c>
      <c r="H81" s="41">
        <f>MAX($C$33,$C$45,$C$57,$C$69,$C$81)</f>
        <v>253.26300000000001</v>
      </c>
      <c r="I81" s="12">
        <f t="shared" si="1"/>
        <v>54.877999999999986</v>
      </c>
      <c r="J81" s="12">
        <f t="shared" si="1"/>
        <v>54.486999999999995</v>
      </c>
      <c r="K81" s="12">
        <f t="shared" si="1"/>
        <v>23.349000000000018</v>
      </c>
      <c r="N81" s="12"/>
    </row>
    <row r="82" spans="1:14" x14ac:dyDescent="0.2">
      <c r="A82" s="1">
        <v>44013</v>
      </c>
      <c r="B82" s="12">
        <v>177.56100000000001</v>
      </c>
      <c r="C82" s="12">
        <v>249.27500000000001</v>
      </c>
      <c r="E82" s="41">
        <f>MIN($B$34,$B$46,$B$58,$B$70,$B$82)</f>
        <v>127.215</v>
      </c>
      <c r="F82" s="41">
        <f>MAX($B$34,$B$46,$B$58,$B$70,$B$82)</f>
        <v>177.56100000000001</v>
      </c>
      <c r="G82" s="41">
        <f>MIN($C$34,$C$46,$C$58,$C$70,$C$82)</f>
        <v>232.85900000000001</v>
      </c>
      <c r="H82" s="41">
        <f>MAX($C$34,$C$46,$C$58,$C$70,$C$82)</f>
        <v>249.27500000000001</v>
      </c>
      <c r="I82" s="12">
        <f t="shared" si="1"/>
        <v>50.346000000000004</v>
      </c>
      <c r="J82" s="12">
        <f t="shared" si="1"/>
        <v>55.298000000000002</v>
      </c>
      <c r="K82" s="12">
        <f t="shared" si="1"/>
        <v>16.415999999999997</v>
      </c>
      <c r="N82" s="12"/>
    </row>
    <row r="83" spans="1:14" x14ac:dyDescent="0.2">
      <c r="A83" s="1">
        <v>44044</v>
      </c>
      <c r="B83" s="12">
        <v>178.91399999999999</v>
      </c>
      <c r="C83" s="12">
        <v>236.61500000000001</v>
      </c>
      <c r="E83" s="41">
        <f>MIN($B$35,$B$47,$B$59,$B$71,$B$83)</f>
        <v>132.26599999999999</v>
      </c>
      <c r="F83" s="41">
        <f>MAX($B$35,$B$47,$B$59,$B$71,$B$83)</f>
        <v>178.91399999999999</v>
      </c>
      <c r="G83" s="41">
        <f>MIN($C$35,$C$47,$C$59,$C$71,$C$83)</f>
        <v>226.78800000000001</v>
      </c>
      <c r="H83" s="41">
        <f>MAX($C$35,$C$47,$C$59,$C$71,$C$83)</f>
        <v>236.61500000000001</v>
      </c>
      <c r="I83" s="12">
        <f t="shared" si="1"/>
        <v>46.647999999999996</v>
      </c>
      <c r="J83" s="12">
        <f t="shared" si="1"/>
        <v>47.874000000000024</v>
      </c>
      <c r="K83" s="12">
        <f t="shared" si="1"/>
        <v>9.8269999999999982</v>
      </c>
      <c r="N83" s="12"/>
    </row>
    <row r="84" spans="1:14" x14ac:dyDescent="0.2">
      <c r="A84" s="1">
        <v>44075</v>
      </c>
      <c r="B84" s="12">
        <v>171.71799999999999</v>
      </c>
      <c r="C84" s="12">
        <v>226.54400000000001</v>
      </c>
      <c r="E84" s="41">
        <f>MIN($B$36,$B$48,$B$60,$B$72,$B$84)</f>
        <v>131.83799999999999</v>
      </c>
      <c r="F84" s="41">
        <f>MAX($B$36,$B$48,$B$60,$B$72,$B$84)</f>
        <v>171.71799999999999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39.879999999999995</v>
      </c>
      <c r="J84" s="12">
        <f t="shared" si="1"/>
        <v>51.486000000000018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155.333</v>
      </c>
      <c r="C85" s="12">
        <v>227.27500000000001</v>
      </c>
      <c r="E85" s="41">
        <f>MIN($B$37,$B$49,$B$61,$B$73,$B$85)</f>
        <v>120.07299999999999</v>
      </c>
      <c r="F85" s="41">
        <f>MAX($B$37,$B$49,$B$61,$B$73,$B$85)</f>
        <v>155.333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35.260000000000005</v>
      </c>
      <c r="J85" s="12">
        <f t="shared" si="1"/>
        <v>60.562999999999988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156.28100000000001</v>
      </c>
      <c r="C86" s="12">
        <v>241.23099999999999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241.23099999999999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16.312999999999988</v>
      </c>
      <c r="N86" s="12"/>
    </row>
    <row r="87" spans="1:14" x14ac:dyDescent="0.2">
      <c r="A87" s="1">
        <v>44166</v>
      </c>
      <c r="B87" s="12">
        <v>160.441</v>
      </c>
      <c r="C87" s="12">
        <v>243.18799999999999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162.81</v>
      </c>
      <c r="C88" s="12">
        <v>255.13900000000001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264.23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15.343000000000018</v>
      </c>
      <c r="N88" s="12"/>
    </row>
    <row r="89" spans="1:14" x14ac:dyDescent="0.2">
      <c r="A89" s="1">
        <v>44228</v>
      </c>
      <c r="B89" s="12">
        <v>143.404</v>
      </c>
      <c r="C89" s="12">
        <v>241.09299999999999</v>
      </c>
      <c r="E89" s="41">
        <f>MIN($B$29,$B$41,$B$53,$B$65,$B$77)</f>
        <v>132.74</v>
      </c>
      <c r="F89" s="41">
        <f>MAX($B$29,$B$41,$B$53,$B$65,$B$77)</f>
        <v>162.83199999999999</v>
      </c>
      <c r="G89" s="41">
        <f>MIN($C$29,$C$41,$C$53,$C$65,$C$77)</f>
        <v>251.71799999999999</v>
      </c>
      <c r="H89" s="41">
        <f>MAX($C$29,$C$41,$C$53,$C$65,$C$77)</f>
        <v>256.21899999999999</v>
      </c>
      <c r="I89" s="12">
        <f t="shared" si="1"/>
        <v>30.091999999999985</v>
      </c>
      <c r="J89" s="12">
        <f t="shared" si="1"/>
        <v>88.885999999999996</v>
      </c>
      <c r="K89" s="12">
        <f t="shared" si="1"/>
        <v>4.5010000000000048</v>
      </c>
      <c r="N89" s="12"/>
    </row>
    <row r="90" spans="1:14" x14ac:dyDescent="0.2">
      <c r="A90" s="1">
        <v>44256</v>
      </c>
      <c r="B90" s="12">
        <v>145.54599999999999</v>
      </c>
      <c r="C90" s="12">
        <v>234.58799999999999</v>
      </c>
      <c r="E90" s="41">
        <f>MIN($B$30,$B$42,$B$54,$B$66,$B$78)</f>
        <v>126.71299999999999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260.839</v>
      </c>
      <c r="I90" s="12">
        <f t="shared" si="1"/>
        <v>33.360000000000014</v>
      </c>
      <c r="J90" s="12">
        <f t="shared" si="1"/>
        <v>76.481999999999999</v>
      </c>
      <c r="K90" s="12">
        <f t="shared" si="1"/>
        <v>24.283999999999992</v>
      </c>
      <c r="N90" s="12"/>
    </row>
    <row r="91" spans="1:14" x14ac:dyDescent="0.2">
      <c r="A91" s="1">
        <v>44287</v>
      </c>
      <c r="B91" s="12">
        <v>136.00536968</v>
      </c>
      <c r="C91" s="12">
        <v>235.82091062000001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257.30200000000002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26.433000000000021</v>
      </c>
      <c r="N91" s="12"/>
    </row>
    <row r="92" spans="1:14" x14ac:dyDescent="0.2">
      <c r="A92" s="1">
        <v>44317</v>
      </c>
      <c r="B92" s="12">
        <v>137.935</v>
      </c>
      <c r="C92" s="12">
        <v>235.6705</v>
      </c>
      <c r="E92" s="41">
        <f>MIN($B$32,$B$44,$B$56,$B$68,$B$80)</f>
        <v>115.58</v>
      </c>
      <c r="F92" s="41">
        <f>MAX($B$32,$B$44,$B$56,$B$68,$B$80)</f>
        <v>175.899</v>
      </c>
      <c r="G92" s="41">
        <f>MIN($C$32,$C$44,$C$56,$C$68,$C$80)</f>
        <v>235.83</v>
      </c>
      <c r="H92" s="41">
        <f>MAX($C$32,$C$44,$C$56,$C$68,$C$80)</f>
        <v>258.23500000000001</v>
      </c>
      <c r="I92" s="12">
        <f t="shared" ref="I92:K107" si="2">F92-E92</f>
        <v>60.319000000000003</v>
      </c>
      <c r="J92" s="12">
        <f t="shared" si="2"/>
        <v>59.931000000000012</v>
      </c>
      <c r="K92" s="12">
        <f t="shared" si="2"/>
        <v>22.405000000000001</v>
      </c>
      <c r="N92" s="12"/>
    </row>
    <row r="93" spans="1:14" x14ac:dyDescent="0.2">
      <c r="A93" s="1">
        <v>44348</v>
      </c>
      <c r="B93" s="12">
        <v>139.79990000000001</v>
      </c>
      <c r="C93" s="12">
        <v>233.7217</v>
      </c>
      <c r="E93" s="41">
        <f>MIN($B$33,$B$45,$B$57,$B$69,$B$81)</f>
        <v>120.54900000000001</v>
      </c>
      <c r="F93" s="41">
        <f>MAX($B$33,$B$45,$B$57,$B$69,$B$81)</f>
        <v>175.42699999999999</v>
      </c>
      <c r="G93" s="41">
        <f>MIN($C$33,$C$45,$C$57,$C$69,$C$81)</f>
        <v>229.91399999999999</v>
      </c>
      <c r="H93" s="41">
        <f>MAX($C$33,$C$45,$C$57,$C$69,$C$81)</f>
        <v>253.26300000000001</v>
      </c>
      <c r="I93" s="12">
        <f t="shared" si="2"/>
        <v>54.877999999999986</v>
      </c>
      <c r="J93" s="12">
        <f t="shared" si="2"/>
        <v>54.486999999999995</v>
      </c>
      <c r="K93" s="12">
        <f t="shared" si="2"/>
        <v>23.349000000000018</v>
      </c>
      <c r="N93" s="12"/>
    </row>
    <row r="94" spans="1:14" x14ac:dyDescent="0.2">
      <c r="A94" s="1">
        <v>44378</v>
      </c>
      <c r="B94" s="12">
        <v>142.49969999999999</v>
      </c>
      <c r="C94" s="12">
        <v>230.2946</v>
      </c>
      <c r="E94" s="41">
        <f>MIN($B$34,$B$46,$B$58,$B$70,$B$82)</f>
        <v>127.215</v>
      </c>
      <c r="F94" s="41">
        <f>MAX($B$34,$B$46,$B$58,$B$70,$B$82)</f>
        <v>177.56100000000001</v>
      </c>
      <c r="G94" s="41">
        <f>MIN($C$34,$C$46,$C$58,$C$70,$C$82)</f>
        <v>232.85900000000001</v>
      </c>
      <c r="H94" s="41">
        <f>MAX($C$34,$C$46,$C$58,$C$70,$C$82)</f>
        <v>249.27500000000001</v>
      </c>
      <c r="I94" s="12">
        <f t="shared" si="2"/>
        <v>50.346000000000004</v>
      </c>
      <c r="J94" s="12">
        <f t="shared" si="2"/>
        <v>55.298000000000002</v>
      </c>
      <c r="K94" s="12">
        <f t="shared" si="2"/>
        <v>16.415999999999997</v>
      </c>
      <c r="N94" s="12"/>
    </row>
    <row r="95" spans="1:14" x14ac:dyDescent="0.2">
      <c r="A95" s="1">
        <v>44409</v>
      </c>
      <c r="B95" s="12">
        <v>144.7072</v>
      </c>
      <c r="C95" s="12">
        <v>225.53270000000001</v>
      </c>
      <c r="E95" s="41">
        <f>MIN($B$35,$B$47,$B$59,$B$71,$B$83)</f>
        <v>132.26599999999999</v>
      </c>
      <c r="F95" s="41">
        <f>MAX($B$35,$B$47,$B$59,$B$71,$B$83)</f>
        <v>178.91399999999999</v>
      </c>
      <c r="G95" s="41">
        <f>MIN($C$35,$C$47,$C$59,$C$71,$C$83)</f>
        <v>226.78800000000001</v>
      </c>
      <c r="H95" s="41">
        <f>MAX($C$35,$C$47,$C$59,$C$71,$C$83)</f>
        <v>236.61500000000001</v>
      </c>
      <c r="I95" s="12">
        <f t="shared" si="2"/>
        <v>46.647999999999996</v>
      </c>
      <c r="J95" s="12">
        <f t="shared" si="2"/>
        <v>47.874000000000024</v>
      </c>
      <c r="K95" s="12">
        <f t="shared" si="2"/>
        <v>9.8269999999999982</v>
      </c>
      <c r="N95" s="12"/>
    </row>
    <row r="96" spans="1:14" x14ac:dyDescent="0.2">
      <c r="A96" s="1">
        <v>44440</v>
      </c>
      <c r="B96" s="12">
        <v>142.9357</v>
      </c>
      <c r="C96" s="12">
        <v>226.70760000000001</v>
      </c>
      <c r="E96" s="41">
        <f>MIN($B$36,$B$48,$B$60,$B$72,$B$84)</f>
        <v>131.83799999999999</v>
      </c>
      <c r="F96" s="41">
        <f>MAX($B$36,$B$48,$B$60,$B$72,$B$84)</f>
        <v>171.71799999999999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39.879999999999995</v>
      </c>
      <c r="J96" s="12">
        <f t="shared" si="2"/>
        <v>51.486000000000018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135.71549999999999</v>
      </c>
      <c r="C97" s="12">
        <v>220.21440000000001</v>
      </c>
      <c r="E97" s="41">
        <f>MIN($B$37,$B$49,$B$61,$B$73,$B$85)</f>
        <v>120.07299999999999</v>
      </c>
      <c r="F97" s="41">
        <f>MAX($B$37,$B$49,$B$61,$B$73,$B$85)</f>
        <v>155.333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35.260000000000005</v>
      </c>
      <c r="J97" s="12">
        <f t="shared" si="2"/>
        <v>60.562999999999988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139.99700000000001</v>
      </c>
      <c r="C98" s="12">
        <v>224.23330000000001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241.23099999999999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16.312999999999988</v>
      </c>
      <c r="N98" s="12"/>
    </row>
    <row r="99" spans="1:14" x14ac:dyDescent="0.2">
      <c r="A99" s="82">
        <v>44531</v>
      </c>
      <c r="B99" s="12">
        <v>145.3741</v>
      </c>
      <c r="C99" s="12">
        <v>234.33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144.76240000000001</v>
      </c>
      <c r="C100" s="12">
        <v>250.33260000000001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264.23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15.343000000000018</v>
      </c>
      <c r="N100" s="12"/>
    </row>
    <row r="101" spans="1:14" x14ac:dyDescent="0.2">
      <c r="A101" s="82">
        <v>44593</v>
      </c>
      <c r="B101" s="12">
        <v>140.90790000000001</v>
      </c>
      <c r="C101" s="12">
        <v>252.63740000000001</v>
      </c>
      <c r="D101" s="15"/>
      <c r="E101" s="41">
        <f>MIN($B$29,$B$41,$B$53,$B$65,$B$77)</f>
        <v>132.74</v>
      </c>
      <c r="F101" s="41">
        <f>MAX($B$29,$B$41,$B$53,$B$65,$B$77)</f>
        <v>162.83199999999999</v>
      </c>
      <c r="G101" s="41">
        <f>MIN($C$29,$C$41,$C$53,$C$65,$C$77)</f>
        <v>251.71799999999999</v>
      </c>
      <c r="H101" s="41">
        <f>MAX($C$29,$C$41,$C$53,$C$65,$C$77)</f>
        <v>256.21899999999999</v>
      </c>
      <c r="I101" s="12">
        <f t="shared" si="2"/>
        <v>30.091999999999985</v>
      </c>
      <c r="J101" s="12">
        <f t="shared" si="2"/>
        <v>88.885999999999996</v>
      </c>
      <c r="K101" s="12">
        <f t="shared" si="2"/>
        <v>4.5010000000000048</v>
      </c>
      <c r="N101" s="12"/>
    </row>
    <row r="102" spans="1:14" x14ac:dyDescent="0.2">
      <c r="A102" s="82">
        <v>44621</v>
      </c>
      <c r="B102" s="12">
        <v>134.81630000000001</v>
      </c>
      <c r="C102" s="12">
        <v>241.70330000000001</v>
      </c>
      <c r="D102" s="15"/>
      <c r="E102" s="41">
        <f>MIN($B$30,$B$42,$B$54,$B$66,$B$78)</f>
        <v>126.71299999999999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260.839</v>
      </c>
      <c r="I102" s="12">
        <f t="shared" si="2"/>
        <v>33.360000000000014</v>
      </c>
      <c r="J102" s="12">
        <f t="shared" si="2"/>
        <v>76.481999999999999</v>
      </c>
      <c r="K102" s="12">
        <f t="shared" si="2"/>
        <v>24.283999999999992</v>
      </c>
      <c r="N102" s="12"/>
    </row>
    <row r="103" spans="1:14" x14ac:dyDescent="0.2">
      <c r="A103" s="82">
        <v>44652</v>
      </c>
      <c r="B103" s="12">
        <v>133.81389999999999</v>
      </c>
      <c r="C103" s="12">
        <v>240.0609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257.30200000000002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26.433000000000021</v>
      </c>
      <c r="N103" s="12"/>
    </row>
    <row r="104" spans="1:14" x14ac:dyDescent="0.2">
      <c r="A104" s="82">
        <v>44682</v>
      </c>
      <c r="B104" s="12">
        <v>137.10140000000001</v>
      </c>
      <c r="C104" s="12">
        <v>240.82650000000001</v>
      </c>
      <c r="D104" s="15"/>
      <c r="E104" s="41">
        <f>MIN($B$32,$B$44,$B$56,$B$68,$B$80)</f>
        <v>115.58</v>
      </c>
      <c r="F104" s="41">
        <f>MAX($B$32,$B$44,$B$56,$B$68,$B$80)</f>
        <v>175.899</v>
      </c>
      <c r="G104" s="41">
        <f>MIN($C$32,$C$44,$C$56,$C$68,$C$80)</f>
        <v>235.83</v>
      </c>
      <c r="H104" s="41">
        <f>MAX($C$32,$C$44,$C$56,$C$68,$C$80)</f>
        <v>258.23500000000001</v>
      </c>
      <c r="I104" s="12">
        <f t="shared" si="2"/>
        <v>60.319000000000003</v>
      </c>
      <c r="J104" s="12">
        <f t="shared" si="2"/>
        <v>59.931000000000012</v>
      </c>
      <c r="K104" s="12">
        <f t="shared" si="2"/>
        <v>22.405000000000001</v>
      </c>
      <c r="N104" s="12"/>
    </row>
    <row r="105" spans="1:14" x14ac:dyDescent="0.2">
      <c r="A105" s="82">
        <v>44713</v>
      </c>
      <c r="B105" s="12">
        <v>139.39879999999999</v>
      </c>
      <c r="C105" s="12">
        <v>245.66829999999999</v>
      </c>
      <c r="D105" s="15"/>
      <c r="E105" s="41">
        <f>MIN($B$33,$B$45,$B$57,$B$69,$B$81)</f>
        <v>120.54900000000001</v>
      </c>
      <c r="F105" s="41">
        <f>MAX($B$33,$B$45,$B$57,$B$69,$B$81)</f>
        <v>175.42699999999999</v>
      </c>
      <c r="G105" s="41">
        <f>MIN($C$33,$C$45,$C$57,$C$69,$C$81)</f>
        <v>229.91399999999999</v>
      </c>
      <c r="H105" s="41">
        <f>MAX($C$33,$C$45,$C$57,$C$69,$C$81)</f>
        <v>253.26300000000001</v>
      </c>
      <c r="I105" s="12">
        <f t="shared" si="2"/>
        <v>54.877999999999986</v>
      </c>
      <c r="J105" s="12">
        <f t="shared" si="2"/>
        <v>54.486999999999995</v>
      </c>
      <c r="K105" s="12">
        <f t="shared" si="2"/>
        <v>23.349000000000018</v>
      </c>
      <c r="N105" s="12"/>
    </row>
    <row r="106" spans="1:14" x14ac:dyDescent="0.2">
      <c r="A106" s="82">
        <v>44743</v>
      </c>
      <c r="B106" s="12">
        <v>144.67359999999999</v>
      </c>
      <c r="C106" s="12">
        <v>244.35679999999999</v>
      </c>
      <c r="D106" s="15"/>
      <c r="E106" s="41">
        <f>MIN($B$34,$B$46,$B$58,$B$70,$B$82)</f>
        <v>127.215</v>
      </c>
      <c r="F106" s="41">
        <f>MAX($B$34,$B$46,$B$58,$B$70,$B$82)</f>
        <v>177.56100000000001</v>
      </c>
      <c r="G106" s="41">
        <f>MIN($C$34,$C$46,$C$58,$C$70,$C$82)</f>
        <v>232.85900000000001</v>
      </c>
      <c r="H106" s="41">
        <f>MAX($C$34,$C$46,$C$58,$C$70,$C$82)</f>
        <v>249.27500000000001</v>
      </c>
      <c r="I106" s="12">
        <f t="shared" si="2"/>
        <v>50.346000000000004</v>
      </c>
      <c r="J106" s="12">
        <f t="shared" si="2"/>
        <v>55.298000000000002</v>
      </c>
      <c r="K106" s="12">
        <f t="shared" si="2"/>
        <v>16.415999999999997</v>
      </c>
      <c r="N106" s="12"/>
    </row>
    <row r="107" spans="1:14" x14ac:dyDescent="0.2">
      <c r="A107" s="82">
        <v>44774</v>
      </c>
      <c r="B107" s="12">
        <v>147.4837</v>
      </c>
      <c r="C107" s="12">
        <v>236.435</v>
      </c>
      <c r="D107" s="15"/>
      <c r="E107" s="41">
        <f>MIN($B$35,$B$47,$B$59,$B$71,$B$83)</f>
        <v>132.26599999999999</v>
      </c>
      <c r="F107" s="41">
        <f>MAX($B$35,$B$47,$B$59,$B$71,$B$83)</f>
        <v>178.91399999999999</v>
      </c>
      <c r="G107" s="41">
        <f>MIN($C$35,$C$47,$C$59,$C$71,$C$83)</f>
        <v>226.78800000000001</v>
      </c>
      <c r="H107" s="41">
        <f>MAX($C$35,$C$47,$C$59,$C$71,$C$83)</f>
        <v>236.61500000000001</v>
      </c>
      <c r="I107" s="12">
        <f t="shared" si="2"/>
        <v>46.647999999999996</v>
      </c>
      <c r="J107" s="12">
        <f t="shared" si="2"/>
        <v>47.874000000000024</v>
      </c>
      <c r="K107" s="12">
        <f t="shared" si="2"/>
        <v>9.8269999999999982</v>
      </c>
      <c r="N107" s="12"/>
    </row>
    <row r="108" spans="1:14" x14ac:dyDescent="0.2">
      <c r="A108" s="82">
        <v>44805</v>
      </c>
      <c r="B108" s="12">
        <v>146.16990000000001</v>
      </c>
      <c r="C108" s="12">
        <v>233.35429999999999</v>
      </c>
      <c r="D108" s="15"/>
      <c r="E108" s="41">
        <f>MIN($B$36,$B$48,$B$60,$B$72,$B$84)</f>
        <v>131.83799999999999</v>
      </c>
      <c r="F108" s="41">
        <f>MAX($B$36,$B$48,$B$60,$B$72,$B$84)</f>
        <v>171.71799999999999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39.879999999999995</v>
      </c>
      <c r="J108" s="12">
        <f t="shared" si="3"/>
        <v>51.486000000000018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138.10470000000001</v>
      </c>
      <c r="C109" s="12">
        <v>229.5248</v>
      </c>
      <c r="D109" s="15"/>
      <c r="E109" s="41">
        <f>MIN($B$37,$B$49,$B$61,$B$73,$B$85)</f>
        <v>120.07299999999999</v>
      </c>
      <c r="F109" s="41">
        <f>MAX($B$37,$B$49,$B$61,$B$73,$B$85)</f>
        <v>155.333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35.260000000000005</v>
      </c>
      <c r="J109" s="12">
        <f t="shared" si="3"/>
        <v>60.562999999999988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141.30549999999999</v>
      </c>
      <c r="C110" s="12">
        <v>239.2527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241.23099999999999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16.312999999999988</v>
      </c>
      <c r="N110" s="12"/>
    </row>
    <row r="111" spans="1:14" x14ac:dyDescent="0.2">
      <c r="A111" s="59">
        <v>44896</v>
      </c>
      <c r="B111" s="12">
        <v>147.04689999999999</v>
      </c>
      <c r="C111" s="12">
        <v>249.44149999999999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600</v>
      </c>
    </row>
    <row r="113" spans="1:6" x14ac:dyDescent="0.2">
      <c r="A113" s="32" t="s">
        <v>636</v>
      </c>
    </row>
    <row r="114" spans="1:6" x14ac:dyDescent="0.2">
      <c r="A114" s="366" t="s">
        <v>634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64</v>
      </c>
      <c r="B116">
        <v>0</v>
      </c>
      <c r="F116" s="8"/>
    </row>
    <row r="117" spans="1:6" x14ac:dyDescent="0.2">
      <c r="A117" s="2">
        <v>64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7109375" customWidth="1"/>
  </cols>
  <sheetData>
    <row r="1" spans="1:17" x14ac:dyDescent="0.2">
      <c r="K1" s="105"/>
      <c r="L1" s="105"/>
    </row>
    <row r="2" spans="1:17" ht="15.75" x14ac:dyDescent="0.25">
      <c r="A2" s="44" t="s">
        <v>598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3.1577459999999999</v>
      </c>
      <c r="C89" s="6">
        <v>-3.7627290000000002</v>
      </c>
      <c r="D89" s="6">
        <f t="shared" si="1"/>
        <v>3.7627290000000002</v>
      </c>
      <c r="E89" s="365">
        <f t="shared" si="2"/>
        <v>-0.60498300000000027</v>
      </c>
      <c r="G89" s="43"/>
      <c r="H89" s="17"/>
    </row>
    <row r="90" spans="1:8" x14ac:dyDescent="0.2">
      <c r="A90" s="1">
        <v>43862</v>
      </c>
      <c r="B90" s="6">
        <v>2.811439</v>
      </c>
      <c r="C90" s="6">
        <v>-4.3371719999999998</v>
      </c>
      <c r="D90" s="6">
        <f t="shared" si="1"/>
        <v>4.3371719999999998</v>
      </c>
      <c r="E90" s="365">
        <f t="shared" si="2"/>
        <v>-1.5257329999999998</v>
      </c>
      <c r="G90" s="43"/>
      <c r="H90" s="17"/>
    </row>
    <row r="91" spans="1:8" x14ac:dyDescent="0.2">
      <c r="A91" s="1">
        <v>43891</v>
      </c>
      <c r="B91" s="6">
        <v>2.7393239999999999</v>
      </c>
      <c r="C91" s="6">
        <v>-4.0157179999999997</v>
      </c>
      <c r="D91" s="6">
        <f t="shared" si="1"/>
        <v>4.0157179999999997</v>
      </c>
      <c r="E91" s="365">
        <f t="shared" si="2"/>
        <v>-1.2763939999999998</v>
      </c>
      <c r="G91" s="43"/>
      <c r="H91" s="17"/>
    </row>
    <row r="92" spans="1:8" x14ac:dyDescent="0.2">
      <c r="A92" s="1">
        <v>43922</v>
      </c>
      <c r="B92" s="6">
        <v>2.4423560000000002</v>
      </c>
      <c r="C92" s="6">
        <v>-3.658331</v>
      </c>
      <c r="D92" s="6">
        <f t="shared" si="1"/>
        <v>3.658331</v>
      </c>
      <c r="E92" s="365">
        <f t="shared" si="2"/>
        <v>-1.2159749999999998</v>
      </c>
      <c r="G92" s="43"/>
      <c r="H92" s="17"/>
    </row>
    <row r="93" spans="1:8" x14ac:dyDescent="0.2">
      <c r="A93" s="1">
        <v>43952</v>
      </c>
      <c r="B93" s="6">
        <v>3.158274</v>
      </c>
      <c r="C93" s="6">
        <v>-2.2189770000000002</v>
      </c>
      <c r="D93" s="6">
        <f t="shared" si="1"/>
        <v>2.2189770000000002</v>
      </c>
      <c r="E93" s="365">
        <f t="shared" ref="E93:E124" si="3">+C93+B93</f>
        <v>0.93929699999999983</v>
      </c>
      <c r="G93" s="43"/>
      <c r="H93" s="17"/>
    </row>
    <row r="94" spans="1:8" x14ac:dyDescent="0.2">
      <c r="A94" s="1">
        <v>43983</v>
      </c>
      <c r="B94" s="6">
        <v>3.644476</v>
      </c>
      <c r="C94" s="6">
        <v>-2.9694219999999998</v>
      </c>
      <c r="D94" s="6">
        <f t="shared" ref="D94:D124" si="4">+C94*-1</f>
        <v>2.9694219999999998</v>
      </c>
      <c r="E94" s="365">
        <f t="shared" si="3"/>
        <v>0.67505400000000026</v>
      </c>
      <c r="G94" s="43"/>
      <c r="H94" s="17"/>
    </row>
    <row r="95" spans="1:8" x14ac:dyDescent="0.2">
      <c r="A95" s="1">
        <v>44013</v>
      </c>
      <c r="B95" s="6">
        <v>2.6394099999999998</v>
      </c>
      <c r="C95" s="6">
        <v>-3.2055349999999998</v>
      </c>
      <c r="D95" s="6">
        <f t="shared" si="4"/>
        <v>3.2055349999999998</v>
      </c>
      <c r="E95" s="365">
        <f t="shared" si="3"/>
        <v>-0.56612499999999999</v>
      </c>
      <c r="G95" s="43"/>
      <c r="H95" s="17"/>
    </row>
    <row r="96" spans="1:8" x14ac:dyDescent="0.2">
      <c r="A96" s="1">
        <v>44044</v>
      </c>
      <c r="B96" s="6">
        <v>2.1342379999999999</v>
      </c>
      <c r="C96" s="6">
        <v>-3.1667640000000001</v>
      </c>
      <c r="D96" s="6">
        <f t="shared" si="4"/>
        <v>3.1667640000000001</v>
      </c>
      <c r="E96" s="365">
        <f t="shared" si="3"/>
        <v>-1.0325260000000003</v>
      </c>
      <c r="G96" s="43"/>
      <c r="H96" s="17"/>
    </row>
    <row r="97" spans="1:8" x14ac:dyDescent="0.2">
      <c r="A97" s="1">
        <v>44075</v>
      </c>
      <c r="B97" s="6">
        <v>2.1591879999999999</v>
      </c>
      <c r="C97" s="6">
        <v>-2.9922230000000001</v>
      </c>
      <c r="D97" s="6">
        <f t="shared" si="4"/>
        <v>2.9922230000000001</v>
      </c>
      <c r="E97" s="365">
        <f t="shared" si="3"/>
        <v>-0.83303500000000019</v>
      </c>
      <c r="G97" s="43"/>
      <c r="H97" s="17"/>
    </row>
    <row r="98" spans="1:8" x14ac:dyDescent="0.2">
      <c r="A98" s="1">
        <v>44105</v>
      </c>
      <c r="B98" s="6">
        <v>2.358657</v>
      </c>
      <c r="C98" s="6">
        <v>-3.3428429999999998</v>
      </c>
      <c r="D98" s="6">
        <f t="shared" si="4"/>
        <v>3.3428429999999998</v>
      </c>
      <c r="E98" s="365">
        <f t="shared" si="3"/>
        <v>-0.98418599999999978</v>
      </c>
      <c r="G98" s="43"/>
      <c r="H98" s="17"/>
    </row>
    <row r="99" spans="1:8" x14ac:dyDescent="0.2">
      <c r="A99" s="1">
        <v>44136</v>
      </c>
      <c r="B99" s="6">
        <v>2.8445670000000001</v>
      </c>
      <c r="C99" s="6">
        <v>-3.0519219999999998</v>
      </c>
      <c r="D99" s="6">
        <f t="shared" si="4"/>
        <v>3.0519219999999998</v>
      </c>
      <c r="E99" s="365">
        <f t="shared" si="3"/>
        <v>-0.20735499999999973</v>
      </c>
      <c r="G99" s="43"/>
      <c r="H99" s="17"/>
    </row>
    <row r="100" spans="1:8" x14ac:dyDescent="0.2">
      <c r="A100" s="1">
        <v>44166</v>
      </c>
      <c r="B100" s="6">
        <v>2.3412510000000002</v>
      </c>
      <c r="C100" s="6">
        <v>-3.546249</v>
      </c>
      <c r="D100" s="6">
        <f t="shared" si="4"/>
        <v>3.546249</v>
      </c>
      <c r="E100" s="365">
        <f t="shared" si="3"/>
        <v>-1.2049979999999998</v>
      </c>
      <c r="G100" s="43"/>
      <c r="H100" s="17"/>
    </row>
    <row r="101" spans="1:8" x14ac:dyDescent="0.2">
      <c r="A101" s="1">
        <v>44197</v>
      </c>
      <c r="B101" s="6">
        <v>2.6182949999999998</v>
      </c>
      <c r="C101" s="6">
        <v>-3.4319459999999999</v>
      </c>
      <c r="D101" s="6">
        <f t="shared" si="4"/>
        <v>3.4319459999999999</v>
      </c>
      <c r="E101" s="365">
        <f t="shared" si="3"/>
        <v>-0.81365100000000012</v>
      </c>
      <c r="G101" s="43"/>
      <c r="H101" s="17"/>
    </row>
    <row r="102" spans="1:8" x14ac:dyDescent="0.2">
      <c r="A102" s="1">
        <v>44228</v>
      </c>
      <c r="B102" s="6">
        <v>2.8868520000000002</v>
      </c>
      <c r="C102" s="6">
        <v>-2.8997660000000001</v>
      </c>
      <c r="D102" s="6">
        <f t="shared" si="4"/>
        <v>2.8997660000000001</v>
      </c>
      <c r="E102" s="365">
        <f t="shared" si="3"/>
        <v>-1.291399999999987E-2</v>
      </c>
      <c r="G102" s="43"/>
      <c r="H102" s="17"/>
    </row>
    <row r="103" spans="1:8" x14ac:dyDescent="0.2">
      <c r="A103" s="1">
        <v>44256</v>
      </c>
      <c r="B103" s="6">
        <v>2.9507419355</v>
      </c>
      <c r="C103" s="6">
        <v>-2.9448641957000001</v>
      </c>
      <c r="D103" s="6">
        <f t="shared" si="4"/>
        <v>2.9448641957000001</v>
      </c>
      <c r="E103" s="365">
        <f t="shared" si="3"/>
        <v>5.8777397999998371E-3</v>
      </c>
      <c r="G103" s="43"/>
      <c r="H103" s="17"/>
    </row>
    <row r="104" spans="1:8" x14ac:dyDescent="0.2">
      <c r="A104" s="1">
        <v>44287</v>
      </c>
      <c r="B104" s="6">
        <v>2.9052454666999998</v>
      </c>
      <c r="C104" s="6">
        <v>-3.0421847147999999</v>
      </c>
      <c r="D104" s="6">
        <f t="shared" si="4"/>
        <v>3.0421847147999999</v>
      </c>
      <c r="E104" s="365">
        <f t="shared" si="3"/>
        <v>-0.13693924810000002</v>
      </c>
      <c r="G104" s="43"/>
      <c r="H104" s="17"/>
    </row>
    <row r="105" spans="1:8" x14ac:dyDescent="0.2">
      <c r="A105" s="1">
        <v>44317</v>
      </c>
      <c r="B105" s="6">
        <v>4.080425</v>
      </c>
      <c r="C105" s="6">
        <v>-3.080158</v>
      </c>
      <c r="D105" s="6">
        <f t="shared" si="4"/>
        <v>3.080158</v>
      </c>
      <c r="E105" s="365">
        <f t="shared" si="3"/>
        <v>1.000267</v>
      </c>
      <c r="G105" s="43"/>
      <c r="H105" s="17"/>
    </row>
    <row r="106" spans="1:8" x14ac:dyDescent="0.2">
      <c r="A106" s="1">
        <v>44348</v>
      </c>
      <c r="B106" s="6">
        <v>3.685171</v>
      </c>
      <c r="C106" s="6">
        <v>-2.9958130000000001</v>
      </c>
      <c r="D106" s="6">
        <f t="shared" si="4"/>
        <v>2.9958130000000001</v>
      </c>
      <c r="E106" s="365">
        <f t="shared" si="3"/>
        <v>0.68935799999999992</v>
      </c>
      <c r="G106" s="43"/>
      <c r="H106" s="17"/>
    </row>
    <row r="107" spans="1:8" x14ac:dyDescent="0.2">
      <c r="A107" s="1">
        <v>44378</v>
      </c>
      <c r="B107" s="6">
        <v>4.405068</v>
      </c>
      <c r="C107" s="6">
        <v>-3.6312310000000001</v>
      </c>
      <c r="D107" s="6">
        <f t="shared" si="4"/>
        <v>3.6312310000000001</v>
      </c>
      <c r="E107" s="365">
        <f t="shared" si="3"/>
        <v>0.77383699999999989</v>
      </c>
      <c r="G107" s="43"/>
      <c r="H107" s="17"/>
    </row>
    <row r="108" spans="1:8" x14ac:dyDescent="0.2">
      <c r="A108" s="1">
        <v>44409</v>
      </c>
      <c r="B108" s="6">
        <v>4.3995189999999997</v>
      </c>
      <c r="C108" s="6">
        <v>-3.2635369999999999</v>
      </c>
      <c r="D108" s="6">
        <f t="shared" si="4"/>
        <v>3.2635369999999999</v>
      </c>
      <c r="E108" s="365">
        <f t="shared" si="3"/>
        <v>1.1359819999999998</v>
      </c>
      <c r="G108" s="43"/>
      <c r="H108" s="17"/>
    </row>
    <row r="109" spans="1:8" x14ac:dyDescent="0.2">
      <c r="A109" s="1">
        <v>44440</v>
      </c>
      <c r="B109" s="6">
        <v>3.9576549999999999</v>
      </c>
      <c r="C109" s="6">
        <v>-2.9421330000000001</v>
      </c>
      <c r="D109" s="6">
        <f t="shared" si="4"/>
        <v>2.9421330000000001</v>
      </c>
      <c r="E109" s="365">
        <f t="shared" si="3"/>
        <v>1.0155219999999998</v>
      </c>
      <c r="G109" s="43"/>
      <c r="H109" s="17"/>
    </row>
    <row r="110" spans="1:8" x14ac:dyDescent="0.2">
      <c r="A110" s="1">
        <v>44470</v>
      </c>
      <c r="B110" s="6">
        <v>3.288008</v>
      </c>
      <c r="C110" s="6">
        <v>-2.4654379999999998</v>
      </c>
      <c r="D110" s="6">
        <f t="shared" si="4"/>
        <v>2.4654379999999998</v>
      </c>
      <c r="E110" s="365">
        <f t="shared" si="3"/>
        <v>0.82257000000000025</v>
      </c>
      <c r="G110" s="43"/>
      <c r="H110" s="17"/>
    </row>
    <row r="111" spans="1:8" x14ac:dyDescent="0.2">
      <c r="A111" s="1">
        <v>44501</v>
      </c>
      <c r="B111" s="6">
        <v>3.6978070000000001</v>
      </c>
      <c r="C111" s="6">
        <v>-2.9625819999999998</v>
      </c>
      <c r="D111" s="6">
        <f t="shared" si="4"/>
        <v>2.9625819999999998</v>
      </c>
      <c r="E111" s="365">
        <f t="shared" si="3"/>
        <v>0.73522500000000024</v>
      </c>
      <c r="G111" s="43"/>
      <c r="H111" s="17"/>
    </row>
    <row r="112" spans="1:8" x14ac:dyDescent="0.2">
      <c r="A112" s="1">
        <v>44531</v>
      </c>
      <c r="B112" s="6">
        <v>4.0864149999999997</v>
      </c>
      <c r="C112" s="6">
        <v>-4.1835149999999999</v>
      </c>
      <c r="D112" s="6">
        <f t="shared" si="4"/>
        <v>4.1835149999999999</v>
      </c>
      <c r="E112" s="365">
        <f t="shared" si="3"/>
        <v>-9.7100000000000186E-2</v>
      </c>
      <c r="G112" s="43"/>
      <c r="H112" s="17"/>
    </row>
    <row r="113" spans="1:8" x14ac:dyDescent="0.2">
      <c r="A113" s="1">
        <v>44562</v>
      </c>
      <c r="B113" s="6">
        <v>3.7767409999999999</v>
      </c>
      <c r="C113" s="6">
        <v>-2.9979629999999999</v>
      </c>
      <c r="D113" s="6">
        <f t="shared" si="4"/>
        <v>2.9979629999999999</v>
      </c>
      <c r="E113" s="365">
        <f t="shared" si="3"/>
        <v>0.77877799999999997</v>
      </c>
      <c r="G113" s="43"/>
      <c r="H113" s="17"/>
    </row>
    <row r="114" spans="1:8" x14ac:dyDescent="0.2">
      <c r="A114" s="1">
        <v>44593</v>
      </c>
      <c r="B114" s="6">
        <v>3.3368950000000002</v>
      </c>
      <c r="C114" s="6">
        <v>-3.1459969999999999</v>
      </c>
      <c r="D114" s="6">
        <f t="shared" si="4"/>
        <v>3.1459969999999999</v>
      </c>
      <c r="E114" s="365">
        <f t="shared" si="3"/>
        <v>0.19089800000000023</v>
      </c>
      <c r="G114" s="43"/>
      <c r="H114" s="17"/>
    </row>
    <row r="115" spans="1:8" x14ac:dyDescent="0.2">
      <c r="A115" s="1">
        <v>44621</v>
      </c>
      <c r="B115" s="6">
        <v>3.9518420000000001</v>
      </c>
      <c r="C115" s="6">
        <v>-3.5387970000000002</v>
      </c>
      <c r="D115" s="6">
        <f t="shared" si="4"/>
        <v>3.5387970000000002</v>
      </c>
      <c r="E115" s="365">
        <f t="shared" si="3"/>
        <v>0.41304499999999988</v>
      </c>
      <c r="G115" s="43"/>
      <c r="H115" s="17"/>
    </row>
    <row r="116" spans="1:8" x14ac:dyDescent="0.2">
      <c r="A116" s="1">
        <v>44652</v>
      </c>
      <c r="B116" s="6">
        <v>4.3015499999999998</v>
      </c>
      <c r="C116" s="6">
        <v>-3.1851449999999999</v>
      </c>
      <c r="D116" s="6">
        <f t="shared" si="4"/>
        <v>3.1851449999999999</v>
      </c>
      <c r="E116" s="365">
        <f t="shared" si="3"/>
        <v>1.1164049999999999</v>
      </c>
      <c r="G116" s="43"/>
      <c r="H116" s="17"/>
    </row>
    <row r="117" spans="1:8" x14ac:dyDescent="0.2">
      <c r="A117" s="1">
        <v>44682</v>
      </c>
      <c r="B117" s="6">
        <v>4.7007459999999996</v>
      </c>
      <c r="C117" s="6">
        <v>-3.5572400000000002</v>
      </c>
      <c r="D117" s="6">
        <f t="shared" si="4"/>
        <v>3.5572400000000002</v>
      </c>
      <c r="E117" s="365">
        <f t="shared" si="3"/>
        <v>1.1435059999999995</v>
      </c>
      <c r="G117" s="43"/>
      <c r="H117" s="17"/>
    </row>
    <row r="118" spans="1:8" x14ac:dyDescent="0.2">
      <c r="A118" s="1">
        <v>44713</v>
      </c>
      <c r="B118" s="6">
        <v>4.8120190000000003</v>
      </c>
      <c r="C118" s="6">
        <v>-3.948528</v>
      </c>
      <c r="D118" s="6">
        <f t="shared" si="4"/>
        <v>3.948528</v>
      </c>
      <c r="E118" s="365">
        <f t="shared" si="3"/>
        <v>0.86349100000000023</v>
      </c>
      <c r="G118" s="43"/>
      <c r="H118" s="17"/>
    </row>
    <row r="119" spans="1:8" x14ac:dyDescent="0.2">
      <c r="A119" s="1">
        <v>44743</v>
      </c>
      <c r="B119" s="6">
        <v>4.5782230000000004</v>
      </c>
      <c r="C119" s="6">
        <v>-4.0572720000000002</v>
      </c>
      <c r="D119" s="6">
        <f t="shared" si="4"/>
        <v>4.0572720000000002</v>
      </c>
      <c r="E119" s="365">
        <f t="shared" si="3"/>
        <v>0.52095100000000016</v>
      </c>
      <c r="G119" s="43"/>
      <c r="H119" s="17"/>
    </row>
    <row r="120" spans="1:8" x14ac:dyDescent="0.2">
      <c r="A120" s="1">
        <v>44774</v>
      </c>
      <c r="B120" s="6">
        <v>4.8140549999999998</v>
      </c>
      <c r="C120" s="6">
        <v>-4.3624499999999999</v>
      </c>
      <c r="D120" s="6">
        <f t="shared" si="4"/>
        <v>4.3624499999999999</v>
      </c>
      <c r="E120" s="365">
        <f t="shared" si="3"/>
        <v>0.45160499999999981</v>
      </c>
      <c r="G120" s="43"/>
      <c r="H120" s="17"/>
    </row>
    <row r="121" spans="1:8" x14ac:dyDescent="0.2">
      <c r="A121" s="1">
        <v>44805</v>
      </c>
      <c r="B121" s="6">
        <v>4.4105790000000002</v>
      </c>
      <c r="C121" s="6">
        <v>-4.2023320000000002</v>
      </c>
      <c r="D121" s="6">
        <f t="shared" si="4"/>
        <v>4.2023320000000002</v>
      </c>
      <c r="E121" s="365">
        <f t="shared" si="3"/>
        <v>0.20824700000000007</v>
      </c>
      <c r="G121" s="43"/>
      <c r="H121" s="17"/>
    </row>
    <row r="122" spans="1:8" x14ac:dyDescent="0.2">
      <c r="A122" s="1">
        <v>44835</v>
      </c>
      <c r="B122" s="6">
        <v>3.7547229999999998</v>
      </c>
      <c r="C122" s="6">
        <v>-3.749241</v>
      </c>
      <c r="D122" s="6">
        <f t="shared" si="4"/>
        <v>3.749241</v>
      </c>
      <c r="E122" s="365">
        <f t="shared" si="3"/>
        <v>5.4819999999997648E-3</v>
      </c>
      <c r="G122" s="43"/>
      <c r="H122" s="17"/>
    </row>
    <row r="123" spans="1:8" x14ac:dyDescent="0.2">
      <c r="A123" s="1">
        <v>44866</v>
      </c>
      <c r="B123" s="6">
        <v>3.7104279999999998</v>
      </c>
      <c r="C123" s="6">
        <v>-3.7483119999999999</v>
      </c>
      <c r="D123" s="6">
        <f t="shared" si="4"/>
        <v>3.7483119999999999</v>
      </c>
      <c r="E123" s="365">
        <f t="shared" si="3"/>
        <v>-3.7884000000000029E-2</v>
      </c>
      <c r="G123" s="43"/>
      <c r="H123" s="17"/>
    </row>
    <row r="124" spans="1:8" x14ac:dyDescent="0.2">
      <c r="A124" s="1">
        <v>44896</v>
      </c>
      <c r="B124" s="6">
        <v>3.9996520000000002</v>
      </c>
      <c r="C124" s="6">
        <v>-4.9062469999999996</v>
      </c>
      <c r="D124" s="6">
        <f t="shared" si="4"/>
        <v>4.9062469999999996</v>
      </c>
      <c r="E124" s="365">
        <f t="shared" si="3"/>
        <v>-0.90659499999999937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600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76</v>
      </c>
      <c r="B130">
        <v>0</v>
      </c>
    </row>
    <row r="131" spans="1:2" x14ac:dyDescent="0.2">
      <c r="A131" s="17">
        <v>76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28515625" defaultRowHeight="15" x14ac:dyDescent="0.25"/>
  <cols>
    <col min="1" max="2" width="9.28515625" style="119"/>
    <col min="3" max="3" width="9.5703125" style="119" customWidth="1"/>
    <col min="4" max="14" width="9.28515625" style="119"/>
    <col min="15" max="16" width="9.28515625" style="121"/>
    <col min="17" max="17" width="9.28515625" style="119"/>
    <col min="18" max="18" width="26.28515625" style="119" customWidth="1"/>
    <col min="19" max="27" width="9.28515625" style="119"/>
    <col min="28" max="29" width="9.28515625" style="121"/>
    <col min="30" max="16384" width="9.28515625" style="119"/>
  </cols>
  <sheetData>
    <row r="1" spans="1:19" x14ac:dyDescent="0.25">
      <c r="N1" s="136"/>
      <c r="O1" s="178"/>
    </row>
    <row r="2" spans="1:19" ht="15.75" x14ac:dyDescent="0.25">
      <c r="A2" s="44" t="s">
        <v>598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81" t="s">
        <v>55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2.0107814754</v>
      </c>
      <c r="G26" s="6">
        <v>2.1032148931000001</v>
      </c>
      <c r="H26" s="6">
        <v>2.4873433999999999</v>
      </c>
      <c r="I26" s="6"/>
      <c r="J26" s="6">
        <f t="shared" ref="J26:M27" si="0">E26-D26</f>
        <v>0.11562198080000008</v>
      </c>
      <c r="K26" s="6">
        <f t="shared" si="0"/>
        <v>0.18171563429999993</v>
      </c>
      <c r="L26" s="6">
        <f t="shared" si="0"/>
        <v>9.2433417700000131E-2</v>
      </c>
      <c r="M26" s="6">
        <f t="shared" si="0"/>
        <v>0.38412850689999978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1.6776395301</v>
      </c>
      <c r="G27" s="6">
        <v>1.6521272212</v>
      </c>
      <c r="H27" s="6">
        <v>1.691374811</v>
      </c>
      <c r="I27" s="6"/>
      <c r="J27" s="6">
        <f t="shared" si="0"/>
        <v>0.1878165945000001</v>
      </c>
      <c r="K27" s="6">
        <f t="shared" si="0"/>
        <v>8.8932576699999988E-2</v>
      </c>
      <c r="L27" s="6">
        <f t="shared" si="0"/>
        <v>-2.5512308900000003E-2</v>
      </c>
      <c r="M27" s="6">
        <f t="shared" si="0"/>
        <v>3.9247589799999982E-2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0.89030849454000005</v>
      </c>
      <c r="G28" s="6">
        <v>0.87517849649000001</v>
      </c>
      <c r="H28" s="6">
        <v>0.90082775451999997</v>
      </c>
      <c r="I28" s="6"/>
      <c r="J28" s="6">
        <f t="shared" ref="J28:M29" si="1">E28-D28</f>
        <v>9.8610764379999938E-2</v>
      </c>
      <c r="K28" s="6">
        <f t="shared" si="1"/>
        <v>4.0426530160000085E-2</v>
      </c>
      <c r="L28" s="6">
        <f t="shared" si="1"/>
        <v>-1.5129998050000038E-2</v>
      </c>
      <c r="M28" s="6">
        <f t="shared" si="1"/>
        <v>2.5649258029999955E-2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0.58237163388000002</v>
      </c>
      <c r="G29" s="60">
        <v>0.57480787889999996</v>
      </c>
      <c r="H29" s="60">
        <v>0.58383259753000005</v>
      </c>
      <c r="I29" s="60"/>
      <c r="J29" s="60">
        <f t="shared" si="1"/>
        <v>5.310689588999995E-2</v>
      </c>
      <c r="K29" s="60">
        <f t="shared" si="1"/>
        <v>2.5519450320000026E-2</v>
      </c>
      <c r="L29" s="60">
        <f t="shared" si="1"/>
        <v>-7.5637549800000592E-3</v>
      </c>
      <c r="M29" s="60">
        <f t="shared" si="1"/>
        <v>9.0247186300000948E-3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5.1611011339199999</v>
      </c>
      <c r="G30" s="12">
        <f t="shared" si="2"/>
        <v>5.2053284896900003</v>
      </c>
      <c r="H30" s="12">
        <f t="shared" si="2"/>
        <v>5.6633785630499993</v>
      </c>
      <c r="I30"/>
      <c r="J30" s="6">
        <f>+SUM(J26:J29)</f>
        <v>0.45515623557000007</v>
      </c>
      <c r="K30" s="6">
        <f t="shared" ref="K30:M30" si="3">+SUM(K26:K29)</f>
        <v>0.33659419148000003</v>
      </c>
      <c r="L30" s="6">
        <f t="shared" si="3"/>
        <v>4.4227355770000032E-2</v>
      </c>
      <c r="M30" s="6">
        <f t="shared" si="3"/>
        <v>0.45805007335999981</v>
      </c>
    </row>
    <row r="31" spans="2:13" x14ac:dyDescent="0.25">
      <c r="C31" s="353" t="s">
        <v>600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5.1452900000000001</v>
      </c>
      <c r="E48" s="124" t="e">
        <v>#N/A</v>
      </c>
      <c r="F48" s="467"/>
      <c r="G48" s="467">
        <v>5.1452900000000001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4.9652070000000004</v>
      </c>
      <c r="E49" s="124" t="e">
        <v>#N/A</v>
      </c>
      <c r="F49" s="467">
        <f t="shared" ref="F49:F58" si="6">AVERAGEIF($B$36:$B$97,B49,$G$36:$G$97)</f>
        <v>5.1603679999999992</v>
      </c>
      <c r="G49" s="467">
        <v>4.9652070000000004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5.1603679999999992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5.1603679999999992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4.7448709999999998</v>
      </c>
      <c r="E52" s="124" t="e">
        <v>#N/A</v>
      </c>
      <c r="F52" s="467">
        <f t="shared" si="6"/>
        <v>5.1603679999999992</v>
      </c>
      <c r="G52" s="467">
        <v>4.7448709999999998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5.1973330000000004</v>
      </c>
      <c r="E53" s="124" t="e">
        <v>#N/A</v>
      </c>
      <c r="F53" s="467">
        <f t="shared" si="6"/>
        <v>5.1603679999999992</v>
      </c>
      <c r="G53" s="467">
        <v>5.1973330000000004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5.3689359999999997</v>
      </c>
      <c r="E54" s="124" t="e">
        <v>#N/A</v>
      </c>
      <c r="F54" s="467">
        <f t="shared" si="6"/>
        <v>5.1603679999999992</v>
      </c>
      <c r="G54" s="467">
        <v>5.3689359999999997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5.3248389999999999</v>
      </c>
      <c r="E55" s="124" t="e">
        <v>#N/A</v>
      </c>
      <c r="F55" s="467">
        <f t="shared" si="6"/>
        <v>5.1603679999999992</v>
      </c>
      <c r="G55" s="467">
        <v>5.3248389999999999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5.3088670000000002</v>
      </c>
      <c r="E56" s="124" t="e">
        <v>#N/A</v>
      </c>
      <c r="F56" s="467">
        <f t="shared" si="6"/>
        <v>5.1603679999999992</v>
      </c>
      <c r="G56" s="467">
        <v>5.3088670000000002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5.2991609999999998</v>
      </c>
      <c r="E57" s="124" t="e">
        <v>#N/A</v>
      </c>
      <c r="F57" s="467">
        <f t="shared" si="6"/>
        <v>5.1603679999999992</v>
      </c>
      <c r="G57" s="467">
        <v>5.2991609999999998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5.3230000000000004</v>
      </c>
      <c r="E58" s="124" t="e">
        <v>#N/A</v>
      </c>
      <c r="F58" s="467">
        <f t="shared" si="6"/>
        <v>5.1603679999999992</v>
      </c>
      <c r="G58" s="467">
        <v>5.3230000000000004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5.059774</v>
      </c>
      <c r="E59" s="124" t="e">
        <v>#N/A</v>
      </c>
      <c r="F59" s="467"/>
      <c r="G59" s="467">
        <v>5.059774</v>
      </c>
      <c r="H59" s="126"/>
    </row>
    <row r="60" spans="2:8" x14ac:dyDescent="0.25">
      <c r="B60" s="135">
        <f t="shared" si="4"/>
        <v>2021</v>
      </c>
      <c r="C60" s="429">
        <v>44197</v>
      </c>
      <c r="D60" s="468">
        <v>5.188097</v>
      </c>
      <c r="E60" s="124" t="e">
        <v>#N/A</v>
      </c>
      <c r="F60" s="467"/>
      <c r="G60" s="467">
        <v>5.188097</v>
      </c>
      <c r="H60" s="126"/>
    </row>
    <row r="61" spans="2:8" x14ac:dyDescent="0.25">
      <c r="B61" s="135">
        <f t="shared" si="4"/>
        <v>2021</v>
      </c>
      <c r="C61" s="429">
        <v>44228</v>
      </c>
      <c r="D61" s="468">
        <v>4.214893</v>
      </c>
      <c r="E61" s="124" t="e">
        <v>#N/A</v>
      </c>
      <c r="F61" s="467">
        <f t="shared" ref="F61:F70" si="7">AVERAGEIF($B$36:$B$97,B61,$G$36:$G$97)</f>
        <v>5.198268432449999</v>
      </c>
      <c r="G61" s="467">
        <v>4.214893</v>
      </c>
      <c r="H61" s="126"/>
    </row>
    <row r="62" spans="2:8" x14ac:dyDescent="0.25">
      <c r="B62" s="135">
        <f t="shared" si="4"/>
        <v>2021</v>
      </c>
      <c r="C62" s="429">
        <v>44256</v>
      </c>
      <c r="D62" s="468">
        <v>5.0423425345000004</v>
      </c>
      <c r="E62" s="124" t="e">
        <v>#N/A</v>
      </c>
      <c r="F62" s="467">
        <f t="shared" si="7"/>
        <v>5.198268432449999</v>
      </c>
      <c r="G62" s="467">
        <v>5.0423425345000004</v>
      </c>
      <c r="H62" s="126"/>
    </row>
    <row r="63" spans="2:8" x14ac:dyDescent="0.25">
      <c r="B63" s="135">
        <f t="shared" si="4"/>
        <v>2021</v>
      </c>
      <c r="C63" s="429">
        <v>44287</v>
      </c>
      <c r="D63" s="468">
        <v>5.2136556549000002</v>
      </c>
      <c r="E63" s="124">
        <v>5.2136556549000002</v>
      </c>
      <c r="F63" s="467">
        <f t="shared" si="7"/>
        <v>5.198268432449999</v>
      </c>
      <c r="G63" s="467">
        <v>5.2136556549000002</v>
      </c>
      <c r="H63" s="126"/>
    </row>
    <row r="64" spans="2:8" x14ac:dyDescent="0.25">
      <c r="B64" s="135">
        <f t="shared" si="4"/>
        <v>2021</v>
      </c>
      <c r="C64" s="429">
        <v>44317</v>
      </c>
      <c r="D64" s="468" t="e">
        <v>#N/A</v>
      </c>
      <c r="E64" s="124">
        <v>5.3898239999999999</v>
      </c>
      <c r="F64" s="467">
        <f t="shared" si="7"/>
        <v>5.198268432449999</v>
      </c>
      <c r="G64" s="467">
        <v>5.3898239999999999</v>
      </c>
      <c r="H64" s="126"/>
    </row>
    <row r="65" spans="2:8" x14ac:dyDescent="0.25">
      <c r="B65" s="135">
        <f t="shared" si="4"/>
        <v>2021</v>
      </c>
      <c r="C65" s="429">
        <v>44348</v>
      </c>
      <c r="D65" s="468" t="e">
        <v>#N/A</v>
      </c>
      <c r="E65" s="124">
        <v>5.2502310000000003</v>
      </c>
      <c r="F65" s="467">
        <f t="shared" si="7"/>
        <v>5.198268432449999</v>
      </c>
      <c r="G65" s="467">
        <v>5.2502310000000003</v>
      </c>
      <c r="H65" s="126"/>
    </row>
    <row r="66" spans="2:8" x14ac:dyDescent="0.25">
      <c r="B66" s="135">
        <f t="shared" si="4"/>
        <v>2021</v>
      </c>
      <c r="C66" s="429">
        <v>44378</v>
      </c>
      <c r="D66" s="468" t="e">
        <v>#N/A</v>
      </c>
      <c r="E66" s="124">
        <v>5.2801689999999999</v>
      </c>
      <c r="F66" s="467">
        <f t="shared" si="7"/>
        <v>5.198268432449999</v>
      </c>
      <c r="G66" s="467">
        <v>5.2801689999999999</v>
      </c>
      <c r="H66" s="126"/>
    </row>
    <row r="67" spans="2:8" x14ac:dyDescent="0.25">
      <c r="B67" s="135">
        <f t="shared" si="4"/>
        <v>2021</v>
      </c>
      <c r="C67" s="429">
        <v>44409</v>
      </c>
      <c r="D67" s="468" t="e">
        <v>#N/A</v>
      </c>
      <c r="E67" s="124">
        <v>5.2632409999999998</v>
      </c>
      <c r="F67" s="467">
        <f t="shared" si="7"/>
        <v>5.198268432449999</v>
      </c>
      <c r="G67" s="467">
        <v>5.2632409999999998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5.3325529999999999</v>
      </c>
      <c r="F68" s="467">
        <f t="shared" si="7"/>
        <v>5.198268432449999</v>
      </c>
      <c r="G68" s="467">
        <v>5.3325529999999999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5.3909609999999999</v>
      </c>
      <c r="F69" s="467">
        <f t="shared" si="7"/>
        <v>5.198268432449999</v>
      </c>
      <c r="G69" s="467">
        <v>5.3909609999999999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5.3698480000000002</v>
      </c>
      <c r="F70" s="467">
        <f t="shared" si="7"/>
        <v>5.198268432449999</v>
      </c>
      <c r="G70" s="467">
        <v>5.3698480000000002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5.4434060000000004</v>
      </c>
      <c r="F71" s="467"/>
      <c r="G71" s="467">
        <v>5.4434060000000004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5.3257770000000004</v>
      </c>
      <c r="F72" s="467"/>
      <c r="G72" s="467">
        <v>5.3257770000000004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5.4021299999999997</v>
      </c>
      <c r="F73" s="467">
        <f t="shared" ref="F73:F82" si="8">AVERAGEIF($B$36:$B$97,B73,$G$36:$G$97)</f>
        <v>5.6620540833333335</v>
      </c>
      <c r="G73" s="467">
        <v>5.4021299999999997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5.5175159999999996</v>
      </c>
      <c r="F74" s="467">
        <f t="shared" si="8"/>
        <v>5.6620540833333335</v>
      </c>
      <c r="G74" s="467">
        <v>5.5175159999999996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5.5916829999999997</v>
      </c>
      <c r="F75" s="467">
        <f t="shared" si="8"/>
        <v>5.6620540833333335</v>
      </c>
      <c r="G75" s="467">
        <v>5.5916829999999997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5.6723520000000001</v>
      </c>
      <c r="F76" s="467">
        <f t="shared" si="8"/>
        <v>5.6620540833333335</v>
      </c>
      <c r="G76" s="467">
        <v>5.6723520000000001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5.6943260000000002</v>
      </c>
      <c r="F77" s="467">
        <f t="shared" si="8"/>
        <v>5.6620540833333335</v>
      </c>
      <c r="G77" s="467">
        <v>5.6943260000000002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5.6929569999999998</v>
      </c>
      <c r="F78" s="467">
        <f t="shared" si="8"/>
        <v>5.6620540833333335</v>
      </c>
      <c r="G78" s="467">
        <v>5.6929569999999998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5.7879709999999998</v>
      </c>
      <c r="F79" s="467">
        <f t="shared" si="8"/>
        <v>5.6620540833333335</v>
      </c>
      <c r="G79" s="467">
        <v>5.7879709999999998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5.8019080000000001</v>
      </c>
      <c r="F80" s="467">
        <f t="shared" si="8"/>
        <v>5.6620540833333335</v>
      </c>
      <c r="G80" s="467">
        <v>5.8019080000000001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5.8515689999999996</v>
      </c>
      <c r="F81" s="467">
        <f t="shared" si="8"/>
        <v>5.6620540833333335</v>
      </c>
      <c r="G81" s="467">
        <v>5.8515689999999996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5.8566029999999998</v>
      </c>
      <c r="F82" s="467">
        <f t="shared" si="8"/>
        <v>5.6620540833333335</v>
      </c>
      <c r="G82" s="467">
        <v>5.8566029999999998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5.7498570000000004</v>
      </c>
      <c r="F83" s="467"/>
      <c r="G83" s="467">
        <v>5.7498570000000004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42.2851562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81" t="s">
        <v>278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1.7031136557</v>
      </c>
      <c r="F26" s="412">
        <v>1.7475283752999999</v>
      </c>
      <c r="G26" s="412">
        <v>2.0572991478999998</v>
      </c>
      <c r="H26" s="412"/>
      <c r="I26" s="412">
        <f t="shared" ref="I26:L29" si="0">D26-C26</f>
        <v>5.7489709599999994E-2</v>
      </c>
      <c r="J26" s="412">
        <f t="shared" si="0"/>
        <v>0.16611310229999998</v>
      </c>
      <c r="K26" s="412">
        <f t="shared" si="0"/>
        <v>4.4414719599999986E-2</v>
      </c>
      <c r="L26" s="412">
        <f t="shared" si="0"/>
        <v>0.30977077259999986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1.0892118851999999</v>
      </c>
      <c r="F27" s="412">
        <v>1.1211828929000001</v>
      </c>
      <c r="G27" s="412">
        <v>1.1130147123</v>
      </c>
      <c r="H27" s="412"/>
      <c r="I27" s="412">
        <f t="shared" si="0"/>
        <v>-3.2580008199999844E-2</v>
      </c>
      <c r="J27" s="412">
        <f t="shared" si="0"/>
        <v>-7.7250084700000166E-2</v>
      </c>
      <c r="K27" s="412">
        <f t="shared" si="0"/>
        <v>3.1971007700000165E-2</v>
      </c>
      <c r="L27" s="412">
        <f t="shared" si="0"/>
        <v>-8.168180600000019E-3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0.19663003004999999</v>
      </c>
      <c r="F28" s="412">
        <v>0.20651046795</v>
      </c>
      <c r="G28" s="412">
        <v>0.20107368958999999</v>
      </c>
      <c r="H28" s="412"/>
      <c r="I28" s="412">
        <f t="shared" si="0"/>
        <v>3.5420106849999994E-2</v>
      </c>
      <c r="J28" s="412">
        <f t="shared" si="0"/>
        <v>-4.120127132000001E-2</v>
      </c>
      <c r="K28" s="412">
        <f t="shared" si="0"/>
        <v>9.8804379000000109E-3</v>
      </c>
      <c r="L28" s="412">
        <f t="shared" si="0"/>
        <v>-5.4367783600000053E-3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0.20775818852</v>
      </c>
      <c r="F29" s="414">
        <v>0.23480288932000001</v>
      </c>
      <c r="G29" s="414">
        <v>0.22584212821999999</v>
      </c>
      <c r="H29" s="414"/>
      <c r="I29" s="414">
        <f t="shared" si="0"/>
        <v>6.4976087669999988E-2</v>
      </c>
      <c r="J29" s="414">
        <f t="shared" si="0"/>
        <v>1.0130569340000006E-2</v>
      </c>
      <c r="K29" s="414">
        <f t="shared" si="0"/>
        <v>2.7044700800000016E-2</v>
      </c>
      <c r="L29" s="414">
        <f t="shared" si="0"/>
        <v>-8.9607611000000198E-3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3.1967137594700001</v>
      </c>
      <c r="F30" s="6">
        <f t="shared" si="1"/>
        <v>3.3100246254700001</v>
      </c>
      <c r="G30" s="6">
        <f t="shared" si="1"/>
        <v>3.5972296780099997</v>
      </c>
      <c r="H30" s="6"/>
      <c r="I30" s="6">
        <f>+SUM(I26:I29)</f>
        <v>0.12530589592000013</v>
      </c>
      <c r="J30" s="6">
        <f t="shared" ref="J30:L30" si="2">+SUM(J26:J29)</f>
        <v>5.7792315619999812E-2</v>
      </c>
      <c r="K30" s="6">
        <f t="shared" si="2"/>
        <v>0.11331086600000018</v>
      </c>
      <c r="L30" s="6">
        <f t="shared" si="2"/>
        <v>0.28720505253999984</v>
      </c>
      <c r="M30" s="128"/>
    </row>
    <row r="31" spans="1:14" x14ac:dyDescent="0.25">
      <c r="B31" s="353" t="s">
        <v>600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3.3962810000000001</v>
      </c>
      <c r="D48" s="124" t="e">
        <v>#N/A</v>
      </c>
      <c r="E48" s="467"/>
      <c r="F48" s="467">
        <v>3.3962810000000001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3.2084169999999999</v>
      </c>
      <c r="D49" s="124" t="e">
        <v>#N/A</v>
      </c>
      <c r="E49" s="467">
        <f t="shared" ref="E49:E58" si="5">AVERAGEIF($A$36:$A$97,A49,$F$36:$F$97)</f>
        <v>3.1953088333333333</v>
      </c>
      <c r="F49" s="467">
        <v>3.2084169999999999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3.3106209999999998</v>
      </c>
      <c r="D50" s="124" t="e">
        <v>#N/A</v>
      </c>
      <c r="E50" s="467">
        <f t="shared" si="5"/>
        <v>3.1953088333333333</v>
      </c>
      <c r="F50" s="467">
        <v>3.3106209999999998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2.8570069999999999</v>
      </c>
      <c r="D51" s="124" t="e">
        <v>#N/A</v>
      </c>
      <c r="E51" s="467">
        <f t="shared" si="5"/>
        <v>3.1953088333333333</v>
      </c>
      <c r="F51" s="467">
        <v>2.8570069999999999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2.881014</v>
      </c>
      <c r="D52" s="124" t="e">
        <v>#N/A</v>
      </c>
      <c r="E52" s="467">
        <f t="shared" si="5"/>
        <v>3.1953088333333333</v>
      </c>
      <c r="F52" s="467">
        <v>2.881014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2.7600060000000002</v>
      </c>
      <c r="D53" s="124" t="e">
        <v>#N/A</v>
      </c>
      <c r="E53" s="467">
        <f t="shared" si="5"/>
        <v>3.1953088333333333</v>
      </c>
      <c r="F53" s="467">
        <v>2.7600060000000002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3.0208550000000001</v>
      </c>
      <c r="D54" s="124" t="e">
        <v>#N/A</v>
      </c>
      <c r="E54" s="467">
        <f t="shared" si="5"/>
        <v>3.1953088333333333</v>
      </c>
      <c r="F54" s="467">
        <v>3.0208550000000001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2.8907880000000001</v>
      </c>
      <c r="D55" s="124" t="e">
        <v>#N/A</v>
      </c>
      <c r="E55" s="467">
        <f t="shared" si="5"/>
        <v>3.1953088333333333</v>
      </c>
      <c r="F55" s="467">
        <v>2.8907880000000001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2.9232019999999999</v>
      </c>
      <c r="D56" s="124" t="e">
        <v>#N/A</v>
      </c>
      <c r="E56" s="467">
        <f t="shared" si="5"/>
        <v>3.1953088333333333</v>
      </c>
      <c r="F56" s="467">
        <v>2.9232019999999999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3.3727330000000002</v>
      </c>
      <c r="D57" s="124" t="e">
        <v>#N/A</v>
      </c>
      <c r="E57" s="467">
        <f t="shared" si="5"/>
        <v>3.1953088333333333</v>
      </c>
      <c r="F57" s="467">
        <v>3.3727330000000002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3.7006009999999998</v>
      </c>
      <c r="D58" s="124" t="e">
        <v>#N/A</v>
      </c>
      <c r="E58" s="467">
        <f t="shared" si="5"/>
        <v>3.1953088333333333</v>
      </c>
      <c r="F58" s="467">
        <v>3.7006009999999998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4.0221809999999998</v>
      </c>
      <c r="D59" s="124" t="e">
        <v>#N/A</v>
      </c>
      <c r="E59" s="467"/>
      <c r="F59" s="467">
        <v>4.0221809999999998</v>
      </c>
      <c r="G59" s="126"/>
    </row>
    <row r="60" spans="1:7" x14ac:dyDescent="0.25">
      <c r="A60" s="135">
        <f t="shared" si="3"/>
        <v>2021</v>
      </c>
      <c r="B60" s="429">
        <v>44197</v>
      </c>
      <c r="C60" s="468">
        <v>3.9994109999999998</v>
      </c>
      <c r="D60" s="124" t="e">
        <v>#N/A</v>
      </c>
      <c r="E60" s="467"/>
      <c r="F60" s="467">
        <v>3.9994109999999998</v>
      </c>
      <c r="G60" s="126"/>
    </row>
    <row r="61" spans="1:7" x14ac:dyDescent="0.25">
      <c r="A61" s="135">
        <f t="shared" si="3"/>
        <v>2021</v>
      </c>
      <c r="B61" s="429">
        <v>44228</v>
      </c>
      <c r="C61" s="468">
        <v>2.8926029999999998</v>
      </c>
      <c r="D61" s="124" t="e">
        <v>#N/A</v>
      </c>
      <c r="E61" s="467">
        <f t="shared" ref="E61:E70" si="6">AVERAGEIF($A$36:$A$97,A61,$F$36:$F$97)</f>
        <v>3.3065564729333339</v>
      </c>
      <c r="F61" s="467">
        <v>2.8926029999999998</v>
      </c>
      <c r="G61" s="126"/>
    </row>
    <row r="62" spans="1:7" x14ac:dyDescent="0.25">
      <c r="A62" s="135">
        <f t="shared" si="3"/>
        <v>2021</v>
      </c>
      <c r="B62" s="429">
        <v>44256</v>
      </c>
      <c r="C62" s="468">
        <v>3.1935799418999999</v>
      </c>
      <c r="D62" s="124" t="e">
        <v>#N/A</v>
      </c>
      <c r="E62" s="467">
        <f t="shared" si="6"/>
        <v>3.3065564729333339</v>
      </c>
      <c r="F62" s="467">
        <v>3.1935799418999999</v>
      </c>
      <c r="G62" s="126"/>
    </row>
    <row r="63" spans="1:7" x14ac:dyDescent="0.25">
      <c r="A63" s="135">
        <f t="shared" si="3"/>
        <v>2021</v>
      </c>
      <c r="B63" s="429">
        <v>44287</v>
      </c>
      <c r="C63" s="468">
        <v>3.3977837332999998</v>
      </c>
      <c r="D63" s="124">
        <v>3.3977837332999998</v>
      </c>
      <c r="E63" s="467">
        <f t="shared" si="6"/>
        <v>3.3065564729333339</v>
      </c>
      <c r="F63" s="467">
        <v>3.3977837332999998</v>
      </c>
      <c r="G63" s="126"/>
    </row>
    <row r="64" spans="1:7" x14ac:dyDescent="0.25">
      <c r="A64" s="135">
        <f t="shared" si="3"/>
        <v>2021</v>
      </c>
      <c r="B64" s="429">
        <v>44317</v>
      </c>
      <c r="C64" s="468" t="e">
        <v>#N/A</v>
      </c>
      <c r="D64" s="124">
        <v>3.0759270000000001</v>
      </c>
      <c r="E64" s="467">
        <f t="shared" si="6"/>
        <v>3.3065564729333339</v>
      </c>
      <c r="F64" s="467">
        <v>3.0759270000000001</v>
      </c>
      <c r="G64" s="126"/>
    </row>
    <row r="65" spans="1:7" x14ac:dyDescent="0.25">
      <c r="A65" s="135">
        <f t="shared" si="3"/>
        <v>2021</v>
      </c>
      <c r="B65" s="429">
        <v>44348</v>
      </c>
      <c r="C65" s="468" t="e">
        <v>#N/A</v>
      </c>
      <c r="D65" s="124">
        <v>2.9984009999999999</v>
      </c>
      <c r="E65" s="467">
        <f t="shared" si="6"/>
        <v>3.3065564729333339</v>
      </c>
      <c r="F65" s="467">
        <v>2.9984009999999999</v>
      </c>
      <c r="G65" s="126"/>
    </row>
    <row r="66" spans="1:7" x14ac:dyDescent="0.25">
      <c r="A66" s="135">
        <f t="shared" si="3"/>
        <v>2021</v>
      </c>
      <c r="B66" s="429">
        <v>44378</v>
      </c>
      <c r="C66" s="468" t="e">
        <v>#N/A</v>
      </c>
      <c r="D66" s="124">
        <v>3.039876</v>
      </c>
      <c r="E66" s="467">
        <f t="shared" si="6"/>
        <v>3.3065564729333339</v>
      </c>
      <c r="F66" s="467">
        <v>3.039876</v>
      </c>
      <c r="G66" s="126"/>
    </row>
    <row r="67" spans="1:7" x14ac:dyDescent="0.25">
      <c r="A67" s="135">
        <f t="shared" si="3"/>
        <v>2021</v>
      </c>
      <c r="B67" s="429">
        <v>44409</v>
      </c>
      <c r="C67" s="468" t="e">
        <v>#N/A</v>
      </c>
      <c r="D67" s="124">
        <v>2.993614</v>
      </c>
      <c r="E67" s="467">
        <f t="shared" si="6"/>
        <v>3.3065564729333339</v>
      </c>
      <c r="F67" s="467">
        <v>2.993614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3.0854210000000002</v>
      </c>
      <c r="E68" s="467">
        <f t="shared" si="6"/>
        <v>3.3065564729333339</v>
      </c>
      <c r="F68" s="467">
        <v>3.0854210000000002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3.3755980000000001</v>
      </c>
      <c r="E69" s="467">
        <f t="shared" si="6"/>
        <v>3.3065564729333339</v>
      </c>
      <c r="F69" s="467">
        <v>3.3755980000000001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3.7205490000000001</v>
      </c>
      <c r="E70" s="467">
        <f t="shared" si="6"/>
        <v>3.3065564729333339</v>
      </c>
      <c r="F70" s="467">
        <v>3.7205490000000001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3.9059140000000001</v>
      </c>
      <c r="E71" s="467"/>
      <c r="F71" s="467">
        <v>3.9059140000000001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3.9893580000000002</v>
      </c>
      <c r="E72" s="467"/>
      <c r="F72" s="467">
        <v>3.9893580000000002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3.83066</v>
      </c>
      <c r="E73" s="467">
        <f t="shared" ref="E73:E82" si="7">AVERAGEIF($A$36:$A$97,A73,$F$36:$F$97)</f>
        <v>3.598061916666667</v>
      </c>
      <c r="F73" s="467">
        <v>3.83066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3.704431</v>
      </c>
      <c r="E74" s="467">
        <f t="shared" si="7"/>
        <v>3.598061916666667</v>
      </c>
      <c r="F74" s="467">
        <v>3.704431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3.4752930000000002</v>
      </c>
      <c r="E75" s="467">
        <f t="shared" si="7"/>
        <v>3.598061916666667</v>
      </c>
      <c r="F75" s="467">
        <v>3.4752930000000002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3.2978540000000001</v>
      </c>
      <c r="E76" s="467">
        <f t="shared" si="7"/>
        <v>3.598061916666667</v>
      </c>
      <c r="F76" s="467">
        <v>3.2978540000000001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3.220847</v>
      </c>
      <c r="E77" s="467">
        <f t="shared" si="7"/>
        <v>3.598061916666667</v>
      </c>
      <c r="F77" s="467">
        <v>3.220847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3.3538070000000002</v>
      </c>
      <c r="E78" s="467">
        <f t="shared" si="7"/>
        <v>3.598061916666667</v>
      </c>
      <c r="F78" s="467">
        <v>3.3538070000000002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3.3243260000000001</v>
      </c>
      <c r="E79" s="467">
        <f t="shared" si="7"/>
        <v>3.598061916666667</v>
      </c>
      <c r="F79" s="467">
        <v>3.3243260000000001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3.4326539999999999</v>
      </c>
      <c r="E80" s="467">
        <f t="shared" si="7"/>
        <v>3.598061916666667</v>
      </c>
      <c r="F80" s="467">
        <v>3.4326539999999999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3.675503</v>
      </c>
      <c r="E81" s="467">
        <f t="shared" si="7"/>
        <v>3.598061916666667</v>
      </c>
      <c r="F81" s="467">
        <v>3.675503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3.8693870000000001</v>
      </c>
      <c r="E82" s="467">
        <f t="shared" si="7"/>
        <v>3.598061916666667</v>
      </c>
      <c r="F82" s="467">
        <v>3.8693870000000001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4.0026229999999998</v>
      </c>
      <c r="E83" s="467"/>
      <c r="F83" s="467">
        <v>4.0026229999999998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5.7109375" style="157" customWidth="1"/>
    <col min="18" max="24" width="9.28515625" style="157"/>
    <col min="25" max="25" width="27" style="157" customWidth="1"/>
    <col min="26" max="16384" width="9.28515625" style="157"/>
  </cols>
  <sheetData>
    <row r="2" spans="1:25" ht="15.75" x14ac:dyDescent="0.25">
      <c r="A2" s="44" t="s">
        <v>598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-1.1415751448</v>
      </c>
      <c r="X26" s="333">
        <v>-1.1136113479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-0.28105856011000002</v>
      </c>
      <c r="X27" s="158">
        <v>-0.37529252329000001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-0.32353640709999998</v>
      </c>
      <c r="X28" s="158">
        <v>-0.36632879369999999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-0.19054237158000001</v>
      </c>
      <c r="X29" s="158">
        <v>-0.18983564548000001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-1.93671248359</v>
      </c>
      <c r="X30" s="335">
        <f t="shared" si="16"/>
        <v>-2.04506831037</v>
      </c>
      <c r="Y30" s="163"/>
    </row>
    <row r="31" spans="1:25" x14ac:dyDescent="0.25">
      <c r="Y31" s="160"/>
    </row>
    <row r="32" spans="1:25" x14ac:dyDescent="0.25">
      <c r="B32" s="353" t="s">
        <v>600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28515625" customWidth="1"/>
    <col min="17" max="17" width="9.7109375" customWidth="1"/>
  </cols>
  <sheetData>
    <row r="1" spans="1:17" x14ac:dyDescent="0.2">
      <c r="M1" s="105"/>
    </row>
    <row r="2" spans="1:17" ht="15.75" x14ac:dyDescent="0.25">
      <c r="A2" s="44" t="s">
        <v>598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180" t="s">
        <v>632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64.108000000000004</v>
      </c>
      <c r="E30" s="17">
        <f t="shared" si="0"/>
        <v>25.592000000000006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95.29</v>
      </c>
      <c r="E36" s="17">
        <f t="shared" si="0"/>
        <v>28.565000000000012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100.71299999999999</v>
      </c>
      <c r="E37" s="17">
        <f t="shared" si="0"/>
        <v>29.321999999999989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64.108000000000004</v>
      </c>
      <c r="E42" s="17">
        <f t="shared" si="0"/>
        <v>25.592000000000006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95.29</v>
      </c>
      <c r="E48" s="17">
        <f t="shared" si="0"/>
        <v>28.565000000000012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100.71299999999999</v>
      </c>
      <c r="E49" s="17">
        <f t="shared" si="0"/>
        <v>29.321999999999989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64.108000000000004</v>
      </c>
      <c r="E54" s="17">
        <f t="shared" si="0"/>
        <v>25.592000000000006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95.29</v>
      </c>
      <c r="E60" s="17">
        <f t="shared" si="0"/>
        <v>28.565000000000012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100.71299999999999</v>
      </c>
      <c r="E61" s="17">
        <f t="shared" si="0"/>
        <v>29.321999999999989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64.108000000000004</v>
      </c>
      <c r="E66" s="17">
        <f t="shared" si="0"/>
        <v>25.592000000000006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95.29</v>
      </c>
      <c r="E72" s="17">
        <f t="shared" si="0"/>
        <v>28.565000000000012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100.71299999999999</v>
      </c>
      <c r="E73" s="17">
        <f t="shared" si="0"/>
        <v>29.321999999999989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74.518000000000001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64.108000000000004</v>
      </c>
      <c r="C78" s="43">
        <f>+MIN($B$30,$B$42,$B$54,$B$66,$B$78)</f>
        <v>38.515999999999998</v>
      </c>
      <c r="D78" s="43">
        <f>+MAX($B$30,$B$42,$B$54,$B$66,$B$78)</f>
        <v>64.108000000000004</v>
      </c>
      <c r="E78" s="17">
        <f t="shared" si="0"/>
        <v>25.592000000000006</v>
      </c>
      <c r="G78" s="43"/>
      <c r="H78" s="17"/>
    </row>
    <row r="79" spans="1:8" x14ac:dyDescent="0.2">
      <c r="A79" s="1">
        <v>43891</v>
      </c>
      <c r="B79" s="12">
        <v>60.280999999999999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61.877000000000002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66.965000000000003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75.305000000000007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85.183000000000007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95.29</v>
      </c>
      <c r="C84" s="43">
        <f>+MIN($B$36,$B$48,$B$60,$B$72,$B$84)</f>
        <v>66.724999999999994</v>
      </c>
      <c r="D84" s="43">
        <f>+MAX($B$36,$B$48,$B$60,$B$72,$B$84)</f>
        <v>95.29</v>
      </c>
      <c r="E84" s="17">
        <f t="shared" si="0"/>
        <v>28.565000000000012</v>
      </c>
      <c r="G84" s="43"/>
      <c r="H84" s="17"/>
    </row>
    <row r="85" spans="1:8" x14ac:dyDescent="0.2">
      <c r="A85" s="1">
        <v>44075</v>
      </c>
      <c r="B85" s="12">
        <v>100.71299999999999</v>
      </c>
      <c r="C85" s="43">
        <f>+MIN($B$37,$B$49,$B$61,$B$73,$B$85)</f>
        <v>71.391000000000005</v>
      </c>
      <c r="D85" s="43">
        <f>+MAX($B$37,$B$49,$B$61,$B$73,$B$85)</f>
        <v>100.71299999999999</v>
      </c>
      <c r="E85" s="17">
        <f t="shared" si="0"/>
        <v>29.321999999999989</v>
      </c>
      <c r="G85" s="43"/>
      <c r="H85" s="17"/>
    </row>
    <row r="86" spans="1:8" x14ac:dyDescent="0.2">
      <c r="A86" s="1">
        <v>44105</v>
      </c>
      <c r="B86" s="12">
        <v>95.093000000000004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90.284999999999997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70.445999999999998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53.853000000000002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41.234000000000002</v>
      </c>
      <c r="C90" s="43">
        <f>+MIN($B$30,$B$42,$B$54,$B$66,$B$78)</f>
        <v>38.515999999999998</v>
      </c>
      <c r="D90" s="43">
        <f>+MAX($B$30,$B$42,$B$54,$B$66,$B$78)</f>
        <v>64.108000000000004</v>
      </c>
      <c r="E90" s="17">
        <f t="shared" si="0"/>
        <v>25.592000000000006</v>
      </c>
      <c r="G90" s="43"/>
      <c r="H90" s="17"/>
    </row>
    <row r="91" spans="1:8" x14ac:dyDescent="0.2">
      <c r="A91" s="1">
        <v>44256</v>
      </c>
      <c r="B91" s="12">
        <v>38.466794100000001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39.710890829999997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47.779890000000002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57.4298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65.252030000000005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72.960819999999998</v>
      </c>
      <c r="C96" s="43">
        <f>+MIN($B$36,$B$48,$B$60,$B$72,$B$84)</f>
        <v>66.724999999999994</v>
      </c>
      <c r="D96" s="43">
        <f>+MAX($B$36,$B$48,$B$60,$B$72,$B$84)</f>
        <v>95.29</v>
      </c>
      <c r="E96" s="17">
        <f t="shared" si="1"/>
        <v>28.565000000000012</v>
      </c>
      <c r="G96" s="43"/>
      <c r="H96" s="17"/>
    </row>
    <row r="97" spans="1:8" x14ac:dyDescent="0.2">
      <c r="A97" s="1">
        <v>44440</v>
      </c>
      <c r="B97" s="12">
        <v>78.018910000000005</v>
      </c>
      <c r="C97" s="43">
        <f>+MIN($B$37,$B$49,$B$61,$B$73,$B$85)</f>
        <v>71.391000000000005</v>
      </c>
      <c r="D97" s="43">
        <f>+MAX($B$37,$B$49,$B$61,$B$73,$B$85)</f>
        <v>100.71299999999999</v>
      </c>
      <c r="E97" s="17">
        <f t="shared" si="1"/>
        <v>29.321999999999989</v>
      </c>
      <c r="G97" s="43"/>
      <c r="H97" s="17"/>
    </row>
    <row r="98" spans="1:8" x14ac:dyDescent="0.2">
      <c r="A98" s="1">
        <v>44470</v>
      </c>
      <c r="B98" s="12">
        <v>79.136790000000005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73.825280000000006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65.578509999999994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52.522120000000001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44.56279</v>
      </c>
      <c r="C102" s="43">
        <f>+MIN($B$30,$B$42,$B$54,$B$66,$B$78)</f>
        <v>38.515999999999998</v>
      </c>
      <c r="D102" s="17">
        <f>+MAX($B$30,$B$42,$B$54,$B$66,$B$78)</f>
        <v>64.108000000000004</v>
      </c>
      <c r="E102" s="17">
        <f t="shared" si="1"/>
        <v>25.592000000000006</v>
      </c>
      <c r="G102" s="43"/>
      <c r="H102" s="17"/>
    </row>
    <row r="103" spans="1:8" x14ac:dyDescent="0.2">
      <c r="A103" s="1">
        <v>44621</v>
      </c>
      <c r="B103" s="12">
        <v>42.287570000000002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45.442050000000002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54.211939999999998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64.908749999999998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73.036019999999994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82.313370000000006</v>
      </c>
      <c r="C108" s="43">
        <f>+MIN($B$36,$B$48,$B$60,$B$72,$B$84)</f>
        <v>66.724999999999994</v>
      </c>
      <c r="D108" s="17">
        <f>+MAX($B$36,$B$48,$B$60,$B$72,$B$84)</f>
        <v>95.29</v>
      </c>
      <c r="E108" s="17">
        <f t="shared" si="1"/>
        <v>28.565000000000012</v>
      </c>
      <c r="G108" s="43"/>
      <c r="H108" s="17"/>
    </row>
    <row r="109" spans="1:8" x14ac:dyDescent="0.2">
      <c r="A109" s="1">
        <v>44805</v>
      </c>
      <c r="B109" s="12">
        <v>87.052250000000001</v>
      </c>
      <c r="C109" s="43">
        <f>+MIN($B$37,$B$49,$B$61,$B$73,$B$85)</f>
        <v>71.391000000000005</v>
      </c>
      <c r="D109" s="17">
        <f>+MAX($B$37,$B$49,$B$61,$B$73,$B$85)</f>
        <v>100.71299999999999</v>
      </c>
      <c r="E109" s="17">
        <f t="shared" si="1"/>
        <v>29.321999999999989</v>
      </c>
      <c r="G109" s="43"/>
      <c r="H109" s="17"/>
    </row>
    <row r="110" spans="1:8" x14ac:dyDescent="0.2">
      <c r="A110" s="1">
        <v>44835</v>
      </c>
      <c r="B110" s="12">
        <v>87.208470000000005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83.860389999999995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74.24221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600</v>
      </c>
    </row>
    <row r="114" spans="1:2" x14ac:dyDescent="0.2">
      <c r="A114" s="32" t="s">
        <v>637</v>
      </c>
    </row>
    <row r="115" spans="1:2" x14ac:dyDescent="0.2">
      <c r="A115" s="366" t="s">
        <v>634</v>
      </c>
    </row>
    <row r="116" spans="1:2" x14ac:dyDescent="0.2">
      <c r="A116" s="4"/>
      <c r="B116" s="69" t="s">
        <v>350</v>
      </c>
    </row>
    <row r="117" spans="1:2" x14ac:dyDescent="0.2">
      <c r="A117" s="2">
        <v>64</v>
      </c>
      <c r="B117">
        <v>0</v>
      </c>
    </row>
    <row r="118" spans="1:2" x14ac:dyDescent="0.2">
      <c r="A118" s="2">
        <v>64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28515625" defaultRowHeight="15" x14ac:dyDescent="0.25"/>
  <cols>
    <col min="1" max="1" width="9.28515625" style="119"/>
    <col min="2" max="2" width="20.7109375" style="119" customWidth="1"/>
    <col min="3" max="13" width="9.28515625" style="119"/>
    <col min="14" max="15" width="9.28515625" style="121"/>
    <col min="16" max="16" width="9.28515625" style="119"/>
    <col min="17" max="17" width="25" style="119" customWidth="1"/>
    <col min="18" max="18" width="14.425781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86" t="s">
        <v>470</v>
      </c>
      <c r="D24" s="586"/>
      <c r="E24" s="586"/>
      <c r="F24" s="586"/>
      <c r="G24" s="586"/>
      <c r="H24" s="32"/>
      <c r="I24" s="586" t="s">
        <v>471</v>
      </c>
      <c r="J24" s="586"/>
      <c r="K24" s="586"/>
      <c r="L24" s="586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2.0946166694000001</v>
      </c>
      <c r="F26" s="77">
        <v>2.2005078</v>
      </c>
      <c r="G26" s="77">
        <v>1.9826381863</v>
      </c>
      <c r="H26" s="142" t="s">
        <v>79</v>
      </c>
      <c r="I26" s="20">
        <f t="shared" ref="I26:L27" si="0">D26-C26</f>
        <v>0.11092138090000025</v>
      </c>
      <c r="J26" s="20">
        <f t="shared" si="0"/>
        <v>-0.68716204570000006</v>
      </c>
      <c r="K26" s="20">
        <f t="shared" si="0"/>
        <v>0.10589113059999988</v>
      </c>
      <c r="L26" s="20">
        <f t="shared" si="0"/>
        <v>-0.21786961370000002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95.813067664000002</v>
      </c>
      <c r="F27" s="78">
        <v>94.824013739999998</v>
      </c>
      <c r="G27" s="78">
        <v>97.245121315000006</v>
      </c>
      <c r="H27" s="551" t="s">
        <v>80</v>
      </c>
      <c r="I27" s="62">
        <f t="shared" si="0"/>
        <v>9.5281862519999976</v>
      </c>
      <c r="J27" s="62">
        <f t="shared" si="0"/>
        <v>-0.54440442099999586</v>
      </c>
      <c r="K27" s="62">
        <f t="shared" si="0"/>
        <v>-0.9890539240000038</v>
      </c>
      <c r="L27" s="62">
        <f t="shared" si="0"/>
        <v>2.4211075750000077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97.907684333399999</v>
      </c>
      <c r="F28" s="77">
        <f>+F27+F26</f>
        <v>97.024521539999995</v>
      </c>
      <c r="G28" s="77">
        <f>+G27+G26</f>
        <v>99.2277595013</v>
      </c>
      <c r="H28" s="30" t="s">
        <v>430</v>
      </c>
      <c r="I28" s="12">
        <f>+SUM(I26:I27)</f>
        <v>9.6391076328999983</v>
      </c>
      <c r="J28" s="12">
        <f>+SUM(J26:J27)</f>
        <v>-1.2315664666999959</v>
      </c>
      <c r="K28" s="12">
        <f>+SUM(K26:K27)</f>
        <v>-0.88316279340000392</v>
      </c>
      <c r="L28" s="12">
        <f>+SUM(L26:L27)</f>
        <v>2.2032379613000077</v>
      </c>
    </row>
    <row r="29" spans="1:12" x14ac:dyDescent="0.25">
      <c r="A29" s="353" t="s">
        <v>600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98.842320063666662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98.842320063666662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98.842320063666662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98.842320063666662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98.842320063666662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98.842320063666662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98.842320063666662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97.138977132999997</v>
      </c>
      <c r="D54" s="129" t="e">
        <v>#N/A</v>
      </c>
      <c r="E54" s="431">
        <f t="shared" si="4"/>
        <v>98.842320063666662</v>
      </c>
      <c r="F54" s="431">
        <v>97.138977132999997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96.629328129000001</v>
      </c>
      <c r="D55" s="129" t="e">
        <v>#N/A</v>
      </c>
      <c r="E55" s="431">
        <f t="shared" si="4"/>
        <v>98.842320063666662</v>
      </c>
      <c r="F55" s="431">
        <v>96.629328129000001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99.681651866999999</v>
      </c>
      <c r="D56" s="129" t="e">
        <v>#N/A</v>
      </c>
      <c r="E56" s="431">
        <f t="shared" si="4"/>
        <v>98.842320063666662</v>
      </c>
      <c r="F56" s="431">
        <v>99.681651866999999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99.811746161000002</v>
      </c>
      <c r="D57" s="129" t="e">
        <v>#N/A</v>
      </c>
      <c r="E57" s="431"/>
      <c r="F57" s="431">
        <v>99.811746161000002</v>
      </c>
      <c r="G57" s="126"/>
    </row>
    <row r="58" spans="1:7" x14ac:dyDescent="0.25">
      <c r="A58" s="135">
        <f t="shared" si="1"/>
        <v>2021</v>
      </c>
      <c r="B58" s="429">
        <v>44197</v>
      </c>
      <c r="C58" s="430">
        <v>99.788016773999999</v>
      </c>
      <c r="D58" s="129" t="e">
        <v>#N/A</v>
      </c>
      <c r="E58" s="431"/>
      <c r="F58" s="431">
        <v>99.788016773999999</v>
      </c>
      <c r="G58" s="126"/>
    </row>
    <row r="59" spans="1:7" x14ac:dyDescent="0.25">
      <c r="A59" s="135">
        <f t="shared" si="1"/>
        <v>2021</v>
      </c>
      <c r="B59" s="429">
        <v>44228</v>
      </c>
      <c r="C59" s="430">
        <v>92.440786356999993</v>
      </c>
      <c r="D59" s="129" t="e">
        <v>#N/A</v>
      </c>
      <c r="E59" s="431">
        <f t="shared" ref="E59" si="5">AVERAGEIF($A$34:$A$95,A59,$F$34:$F$95)</f>
        <v>97.816678594250007</v>
      </c>
      <c r="F59" s="431">
        <v>92.440786356999993</v>
      </c>
      <c r="G59" s="126"/>
    </row>
    <row r="60" spans="1:7" x14ac:dyDescent="0.25">
      <c r="A60" s="135">
        <f t="shared" si="1"/>
        <v>2021</v>
      </c>
      <c r="B60" s="429">
        <v>44256</v>
      </c>
      <c r="C60" s="430">
        <v>98.067070000000001</v>
      </c>
      <c r="D60" s="129" t="e">
        <v>#N/A</v>
      </c>
      <c r="E60" s="431">
        <f t="shared" ref="E60:E68" si="6">AVERAGEIF($A$34:$A$95,A60,$F$34:$F$95)</f>
        <v>97.816678594250007</v>
      </c>
      <c r="F60" s="431">
        <v>98.067070000000001</v>
      </c>
      <c r="G60" s="126"/>
    </row>
    <row r="61" spans="1:7" x14ac:dyDescent="0.25">
      <c r="A61" s="135">
        <f t="shared" si="1"/>
        <v>2021</v>
      </c>
      <c r="B61" s="429">
        <v>44287</v>
      </c>
      <c r="C61" s="430">
        <v>97.629760000000005</v>
      </c>
      <c r="D61" s="129">
        <v>97.629760000000005</v>
      </c>
      <c r="E61" s="431">
        <f t="shared" si="6"/>
        <v>97.816678594250007</v>
      </c>
      <c r="F61" s="431">
        <v>97.629760000000005</v>
      </c>
      <c r="G61" s="126"/>
    </row>
    <row r="62" spans="1:7" x14ac:dyDescent="0.25">
      <c r="A62" s="135">
        <f t="shared" si="1"/>
        <v>2021</v>
      </c>
      <c r="B62" s="429">
        <v>44317</v>
      </c>
      <c r="C62" s="430" t="e">
        <v>#N/A</v>
      </c>
      <c r="D62" s="129">
        <v>97.465249999999997</v>
      </c>
      <c r="E62" s="431">
        <f t="shared" si="6"/>
        <v>97.816678594250007</v>
      </c>
      <c r="F62" s="431">
        <v>97.465249999999997</v>
      </c>
      <c r="G62" s="126"/>
    </row>
    <row r="63" spans="1:7" x14ac:dyDescent="0.25">
      <c r="A63" s="135">
        <f t="shared" si="1"/>
        <v>2021</v>
      </c>
      <c r="B63" s="429">
        <v>44348</v>
      </c>
      <c r="C63" s="430" t="e">
        <v>#N/A</v>
      </c>
      <c r="D63" s="129">
        <v>97.425839999999994</v>
      </c>
      <c r="E63" s="431">
        <f t="shared" si="6"/>
        <v>97.816678594250007</v>
      </c>
      <c r="F63" s="431">
        <v>97.425839999999994</v>
      </c>
      <c r="G63" s="126"/>
    </row>
    <row r="64" spans="1:7" x14ac:dyDescent="0.25">
      <c r="A64" s="135">
        <f t="shared" si="1"/>
        <v>2021</v>
      </c>
      <c r="B64" s="429">
        <v>44378</v>
      </c>
      <c r="C64" s="430" t="e">
        <v>#N/A</v>
      </c>
      <c r="D64" s="129">
        <v>97.687259999999995</v>
      </c>
      <c r="E64" s="431">
        <f t="shared" si="6"/>
        <v>97.816678594250007</v>
      </c>
      <c r="F64" s="431">
        <v>97.687259999999995</v>
      </c>
      <c r="G64" s="126"/>
    </row>
    <row r="65" spans="1:7" x14ac:dyDescent="0.25">
      <c r="A65" s="135">
        <f t="shared" si="1"/>
        <v>2021</v>
      </c>
      <c r="B65" s="429">
        <v>44409</v>
      </c>
      <c r="C65" s="430" t="e">
        <v>#N/A</v>
      </c>
      <c r="D65" s="129">
        <v>98.173010000000005</v>
      </c>
      <c r="E65" s="431">
        <f t="shared" si="6"/>
        <v>97.816678594250007</v>
      </c>
      <c r="F65" s="431">
        <v>98.173010000000005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98.536460000000005</v>
      </c>
      <c r="E66" s="431">
        <f t="shared" si="6"/>
        <v>97.816678594250007</v>
      </c>
      <c r="F66" s="431">
        <v>98.536460000000005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98.691040000000001</v>
      </c>
      <c r="E67" s="431">
        <f t="shared" si="6"/>
        <v>97.816678594250007</v>
      </c>
      <c r="F67" s="431">
        <v>98.691040000000001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98.994540000000001</v>
      </c>
      <c r="E68" s="431">
        <f t="shared" si="6"/>
        <v>97.816678594250007</v>
      </c>
      <c r="F68" s="431">
        <v>98.994540000000001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98.901110000000003</v>
      </c>
      <c r="E69" s="431"/>
      <c r="F69" s="431">
        <v>98.901110000000003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98.755350000000007</v>
      </c>
      <c r="E70" s="431"/>
      <c r="F70" s="431">
        <v>98.755350000000007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98.722059999999999</v>
      </c>
      <c r="E71" s="431">
        <f t="shared" ref="E71" si="7">AVERAGEIF($A$34:$A$95,A71,$F$34:$F$95)</f>
        <v>100.03186333333333</v>
      </c>
      <c r="F71" s="431">
        <v>98.722059999999999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98.903390000000002</v>
      </c>
      <c r="E72" s="431">
        <f t="shared" ref="E72:E80" si="8">AVERAGEIF($A$34:$A$95,A72,$F$34:$F$95)</f>
        <v>100.03186333333333</v>
      </c>
      <c r="F72" s="431">
        <v>98.903390000000002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99.135949999999994</v>
      </c>
      <c r="E73" s="431">
        <f t="shared" si="8"/>
        <v>100.03186333333333</v>
      </c>
      <c r="F73" s="431">
        <v>99.135949999999994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99.380660000000006</v>
      </c>
      <c r="E74" s="431">
        <f t="shared" si="8"/>
        <v>100.03186333333333</v>
      </c>
      <c r="F74" s="431">
        <v>99.380660000000006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99.706649999999996</v>
      </c>
      <c r="E75" s="431">
        <f t="shared" si="8"/>
        <v>100.03186333333333</v>
      </c>
      <c r="F75" s="431">
        <v>99.706649999999996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100.12990000000001</v>
      </c>
      <c r="E76" s="431">
        <f t="shared" si="8"/>
        <v>100.03186333333333</v>
      </c>
      <c r="F76" s="431">
        <v>100.12990000000001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100.5365</v>
      </c>
      <c r="E77" s="431">
        <f t="shared" si="8"/>
        <v>100.03186333333333</v>
      </c>
      <c r="F77" s="431">
        <v>100.5365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101.009</v>
      </c>
      <c r="E78" s="431">
        <f t="shared" si="8"/>
        <v>100.03186333333333</v>
      </c>
      <c r="F78" s="431">
        <v>101.009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101.1831</v>
      </c>
      <c r="E79" s="431">
        <f t="shared" si="8"/>
        <v>100.03186333333333</v>
      </c>
      <c r="F79" s="431">
        <v>101.1831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101.4825</v>
      </c>
      <c r="E80" s="431">
        <f t="shared" si="8"/>
        <v>100.03186333333333</v>
      </c>
      <c r="F80" s="431">
        <v>101.4825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101.43729999999999</v>
      </c>
      <c r="E81" s="431"/>
      <c r="F81" s="431">
        <v>101.43729999999999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5.7109375" style="119" customWidth="1"/>
    <col min="18" max="18" width="11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N1" s="136"/>
      <c r="Q1" s="136"/>
    </row>
    <row r="2" spans="1:18" ht="15.75" x14ac:dyDescent="0.25">
      <c r="A2" s="44" t="s">
        <v>598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86" t="s">
        <v>68</v>
      </c>
      <c r="D24" s="586"/>
      <c r="E24" s="586"/>
      <c r="F24" s="586"/>
      <c r="G24" s="586"/>
      <c r="H24" s="32"/>
      <c r="I24" s="586" t="s">
        <v>69</v>
      </c>
      <c r="J24" s="586"/>
      <c r="K24" s="586"/>
      <c r="L24" s="586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30.926289260000001</v>
      </c>
      <c r="E26" s="6">
        <v>31.737670856000001</v>
      </c>
      <c r="F26" s="6">
        <v>28.846551350999999</v>
      </c>
      <c r="G26" s="6">
        <v>28.642903917999998</v>
      </c>
      <c r="H26" s="403" t="s">
        <v>260</v>
      </c>
      <c r="I26" s="6">
        <f t="shared" ref="I26:L29" si="0">D26-C26</f>
        <v>1.9119736560000007</v>
      </c>
      <c r="J26" s="6">
        <f t="shared" si="0"/>
        <v>0.81138159600000037</v>
      </c>
      <c r="K26" s="6">
        <f t="shared" si="0"/>
        <v>-2.8911195050000025</v>
      </c>
      <c r="L26" s="6">
        <f t="shared" si="0"/>
        <v>-0.20364743300000043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22.560636612</v>
      </c>
      <c r="F27" s="6">
        <v>23.352813095999998</v>
      </c>
      <c r="G27" s="6">
        <v>23.396810959</v>
      </c>
      <c r="H27" s="403" t="s">
        <v>261</v>
      </c>
      <c r="I27" s="6">
        <f t="shared" si="0"/>
        <v>1.1931506999999897E-2</v>
      </c>
      <c r="J27" s="6">
        <f t="shared" si="0"/>
        <v>-0.51237708700000084</v>
      </c>
      <c r="K27" s="6">
        <f t="shared" si="0"/>
        <v>0.79217648399999874</v>
      </c>
      <c r="L27" s="6">
        <f t="shared" si="0"/>
        <v>4.3997863000001303E-2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21.298666666999999</v>
      </c>
      <c r="F28" s="6">
        <v>22.304880652199998</v>
      </c>
      <c r="G28" s="6">
        <v>22.196759120099998</v>
      </c>
      <c r="H28" s="403" t="s">
        <v>262</v>
      </c>
      <c r="I28" s="6">
        <f t="shared" si="0"/>
        <v>4.5747945800002299E-2</v>
      </c>
      <c r="J28" s="6">
        <f t="shared" si="0"/>
        <v>-2.0662593608000037</v>
      </c>
      <c r="K28" s="6">
        <f t="shared" si="0"/>
        <v>1.0062139851999987</v>
      </c>
      <c r="L28" s="6">
        <f t="shared" si="0"/>
        <v>-0.10812153210000019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7.7856219171999896</v>
      </c>
      <c r="E29" s="60">
        <f t="shared" si="1"/>
        <v>7.6580180459999951</v>
      </c>
      <c r="F29" s="60">
        <f t="shared" si="1"/>
        <v>8.1357276678000119</v>
      </c>
      <c r="G29" s="60">
        <f t="shared" si="1"/>
        <v>8.2963922219000068</v>
      </c>
      <c r="H29" s="400" t="s">
        <v>251</v>
      </c>
      <c r="I29" s="60">
        <f t="shared" si="0"/>
        <v>0.6078005351999991</v>
      </c>
      <c r="J29" s="60">
        <f t="shared" si="0"/>
        <v>-0.1276038711999945</v>
      </c>
      <c r="K29" s="60">
        <f t="shared" si="0"/>
        <v>0.47770962180001675</v>
      </c>
      <c r="L29" s="60">
        <f t="shared" si="0"/>
        <v>0.16066455409999492</v>
      </c>
    </row>
    <row r="30" spans="1:13" x14ac:dyDescent="0.25">
      <c r="A30"/>
      <c r="B30" s="114" t="s">
        <v>223</v>
      </c>
      <c r="C30" s="6">
        <v>82.572397260000002</v>
      </c>
      <c r="D30" s="6">
        <v>85.149850904000004</v>
      </c>
      <c r="E30" s="6">
        <v>83.254992181000006</v>
      </c>
      <c r="F30" s="6">
        <v>82.639972767000003</v>
      </c>
      <c r="G30" s="6">
        <v>82.532866218999999</v>
      </c>
      <c r="H30" s="6"/>
      <c r="I30" s="12">
        <f>+SUM(I26:I29)</f>
        <v>2.577453644000002</v>
      </c>
      <c r="J30" s="12">
        <f>+SUM(J26:J29)</f>
        <v>-1.8948587229999987</v>
      </c>
      <c r="K30" s="12">
        <f>+SUM(K26:K29)</f>
        <v>-0.61501941399998827</v>
      </c>
      <c r="L30" s="12">
        <f>+SUM(L26:L29)</f>
        <v>-0.10710654800000441</v>
      </c>
    </row>
    <row r="31" spans="1:13" x14ac:dyDescent="0.25">
      <c r="A31" s="353" t="s">
        <v>600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110.23462549</v>
      </c>
      <c r="D36" s="124" t="e">
        <v>#N/A</v>
      </c>
      <c r="E36" s="467"/>
      <c r="F36" s="467">
        <v>110.23462549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107.61507429</v>
      </c>
      <c r="D37" s="124" t="e">
        <v>#N/A</v>
      </c>
      <c r="E37" s="467">
        <f t="shared" ref="E37:E46" si="3">AVERAGEIF($A$36:$A$97,A37,$F$36:$F$97)</f>
        <v>85.249383363416655</v>
      </c>
      <c r="F37" s="467">
        <v>107.61507429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94.267970448</v>
      </c>
      <c r="D38" s="124" t="e">
        <v>#N/A</v>
      </c>
      <c r="E38" s="467">
        <f t="shared" si="3"/>
        <v>85.249383363416655</v>
      </c>
      <c r="F38" s="467">
        <v>94.267970448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73.6325121</v>
      </c>
      <c r="D39" s="124" t="e">
        <v>#N/A</v>
      </c>
      <c r="E39" s="467">
        <f t="shared" si="3"/>
        <v>85.249383363416655</v>
      </c>
      <c r="F39" s="467">
        <v>73.6325121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68.741593257999995</v>
      </c>
      <c r="D40" s="124" t="e">
        <v>#N/A</v>
      </c>
      <c r="E40" s="467">
        <f t="shared" si="3"/>
        <v>85.249383363416655</v>
      </c>
      <c r="F40" s="467">
        <v>68.741593257999995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70.557713167000003</v>
      </c>
      <c r="D41" s="124" t="e">
        <v>#N/A</v>
      </c>
      <c r="E41" s="467">
        <f t="shared" si="3"/>
        <v>85.249383363416655</v>
      </c>
      <c r="F41" s="467">
        <v>70.557713167000003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77.127352516000002</v>
      </c>
      <c r="D42" s="124" t="e">
        <v>#N/A</v>
      </c>
      <c r="E42" s="467">
        <f t="shared" si="3"/>
        <v>85.249383363416655</v>
      </c>
      <c r="F42" s="467">
        <v>77.127352516000002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78.397037581000006</v>
      </c>
      <c r="D43" s="124" t="e">
        <v>#N/A</v>
      </c>
      <c r="E43" s="467">
        <f t="shared" si="3"/>
        <v>85.249383363416655</v>
      </c>
      <c r="F43" s="467">
        <v>78.397037581000006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73.441261033000004</v>
      </c>
      <c r="D44" s="124" t="e">
        <v>#N/A</v>
      </c>
      <c r="E44" s="467">
        <f t="shared" si="3"/>
        <v>85.249383363416655</v>
      </c>
      <c r="F44" s="467">
        <v>73.441261033000004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74.346828704999993</v>
      </c>
      <c r="D45" s="124" t="e">
        <v>#N/A</v>
      </c>
      <c r="E45" s="467">
        <f t="shared" si="3"/>
        <v>85.249383363416655</v>
      </c>
      <c r="F45" s="467">
        <v>74.346828704999993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92.598322003000007</v>
      </c>
      <c r="D46" s="124" t="e">
        <v>#N/A</v>
      </c>
      <c r="E46" s="467">
        <f t="shared" si="3"/>
        <v>85.249383363416655</v>
      </c>
      <c r="F46" s="467">
        <v>92.598322003000007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102.03230977</v>
      </c>
      <c r="D47" s="124" t="e">
        <v>#N/A</v>
      </c>
      <c r="E47" s="467"/>
      <c r="F47" s="467">
        <v>102.03230977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106.32483213</v>
      </c>
      <c r="D48" s="124" t="e">
        <v>#N/A</v>
      </c>
      <c r="E48" s="467"/>
      <c r="F48" s="467">
        <v>106.32483213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104.57800003</v>
      </c>
      <c r="D49" s="124" t="e">
        <v>#N/A</v>
      </c>
      <c r="E49" s="467">
        <f t="shared" ref="E49" si="4">AVERAGEIF($A$36:$A$97,A49,$F$36:$F$97)</f>
        <v>83.279977471083342</v>
      </c>
      <c r="F49" s="467">
        <v>104.57800003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87.369564967000002</v>
      </c>
      <c r="D50" s="124" t="e">
        <v>#N/A</v>
      </c>
      <c r="E50" s="467">
        <f t="shared" ref="E50" si="5">AVERAGEIF($A$36:$A$97,A50,$F$36:$F$97)</f>
        <v>83.279977471083342</v>
      </c>
      <c r="F50" s="467">
        <v>87.369564967000002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74.7662002</v>
      </c>
      <c r="D51" s="124" t="e">
        <v>#N/A</v>
      </c>
      <c r="E51" s="467">
        <f t="shared" ref="E51:E58" si="6">AVERAGEIF($A$36:$A$97,A51,$F$36:$F$97)</f>
        <v>83.279977471083342</v>
      </c>
      <c r="F51" s="467">
        <v>74.7662002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66.751193841000003</v>
      </c>
      <c r="D52" s="124" t="e">
        <v>#N/A</v>
      </c>
      <c r="E52" s="467">
        <f t="shared" si="6"/>
        <v>83.279977471083342</v>
      </c>
      <c r="F52" s="467">
        <v>66.751193841000003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71.126718229999994</v>
      </c>
      <c r="D53" s="124" t="e">
        <v>#N/A</v>
      </c>
      <c r="E53" s="467">
        <f t="shared" si="6"/>
        <v>83.279977471083342</v>
      </c>
      <c r="F53" s="467">
        <v>71.126718229999994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80.366495552000003</v>
      </c>
      <c r="D54" s="124" t="e">
        <v>#N/A</v>
      </c>
      <c r="E54" s="467">
        <f t="shared" si="6"/>
        <v>83.279977471083342</v>
      </c>
      <c r="F54" s="467">
        <v>80.366495552000003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77.531101000000007</v>
      </c>
      <c r="D55" s="124" t="e">
        <v>#N/A</v>
      </c>
      <c r="E55" s="467">
        <f t="shared" si="6"/>
        <v>83.279977471083342</v>
      </c>
      <c r="F55" s="467">
        <v>77.531101000000007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72.455333737000004</v>
      </c>
      <c r="D56" s="124" t="e">
        <v>#N/A</v>
      </c>
      <c r="E56" s="467">
        <f t="shared" si="6"/>
        <v>83.279977471083342</v>
      </c>
      <c r="F56" s="467">
        <v>72.455333737000004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74.909890903000004</v>
      </c>
      <c r="D57" s="124" t="e">
        <v>#N/A</v>
      </c>
      <c r="E57" s="467">
        <f t="shared" si="6"/>
        <v>83.279977471083342</v>
      </c>
      <c r="F57" s="467">
        <v>74.909890903000004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81.320228862999997</v>
      </c>
      <c r="D58" s="124" t="e">
        <v>#N/A</v>
      </c>
      <c r="E58" s="467">
        <f t="shared" si="6"/>
        <v>83.279977471083342</v>
      </c>
      <c r="F58" s="467">
        <v>81.320228862999997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101.8601702</v>
      </c>
      <c r="D59" s="124" t="e">
        <v>#N/A</v>
      </c>
      <c r="E59" s="467"/>
      <c r="F59" s="467">
        <v>101.8601702</v>
      </c>
      <c r="G59" s="126"/>
    </row>
    <row r="60" spans="1:7" x14ac:dyDescent="0.25">
      <c r="A60" s="135">
        <f t="shared" si="2"/>
        <v>2021</v>
      </c>
      <c r="B60" s="429">
        <v>44197</v>
      </c>
      <c r="C60" s="468">
        <v>105.98852248</v>
      </c>
      <c r="D60" s="124" t="e">
        <v>#N/A</v>
      </c>
      <c r="E60" s="467"/>
      <c r="F60" s="467">
        <v>105.98852248</v>
      </c>
      <c r="G60" s="126"/>
    </row>
    <row r="61" spans="1:7" x14ac:dyDescent="0.25">
      <c r="A61" s="135">
        <f t="shared" si="2"/>
        <v>2021</v>
      </c>
      <c r="B61" s="429">
        <v>44228</v>
      </c>
      <c r="C61" s="468">
        <v>108.44314596</v>
      </c>
      <c r="D61" s="124" t="e">
        <v>#N/A</v>
      </c>
      <c r="E61" s="467">
        <f t="shared" ref="E61:E70" si="7">AVERAGEIF($A$36:$A$97,A61,$F$36:$F$97)</f>
        <v>82.772003786666673</v>
      </c>
      <c r="F61" s="467">
        <v>108.44314596</v>
      </c>
      <c r="G61" s="126"/>
    </row>
    <row r="62" spans="1:7" x14ac:dyDescent="0.25">
      <c r="A62" s="135">
        <f t="shared" si="2"/>
        <v>2021</v>
      </c>
      <c r="B62" s="429">
        <v>44256</v>
      </c>
      <c r="C62" s="468">
        <v>84.039106000000004</v>
      </c>
      <c r="D62" s="124" t="e">
        <v>#N/A</v>
      </c>
      <c r="E62" s="467">
        <f t="shared" si="7"/>
        <v>82.772003786666673</v>
      </c>
      <c r="F62" s="467">
        <v>84.039106000000004</v>
      </c>
      <c r="G62" s="126"/>
    </row>
    <row r="63" spans="1:7" x14ac:dyDescent="0.25">
      <c r="A63" s="135">
        <f t="shared" si="2"/>
        <v>2021</v>
      </c>
      <c r="B63" s="429">
        <v>44287</v>
      </c>
      <c r="C63" s="468">
        <v>74.161651000000006</v>
      </c>
      <c r="D63" s="124">
        <v>74.161651000000006</v>
      </c>
      <c r="E63" s="467">
        <f t="shared" si="7"/>
        <v>82.772003786666673</v>
      </c>
      <c r="F63" s="467">
        <v>74.161651000000006</v>
      </c>
      <c r="G63" s="126"/>
    </row>
    <row r="64" spans="1:7" x14ac:dyDescent="0.25">
      <c r="A64" s="135">
        <f t="shared" si="2"/>
        <v>2021</v>
      </c>
      <c r="B64" s="429">
        <v>44317</v>
      </c>
      <c r="C64" s="468" t="e">
        <v>#N/A</v>
      </c>
      <c r="D64" s="124">
        <v>67.097170000000006</v>
      </c>
      <c r="E64" s="467">
        <f t="shared" si="7"/>
        <v>82.772003786666673</v>
      </c>
      <c r="F64" s="467">
        <v>67.097170000000006</v>
      </c>
      <c r="G64" s="126"/>
    </row>
    <row r="65" spans="1:7" x14ac:dyDescent="0.25">
      <c r="A65" s="135">
        <f t="shared" si="2"/>
        <v>2021</v>
      </c>
      <c r="B65" s="429">
        <v>44348</v>
      </c>
      <c r="C65" s="468" t="e">
        <v>#N/A</v>
      </c>
      <c r="D65" s="124">
        <v>70.437479999999994</v>
      </c>
      <c r="E65" s="467">
        <f t="shared" si="7"/>
        <v>82.772003786666673</v>
      </c>
      <c r="F65" s="467">
        <v>70.437479999999994</v>
      </c>
      <c r="G65" s="126"/>
    </row>
    <row r="66" spans="1:7" x14ac:dyDescent="0.25">
      <c r="A66" s="135">
        <f t="shared" si="2"/>
        <v>2021</v>
      </c>
      <c r="B66" s="429">
        <v>44378</v>
      </c>
      <c r="C66" s="468" t="e">
        <v>#N/A</v>
      </c>
      <c r="D66" s="124">
        <v>75.242890000000003</v>
      </c>
      <c r="E66" s="467">
        <f t="shared" si="7"/>
        <v>82.772003786666673</v>
      </c>
      <c r="F66" s="467">
        <v>75.242890000000003</v>
      </c>
      <c r="G66" s="126"/>
    </row>
    <row r="67" spans="1:7" x14ac:dyDescent="0.25">
      <c r="A67" s="135">
        <f t="shared" si="2"/>
        <v>2021</v>
      </c>
      <c r="B67" s="429">
        <v>44409</v>
      </c>
      <c r="C67" s="468" t="e">
        <v>#N/A</v>
      </c>
      <c r="D67" s="124">
        <v>74.195639999999997</v>
      </c>
      <c r="E67" s="467">
        <f t="shared" si="7"/>
        <v>82.772003786666673</v>
      </c>
      <c r="F67" s="467">
        <v>74.195639999999997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71.562370000000001</v>
      </c>
      <c r="E68" s="467">
        <f t="shared" si="7"/>
        <v>82.772003786666673</v>
      </c>
      <c r="F68" s="467">
        <v>71.562370000000001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73.395259999999993</v>
      </c>
      <c r="E69" s="467">
        <f t="shared" si="7"/>
        <v>82.772003786666673</v>
      </c>
      <c r="F69" s="467">
        <v>73.395259999999993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86.104410000000001</v>
      </c>
      <c r="E70" s="467">
        <f t="shared" si="7"/>
        <v>82.772003786666673</v>
      </c>
      <c r="F70" s="467">
        <v>86.104410000000001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102.5964</v>
      </c>
      <c r="E71" s="467"/>
      <c r="F71" s="467">
        <v>102.5964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104.7587</v>
      </c>
      <c r="E72" s="467"/>
      <c r="F72" s="467">
        <v>104.7587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103.39319999999999</v>
      </c>
      <c r="E73" s="467">
        <f t="shared" ref="E73:E82" si="8">AVERAGEIF($A$36:$A$97,A73,$F$36:$F$97)</f>
        <v>82.624762499999989</v>
      </c>
      <c r="F73" s="467">
        <v>103.39319999999999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87.505610000000004</v>
      </c>
      <c r="E74" s="467">
        <f t="shared" si="8"/>
        <v>82.624762499999989</v>
      </c>
      <c r="F74" s="467">
        <v>87.505610000000004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74.267619999999994</v>
      </c>
      <c r="E75" s="467">
        <f t="shared" si="8"/>
        <v>82.624762499999989</v>
      </c>
      <c r="F75" s="467">
        <v>74.267619999999994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66.843469999999996</v>
      </c>
      <c r="E76" s="467">
        <f t="shared" si="8"/>
        <v>82.624762499999989</v>
      </c>
      <c r="F76" s="467">
        <v>66.843469999999996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70.279849999999996</v>
      </c>
      <c r="E77" s="467">
        <f t="shared" si="8"/>
        <v>82.624762499999989</v>
      </c>
      <c r="F77" s="467">
        <v>70.279849999999996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75.771659999999997</v>
      </c>
      <c r="E78" s="467">
        <f t="shared" si="8"/>
        <v>82.624762499999989</v>
      </c>
      <c r="F78" s="467">
        <v>75.771659999999997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75.464349999999996</v>
      </c>
      <c r="E79" s="467">
        <f t="shared" si="8"/>
        <v>82.624762499999989</v>
      </c>
      <c r="F79" s="467">
        <v>75.464349999999996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71.635170000000002</v>
      </c>
      <c r="E80" s="467">
        <f t="shared" si="8"/>
        <v>82.624762499999989</v>
      </c>
      <c r="F80" s="467">
        <v>71.635170000000002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73.366879999999995</v>
      </c>
      <c r="E81" s="467">
        <f t="shared" si="8"/>
        <v>82.624762499999989</v>
      </c>
      <c r="F81" s="467">
        <v>73.366879999999995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85.553240000000002</v>
      </c>
      <c r="E82" s="467">
        <f t="shared" si="8"/>
        <v>82.624762499999989</v>
      </c>
      <c r="F82" s="467">
        <v>85.553240000000002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102.6574</v>
      </c>
      <c r="E83" s="467"/>
      <c r="F83" s="467">
        <v>102.6574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28515625" defaultRowHeight="12.75" x14ac:dyDescent="0.2"/>
  <cols>
    <col min="1" max="10" width="9.28515625" style="91"/>
    <col min="11" max="11" width="10.42578125" style="91" customWidth="1"/>
    <col min="12" max="16" width="9.28515625" style="91"/>
    <col min="17" max="17" width="27.5703125" style="91" customWidth="1"/>
    <col min="18" max="18" width="14.5703125" style="91" customWidth="1"/>
    <col min="19" max="16384" width="9.28515625" style="91"/>
  </cols>
  <sheetData>
    <row r="1" spans="1:31" x14ac:dyDescent="0.2">
      <c r="A1" s="107" t="s">
        <v>87</v>
      </c>
    </row>
    <row r="2" spans="1:31" ht="15.75" x14ac:dyDescent="0.25">
      <c r="A2" s="44" t="s">
        <v>598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603</v>
      </c>
      <c r="B29" s="596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604</v>
      </c>
      <c r="B30" s="595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605</v>
      </c>
      <c r="B31" s="595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606</v>
      </c>
      <c r="B32" s="595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607</v>
      </c>
      <c r="B33" s="595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608</v>
      </c>
      <c r="B34" s="595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609</v>
      </c>
      <c r="B35" s="595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610</v>
      </c>
      <c r="B36" s="595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611</v>
      </c>
      <c r="B37" s="595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612</v>
      </c>
      <c r="B38" s="595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613</v>
      </c>
      <c r="B39" s="595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614</v>
      </c>
      <c r="B40" s="595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615</v>
      </c>
      <c r="B41" s="595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5.2815956778000002E-2</v>
      </c>
      <c r="H41" s="29">
        <v>103.92002838000001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616</v>
      </c>
      <c r="B42" s="595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-1.6430869779999999</v>
      </c>
      <c r="H42" s="29">
        <v>70.952704933999996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617</v>
      </c>
      <c r="B43" s="595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-1.8225658367999999</v>
      </c>
      <c r="H43" s="29">
        <v>76.353194826000006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618</v>
      </c>
      <c r="B44" s="595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-2.4276548386000001</v>
      </c>
      <c r="H44" s="29">
        <v>89.627206009000005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619</v>
      </c>
      <c r="B45" s="595" t="str">
        <f>LEFT(A45,4)</f>
        <v>2020</v>
      </c>
      <c r="C45" s="481" t="str">
        <f t="shared" si="0"/>
        <v>Q1</v>
      </c>
      <c r="D45" s="482">
        <v>43831</v>
      </c>
      <c r="E45" s="29">
        <v>94.788857143000001</v>
      </c>
      <c r="F45" s="29">
        <v>7.8435648022000004</v>
      </c>
      <c r="G45" s="29">
        <v>-0.18384727571000001</v>
      </c>
      <c r="H45" s="29">
        <v>99.310860559000005</v>
      </c>
      <c r="I45" s="29">
        <v>16.067417407000001</v>
      </c>
      <c r="J45" s="483">
        <f t="shared" si="1"/>
        <v>-8.2238526048000011</v>
      </c>
      <c r="K45" s="29">
        <v>12.735461537999999</v>
      </c>
      <c r="L45" s="483">
        <f t="shared" si="2"/>
        <v>-12.735461537999999</v>
      </c>
      <c r="M45" s="483">
        <f t="shared" si="3"/>
        <v>0</v>
      </c>
      <c r="N45" s="483"/>
    </row>
    <row r="46" spans="1:14" x14ac:dyDescent="0.2">
      <c r="A46" s="68" t="s">
        <v>620</v>
      </c>
      <c r="B46" s="595"/>
      <c r="C46" s="481" t="str">
        <f t="shared" si="0"/>
        <v>Q2</v>
      </c>
      <c r="D46" s="482">
        <v>43922</v>
      </c>
      <c r="E46" s="29">
        <v>89.676802198000004</v>
      </c>
      <c r="F46" s="29">
        <v>6.1993824945</v>
      </c>
      <c r="G46" s="29">
        <v>-0.28939083560000001</v>
      </c>
      <c r="H46" s="29">
        <v>70.835984197000002</v>
      </c>
      <c r="I46" s="29">
        <v>12.68790856</v>
      </c>
      <c r="J46" s="483">
        <f t="shared" si="1"/>
        <v>-6.4885260655000003</v>
      </c>
      <c r="K46" s="29">
        <v>-12.237076923</v>
      </c>
      <c r="L46" s="483">
        <f t="shared" si="2"/>
        <v>0</v>
      </c>
      <c r="M46" s="483">
        <f t="shared" si="3"/>
        <v>12.237076923</v>
      </c>
      <c r="N46" s="483"/>
    </row>
    <row r="47" spans="1:14" x14ac:dyDescent="0.2">
      <c r="A47" s="68" t="s">
        <v>621</v>
      </c>
      <c r="B47" s="595"/>
      <c r="C47" s="481" t="str">
        <f t="shared" si="0"/>
        <v>Q3</v>
      </c>
      <c r="D47" s="482">
        <v>44013</v>
      </c>
      <c r="E47" s="29">
        <v>89.825717390999998</v>
      </c>
      <c r="F47" s="29">
        <v>6.4802672390999998</v>
      </c>
      <c r="G47" s="29">
        <v>4.9593165435000003E-2</v>
      </c>
      <c r="H47" s="29">
        <v>76.831364187000005</v>
      </c>
      <c r="I47" s="29">
        <v>11.997278826000001</v>
      </c>
      <c r="J47" s="483">
        <f t="shared" si="1"/>
        <v>-5.5170115869000007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622</v>
      </c>
      <c r="B48" s="595"/>
      <c r="C48" s="481" t="str">
        <f t="shared" si="0"/>
        <v>Q4</v>
      </c>
      <c r="D48" s="482">
        <v>44105</v>
      </c>
      <c r="E48" s="29">
        <v>91.145989130000004</v>
      </c>
      <c r="F48" s="29">
        <v>7.3655882391</v>
      </c>
      <c r="G48" s="29">
        <v>-1.0076525865999999</v>
      </c>
      <c r="H48" s="29">
        <v>86.081290870000004</v>
      </c>
      <c r="I48" s="29">
        <v>16.962307826</v>
      </c>
      <c r="J48" s="483">
        <f t="shared" si="1"/>
        <v>-9.5967195869000008</v>
      </c>
      <c r="K48" s="29">
        <v>5.3623260869999996</v>
      </c>
      <c r="L48" s="483">
        <f t="shared" si="2"/>
        <v>-5.3623260869999996</v>
      </c>
      <c r="M48" s="483">
        <f t="shared" si="3"/>
        <v>0</v>
      </c>
      <c r="N48" s="483"/>
    </row>
    <row r="49" spans="1:14" x14ac:dyDescent="0.2">
      <c r="A49" s="68" t="s">
        <v>623</v>
      </c>
      <c r="B49" s="595" t="str">
        <f>LEFT(A49,4)</f>
        <v>2021</v>
      </c>
      <c r="C49" s="481" t="str">
        <f t="shared" si="0"/>
        <v>Q1</v>
      </c>
      <c r="D49" s="482">
        <v>44197</v>
      </c>
      <c r="E49" s="29">
        <v>90.093491889000006</v>
      </c>
      <c r="F49" s="29">
        <v>8.9196721333000006</v>
      </c>
      <c r="G49" s="29">
        <v>0.13744562556000001</v>
      </c>
      <c r="H49" s="29">
        <v>99.191828556000004</v>
      </c>
      <c r="I49" s="29">
        <v>17.310409856</v>
      </c>
      <c r="J49" s="483">
        <f t="shared" si="1"/>
        <v>-8.3907377226999991</v>
      </c>
      <c r="K49" s="29">
        <v>17.169311110999999</v>
      </c>
      <c r="L49" s="483">
        <f t="shared" si="2"/>
        <v>-17.169311110999999</v>
      </c>
      <c r="M49" s="483">
        <f t="shared" si="3"/>
        <v>0</v>
      </c>
      <c r="N49" s="483"/>
    </row>
    <row r="50" spans="1:14" x14ac:dyDescent="0.2">
      <c r="A50" s="68" t="s">
        <v>624</v>
      </c>
      <c r="B50" s="595"/>
      <c r="C50" s="481" t="str">
        <f t="shared" si="0"/>
        <v>Q2</v>
      </c>
      <c r="D50" s="482">
        <v>44287</v>
      </c>
      <c r="E50" s="29">
        <v>90.753322967000003</v>
      </c>
      <c r="F50" s="29">
        <v>6.7666654285999996</v>
      </c>
      <c r="G50" s="29">
        <v>-0.54714191647999999</v>
      </c>
      <c r="H50" s="29">
        <v>70.527320879000001</v>
      </c>
      <c r="I50" s="29">
        <v>16.811969121000001</v>
      </c>
      <c r="J50" s="483">
        <f t="shared" si="1"/>
        <v>-10.045303692400001</v>
      </c>
      <c r="K50" s="29">
        <v>-9.8064168132000002</v>
      </c>
      <c r="L50" s="483">
        <f t="shared" si="2"/>
        <v>0</v>
      </c>
      <c r="M50" s="483">
        <f t="shared" si="3"/>
        <v>9.8064168132000002</v>
      </c>
      <c r="N50" s="483"/>
    </row>
    <row r="51" spans="1:14" x14ac:dyDescent="0.2">
      <c r="A51" s="68" t="s">
        <v>625</v>
      </c>
      <c r="B51" s="595"/>
      <c r="C51" s="481" t="str">
        <f t="shared" si="0"/>
        <v>Q3</v>
      </c>
      <c r="D51" s="482">
        <v>44378</v>
      </c>
      <c r="E51" s="29">
        <v>91.342931304000004</v>
      </c>
      <c r="F51" s="29">
        <v>6.8765875761000004</v>
      </c>
      <c r="G51" s="29">
        <v>0.68582171195999997</v>
      </c>
      <c r="H51" s="29">
        <v>73.689842717000005</v>
      </c>
      <c r="I51" s="29">
        <v>17.650157499999999</v>
      </c>
      <c r="J51" s="483">
        <f t="shared" si="1"/>
        <v>-10.773569923899998</v>
      </c>
      <c r="K51" s="29">
        <v>-7.7393235978000003</v>
      </c>
      <c r="L51" s="483">
        <f t="shared" si="2"/>
        <v>0</v>
      </c>
      <c r="M51" s="483">
        <f t="shared" si="3"/>
        <v>7.7393235978000003</v>
      </c>
      <c r="N51" s="483"/>
    </row>
    <row r="52" spans="1:14" x14ac:dyDescent="0.2">
      <c r="A52" s="68" t="s">
        <v>626</v>
      </c>
      <c r="B52" s="595"/>
      <c r="C52" s="481" t="str">
        <f t="shared" si="0"/>
        <v>Q4</v>
      </c>
      <c r="D52" s="482">
        <v>44470</v>
      </c>
      <c r="E52" s="29">
        <v>92.026606630000003</v>
      </c>
      <c r="F52" s="29">
        <v>7.0228413804000001</v>
      </c>
      <c r="G52" s="29">
        <v>0.84695791412999999</v>
      </c>
      <c r="H52" s="29">
        <v>87.379062609000002</v>
      </c>
      <c r="I52" s="29">
        <v>19.059976196000001</v>
      </c>
      <c r="J52" s="483">
        <f t="shared" si="1"/>
        <v>-12.037134815600002</v>
      </c>
      <c r="K52" s="29">
        <v>6.3673615326000004</v>
      </c>
      <c r="L52" s="483">
        <f t="shared" si="2"/>
        <v>-6.3673615326000004</v>
      </c>
      <c r="M52" s="483">
        <f t="shared" si="3"/>
        <v>0</v>
      </c>
      <c r="N52" s="483"/>
    </row>
    <row r="53" spans="1:14" x14ac:dyDescent="0.2">
      <c r="A53" s="68" t="s">
        <v>627</v>
      </c>
      <c r="B53" s="595" t="str">
        <f>LEFT(A53,4)</f>
        <v>2022</v>
      </c>
      <c r="C53" s="481" t="str">
        <f t="shared" si="0"/>
        <v>Q1</v>
      </c>
      <c r="D53" s="482">
        <v>44562</v>
      </c>
      <c r="E53" s="29">
        <v>91.966393221999994</v>
      </c>
      <c r="F53" s="29">
        <v>7.6932950889000002</v>
      </c>
      <c r="G53" s="29">
        <v>0.30432076555999998</v>
      </c>
      <c r="H53" s="29">
        <v>98.391146778000007</v>
      </c>
      <c r="I53" s="29">
        <v>19.199355110999999</v>
      </c>
      <c r="J53" s="483">
        <f t="shared" si="1"/>
        <v>-11.506060022099998</v>
      </c>
      <c r="K53" s="29">
        <v>17.451314433</v>
      </c>
      <c r="L53" s="483">
        <f t="shared" si="2"/>
        <v>-17.451314433</v>
      </c>
      <c r="M53" s="483">
        <f t="shared" si="3"/>
        <v>0</v>
      </c>
      <c r="N53" s="483"/>
    </row>
    <row r="54" spans="1:14" x14ac:dyDescent="0.2">
      <c r="A54" s="68" t="s">
        <v>628</v>
      </c>
      <c r="B54" s="595"/>
      <c r="C54" s="481" t="str">
        <f t="shared" si="0"/>
        <v>Q2</v>
      </c>
      <c r="D54" s="482">
        <v>44652</v>
      </c>
      <c r="E54" s="29">
        <v>92.535590110000001</v>
      </c>
      <c r="F54" s="29">
        <v>6.5344814615000004</v>
      </c>
      <c r="G54" s="29">
        <v>0.19268544504999999</v>
      </c>
      <c r="H54" s="29">
        <v>70.423864504999997</v>
      </c>
      <c r="I54" s="29">
        <v>17.441328462000001</v>
      </c>
      <c r="J54" s="483">
        <f t="shared" si="1"/>
        <v>-10.906847000500001</v>
      </c>
      <c r="K54" s="29">
        <v>-11.573823297000001</v>
      </c>
      <c r="L54" s="483">
        <f t="shared" si="2"/>
        <v>0</v>
      </c>
      <c r="M54" s="483">
        <f t="shared" si="3"/>
        <v>11.573823297000001</v>
      </c>
      <c r="N54" s="483"/>
    </row>
    <row r="55" spans="1:14" x14ac:dyDescent="0.2">
      <c r="A55" s="68" t="s">
        <v>629</v>
      </c>
      <c r="B55" s="595"/>
      <c r="C55" s="481" t="str">
        <f t="shared" si="0"/>
        <v>Q3</v>
      </c>
      <c r="D55" s="482">
        <v>44743</v>
      </c>
      <c r="E55" s="29">
        <v>93.602471738999995</v>
      </c>
      <c r="F55" s="29">
        <v>6.5475703260999998</v>
      </c>
      <c r="G55" s="29">
        <v>0.87771592174000002</v>
      </c>
      <c r="H55" s="29">
        <v>74.319254457</v>
      </c>
      <c r="I55" s="29">
        <v>17.682778587000001</v>
      </c>
      <c r="J55" s="483">
        <f t="shared" si="1"/>
        <v>-11.135208260900001</v>
      </c>
      <c r="K55" s="29">
        <v>-9.2040096196000007</v>
      </c>
      <c r="L55" s="483">
        <f t="shared" si="2"/>
        <v>0</v>
      </c>
      <c r="M55" s="483">
        <f t="shared" si="3"/>
        <v>9.2040096196000007</v>
      </c>
      <c r="N55" s="483"/>
    </row>
    <row r="56" spans="1:14" x14ac:dyDescent="0.2">
      <c r="A56" s="69" t="s">
        <v>630</v>
      </c>
      <c r="B56" s="595"/>
      <c r="C56" s="479" t="str">
        <f t="shared" si="0"/>
        <v>Q4</v>
      </c>
      <c r="D56" s="484">
        <v>44835</v>
      </c>
      <c r="E56" s="61">
        <v>94.359098152000001</v>
      </c>
      <c r="F56" s="61">
        <v>6.8865559129999996</v>
      </c>
      <c r="G56" s="61">
        <v>0.53966370978</v>
      </c>
      <c r="H56" s="61">
        <v>87.210324783000004</v>
      </c>
      <c r="I56" s="61">
        <v>19.149126522</v>
      </c>
      <c r="J56" s="485">
        <f t="shared" si="1"/>
        <v>-12.262570609000001</v>
      </c>
      <c r="K56" s="61">
        <v>4.3943938804</v>
      </c>
      <c r="L56" s="485">
        <f t="shared" si="2"/>
        <v>-4.3943938804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600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21.5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21.5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21.5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21.5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6.7109375" style="157" customWidth="1"/>
    <col min="18" max="18" width="14.28515625" style="157" customWidth="1"/>
    <col min="19" max="24" width="9.28515625" style="157"/>
    <col min="25" max="25" width="27" style="157" customWidth="1"/>
    <col min="26" max="16384" width="9.28515625" style="157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6.8366477130999996</v>
      </c>
      <c r="F26" s="493">
        <v>7.2037483863</v>
      </c>
      <c r="G26" s="493">
        <v>6.6943152492999998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0.1344632459</v>
      </c>
      <c r="F27" s="494">
        <v>0.18595050411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-7.8993955081999996</v>
      </c>
      <c r="F28" s="494">
        <v>-8.5137872848999994</v>
      </c>
      <c r="G28" s="494">
        <v>-9.1451191972999997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-6.5296116913000004</v>
      </c>
      <c r="F29" s="494">
        <v>-9.1989758218999995</v>
      </c>
      <c r="G29" s="494">
        <v>-9.2210131999999998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-7.4578962405000002</v>
      </c>
      <c r="F30" s="496">
        <f t="shared" si="1"/>
        <v>-10.323064216389998</v>
      </c>
      <c r="G30" s="496">
        <f t="shared" si="1"/>
        <v>-11.45387487677</v>
      </c>
      <c r="N30" s="158"/>
      <c r="O30" s="158"/>
      <c r="P30" s="158"/>
      <c r="Q30" s="158"/>
      <c r="R30" s="158"/>
    </row>
    <row r="32" spans="1:18" x14ac:dyDescent="0.25">
      <c r="B32" s="353" t="s">
        <v>600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28515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598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97" t="s">
        <v>493</v>
      </c>
      <c r="C26" s="597"/>
      <c r="D26" s="597"/>
      <c r="E26" s="597"/>
      <c r="F26" s="597"/>
      <c r="G26" s="597"/>
    </row>
    <row r="27" spans="1:11" x14ac:dyDescent="0.2">
      <c r="A27" s="503"/>
      <c r="B27" s="504" t="s">
        <v>45</v>
      </c>
      <c r="C27" s="598" t="s">
        <v>632</v>
      </c>
      <c r="D27" s="598"/>
      <c r="E27" s="598"/>
      <c r="F27" s="598"/>
      <c r="G27" s="598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2462.2367999999997</v>
      </c>
      <c r="G29" s="31">
        <f t="shared" ref="G29:G92" si="1">B29/F29-1</f>
        <v>0.19326012835158668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2010.3262</v>
      </c>
      <c r="G30" s="31">
        <f t="shared" si="1"/>
        <v>0.26063720405176038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1830.7254</v>
      </c>
      <c r="G31" s="31">
        <f t="shared" si="1"/>
        <v>0.35810755670948802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2051.1614</v>
      </c>
      <c r="G32" s="31">
        <f t="shared" si="1"/>
        <v>0.28978636200934749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2449.8292000000001</v>
      </c>
      <c r="G33" s="31">
        <f t="shared" si="1"/>
        <v>0.21080481855633026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3651.5135999999998</v>
      </c>
      <c r="G39" s="31">
        <f t="shared" si="1"/>
        <v>8.9022645294269287E-2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3340.9740000000002</v>
      </c>
      <c r="E40" s="507">
        <f t="shared" si="0"/>
        <v>632.65599999999995</v>
      </c>
      <c r="F40" s="507">
        <f>AVERAGE($B$40,$B$52,$B$64,$B$76,$B$88)</f>
        <v>3113.4160000000002</v>
      </c>
      <c r="G40" s="31">
        <f t="shared" si="1"/>
        <v>5.8947471202049462E-2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2462.2367999999997</v>
      </c>
      <c r="G41" s="31">
        <f t="shared" si="1"/>
        <v>6.4949561309456616E-2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2010.3262</v>
      </c>
      <c r="G42" s="31">
        <f t="shared" si="1"/>
        <v>0.16266255695220022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1830.7254</v>
      </c>
      <c r="G43" s="31">
        <f t="shared" si="1"/>
        <v>0.1266047873700773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2051.1614</v>
      </c>
      <c r="G44" s="31">
        <f t="shared" si="1"/>
        <v>0.11705007709290949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2449.8292000000001</v>
      </c>
      <c r="G45" s="31">
        <f t="shared" si="1"/>
        <v>7.2118415438921168E-2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3651.5135999999998</v>
      </c>
      <c r="G51" s="31">
        <f t="shared" si="1"/>
        <v>1.5815195101560153E-2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3340.9740000000002</v>
      </c>
      <c r="E52" s="507">
        <f t="shared" si="0"/>
        <v>632.65599999999995</v>
      </c>
      <c r="F52" s="507">
        <f>AVERAGE($B$40,$B$52,$B$64,$B$76,$B$88)</f>
        <v>3113.4160000000002</v>
      </c>
      <c r="G52" s="31">
        <f t="shared" si="1"/>
        <v>-2.5957019556654193E-2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2462.2367999999997</v>
      </c>
      <c r="G53" s="31">
        <f t="shared" si="1"/>
        <v>-0.13064576079766155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2010.3262</v>
      </c>
      <c r="G54" s="31">
        <f t="shared" si="1"/>
        <v>-0.16796488052535952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1830.7254</v>
      </c>
      <c r="G55" s="31">
        <f t="shared" si="1"/>
        <v>-0.24058572629188413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2051.1614</v>
      </c>
      <c r="G56" s="31">
        <f t="shared" si="1"/>
        <v>-0.30439457372784018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2449.8292000000001</v>
      </c>
      <c r="G57" s="31">
        <f t="shared" si="1"/>
        <v>-0.24588457023861099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3651.5135999999998</v>
      </c>
      <c r="G63" s="31">
        <f t="shared" si="1"/>
        <v>-0.17018548143980616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3340.9740000000002</v>
      </c>
      <c r="E64" s="507">
        <f t="shared" si="0"/>
        <v>632.65599999999995</v>
      </c>
      <c r="F64" s="507">
        <f>AVERAGE($B$40,$B$52,$B$64,$B$76,$B$88)</f>
        <v>3113.4160000000002</v>
      </c>
      <c r="G64" s="31">
        <f t="shared" si="1"/>
        <v>-0.13011367578248456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2462.2367999999997</v>
      </c>
      <c r="G65" s="31">
        <f t="shared" si="1"/>
        <v>-0.19016887409042038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2010.3262</v>
      </c>
      <c r="G66" s="31">
        <f t="shared" si="1"/>
        <v>-0.29055792040117667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1830.7254</v>
      </c>
      <c r="G67" s="31">
        <f t="shared" si="1"/>
        <v>-0.35277568115895475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2051.1614</v>
      </c>
      <c r="G68" s="31">
        <f t="shared" si="1"/>
        <v>-0.23974729633660219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2449.8292000000001</v>
      </c>
      <c r="G69" s="31">
        <f t="shared" si="1"/>
        <v>-0.17094995847057426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3651.5135999999998</v>
      </c>
      <c r="G75" s="31">
        <f t="shared" si="1"/>
        <v>-1.1360932628047715E-2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3340.9740000000002</v>
      </c>
      <c r="E76" s="507">
        <f t="shared" si="0"/>
        <v>632.65599999999995</v>
      </c>
      <c r="F76" s="507">
        <f>AVERAGE($B$40,$B$52,$B$64,$B$76,$B$88)</f>
        <v>3113.4160000000002</v>
      </c>
      <c r="G76" s="31">
        <f t="shared" si="1"/>
        <v>2.4033730153631749E-2</v>
      </c>
    </row>
    <row r="77" spans="1:7" x14ac:dyDescent="0.2">
      <c r="A77" s="506">
        <v>43831</v>
      </c>
      <c r="B77" s="507">
        <v>2616.3850000000002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2462.2367999999997</v>
      </c>
      <c r="G77" s="31">
        <f t="shared" si="1"/>
        <v>6.260494522703941E-2</v>
      </c>
    </row>
    <row r="78" spans="1:7" x14ac:dyDescent="0.2">
      <c r="A78" s="506">
        <v>43862</v>
      </c>
      <c r="B78" s="507">
        <v>2081.136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2010.3262</v>
      </c>
      <c r="G78" s="31">
        <f t="shared" si="1"/>
        <v>3.5223039922575694E-2</v>
      </c>
    </row>
    <row r="79" spans="1:7" x14ac:dyDescent="0.2">
      <c r="A79" s="506">
        <v>43891</v>
      </c>
      <c r="B79" s="507">
        <v>2029.6320000000001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1830.7254</v>
      </c>
      <c r="G79" s="31">
        <f t="shared" si="1"/>
        <v>0.10864906337127356</v>
      </c>
    </row>
    <row r="80" spans="1:7" x14ac:dyDescent="0.2">
      <c r="A80" s="506">
        <v>43922</v>
      </c>
      <c r="B80" s="507">
        <v>2332.797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2051.1614</v>
      </c>
      <c r="G80" s="31">
        <f t="shared" si="1"/>
        <v>0.13730543096218573</v>
      </c>
    </row>
    <row r="81" spans="1:7" x14ac:dyDescent="0.2">
      <c r="A81" s="506">
        <v>43952</v>
      </c>
      <c r="B81" s="507">
        <v>2777.8890000000001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2449.8292000000001</v>
      </c>
      <c r="G81" s="31">
        <f t="shared" si="1"/>
        <v>0.13391129471393359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3931.616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3651.5135999999998</v>
      </c>
      <c r="G87" s="31">
        <f t="shared" si="1"/>
        <v>7.6708573672024771E-2</v>
      </c>
    </row>
    <row r="88" spans="1:7" x14ac:dyDescent="0.2">
      <c r="A88" s="506">
        <v>44166</v>
      </c>
      <c r="B88" s="507">
        <v>3340.9740000000002</v>
      </c>
      <c r="C88" s="507">
        <f>MIN($B$40,$B$52,$B$64,$B$76,$B$88)</f>
        <v>2708.3180000000002</v>
      </c>
      <c r="D88" s="507">
        <f>MAX($B$40,$B$52,$B$64,$B$76,$B$88)</f>
        <v>3340.9740000000002</v>
      </c>
      <c r="E88" s="507">
        <f t="shared" si="0"/>
        <v>632.65599999999995</v>
      </c>
      <c r="F88" s="507">
        <f>AVERAGE($B$40,$B$52,$B$64,$B$76,$B$88)</f>
        <v>3113.4160000000002</v>
      </c>
      <c r="G88" s="31">
        <f t="shared" si="1"/>
        <v>7.3089493983457432E-2</v>
      </c>
    </row>
    <row r="89" spans="1:7" x14ac:dyDescent="0.2">
      <c r="A89" s="506">
        <v>44197</v>
      </c>
      <c r="B89" s="507">
        <v>2634.9639999999999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2462.2367999999997</v>
      </c>
      <c r="G89" s="31">
        <f t="shared" si="1"/>
        <v>7.0150523296540923E-2</v>
      </c>
    </row>
    <row r="90" spans="1:7" x14ac:dyDescent="0.2">
      <c r="A90" s="506">
        <v>44228</v>
      </c>
      <c r="B90" s="507">
        <v>1858.354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2010.3262</v>
      </c>
      <c r="G90" s="31">
        <f t="shared" si="1"/>
        <v>-7.5595791369579723E-2</v>
      </c>
    </row>
    <row r="91" spans="1:7" x14ac:dyDescent="0.2">
      <c r="A91" s="506">
        <v>44256</v>
      </c>
      <c r="B91" s="507">
        <v>1800.578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1830.7254</v>
      </c>
      <c r="G91" s="31">
        <f t="shared" si="1"/>
        <v>-1.6467461477292056E-2</v>
      </c>
    </row>
    <row r="92" spans="1:7" x14ac:dyDescent="0.2">
      <c r="A92" s="506">
        <v>44287</v>
      </c>
      <c r="B92" s="507">
        <v>1980.1569999999999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2051.1614</v>
      </c>
      <c r="G92" s="31">
        <f t="shared" si="1"/>
        <v>-3.4616681066638622E-2</v>
      </c>
    </row>
    <row r="93" spans="1:7" x14ac:dyDescent="0.2">
      <c r="A93" s="506">
        <v>44317</v>
      </c>
      <c r="B93" s="507">
        <v>2392.3560000000002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2449.8292000000001</v>
      </c>
      <c r="G93" s="31">
        <f t="shared" ref="G93:G112" si="3">B93/F93-1</f>
        <v>-2.3460084482624266E-2</v>
      </c>
    </row>
    <row r="94" spans="1:7" x14ac:dyDescent="0.2">
      <c r="A94" s="506">
        <v>44348</v>
      </c>
      <c r="B94" s="507">
        <v>2692.962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-3.0046227791869273E-2</v>
      </c>
    </row>
    <row r="95" spans="1:7" x14ac:dyDescent="0.2">
      <c r="A95" s="506">
        <v>44378</v>
      </c>
      <c r="B95" s="507">
        <v>2879.6950000000002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-2.4579739025766267E-2</v>
      </c>
    </row>
    <row r="96" spans="1:7" x14ac:dyDescent="0.2">
      <c r="A96" s="506">
        <v>44409</v>
      </c>
      <c r="B96" s="507">
        <v>3092.904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-2.2969799005413627E-2</v>
      </c>
    </row>
    <row r="97" spans="1:7" x14ac:dyDescent="0.2">
      <c r="A97" s="506">
        <v>44440</v>
      </c>
      <c r="B97" s="507">
        <v>3404.98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-2.589793570396548E-2</v>
      </c>
    </row>
    <row r="98" spans="1:7" x14ac:dyDescent="0.2">
      <c r="A98" s="506">
        <v>44470</v>
      </c>
      <c r="B98" s="507">
        <v>3629.5070000000001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-3.244206566436092E-2</v>
      </c>
    </row>
    <row r="99" spans="1:7" x14ac:dyDescent="0.2">
      <c r="A99" s="506">
        <v>44501</v>
      </c>
      <c r="B99" s="507">
        <v>3464.3180000000002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3651.5135999999998</v>
      </c>
      <c r="G99" s="31">
        <f t="shared" si="3"/>
        <v>-5.1265206844635536E-2</v>
      </c>
    </row>
    <row r="100" spans="1:7" x14ac:dyDescent="0.2">
      <c r="A100" s="506">
        <v>44531</v>
      </c>
      <c r="B100" s="507">
        <v>2819.1819999999998</v>
      </c>
      <c r="C100" s="507">
        <f>MIN($B$40,$B$52,$B$64,$B$76,$B$88)</f>
        <v>2708.3180000000002</v>
      </c>
      <c r="D100" s="507">
        <f>MAX($B$40,$B$52,$B$64,$B$76,$B$88)</f>
        <v>3340.9740000000002</v>
      </c>
      <c r="E100" s="507">
        <f t="shared" si="2"/>
        <v>632.65599999999995</v>
      </c>
      <c r="F100" s="507">
        <f>AVERAGE($B$40,$B$52,$B$64,$B$76,$B$88)</f>
        <v>3113.4160000000002</v>
      </c>
      <c r="G100" s="31">
        <f t="shared" si="3"/>
        <v>-9.4505199433676856E-2</v>
      </c>
    </row>
    <row r="101" spans="1:7" x14ac:dyDescent="0.2">
      <c r="A101" s="506">
        <v>44562</v>
      </c>
      <c r="B101" s="507">
        <v>2081.37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2462.2367999999997</v>
      </c>
      <c r="G101" s="31">
        <f t="shared" si="3"/>
        <v>-0.15468325386087955</v>
      </c>
    </row>
    <row r="102" spans="1:7" x14ac:dyDescent="0.2">
      <c r="A102" s="506">
        <v>44593</v>
      </c>
      <c r="B102" s="507">
        <v>1467.057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2010.3262</v>
      </c>
      <c r="G102" s="31">
        <f t="shared" si="3"/>
        <v>-0.2702393273290673</v>
      </c>
    </row>
    <row r="103" spans="1:7" x14ac:dyDescent="0.2">
      <c r="A103" s="506">
        <v>44621</v>
      </c>
      <c r="B103" s="507">
        <v>1248.5640000000001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1830.7254</v>
      </c>
      <c r="G103" s="31">
        <f t="shared" si="3"/>
        <v>-0.31799493250052679</v>
      </c>
    </row>
    <row r="104" spans="1:7" x14ac:dyDescent="0.2">
      <c r="A104" s="506">
        <v>44652</v>
      </c>
      <c r="B104" s="507">
        <v>1489.377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2051.1614</v>
      </c>
      <c r="G104" s="31">
        <f t="shared" si="3"/>
        <v>-0.27388600429005738</v>
      </c>
    </row>
    <row r="105" spans="1:7" x14ac:dyDescent="0.2">
      <c r="A105" s="506">
        <v>44682</v>
      </c>
      <c r="B105" s="507">
        <v>1941.5830000000001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2449.8292000000001</v>
      </c>
      <c r="G105" s="31">
        <f t="shared" si="3"/>
        <v>-0.2074618916290164</v>
      </c>
    </row>
    <row r="106" spans="1:7" x14ac:dyDescent="0.2">
      <c r="A106" s="506">
        <v>44713</v>
      </c>
      <c r="B106" s="507">
        <v>2301.7820000000002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-0.17094183516114392</v>
      </c>
    </row>
    <row r="107" spans="1:7" x14ac:dyDescent="0.2">
      <c r="A107" s="506">
        <v>44743</v>
      </c>
      <c r="B107" s="507">
        <v>2509.5250000000001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-0.14996500309186778</v>
      </c>
    </row>
    <row r="108" spans="1:7" x14ac:dyDescent="0.2">
      <c r="A108" s="506">
        <v>44774</v>
      </c>
      <c r="B108" s="507">
        <v>2757.7649999999999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-0.12883823996935073</v>
      </c>
    </row>
    <row r="109" spans="1:7" x14ac:dyDescent="0.2">
      <c r="A109" s="506">
        <v>44805</v>
      </c>
      <c r="B109" s="507">
        <v>3148.5509999999999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-9.9257549635726527E-2</v>
      </c>
    </row>
    <row r="110" spans="1:7" x14ac:dyDescent="0.2">
      <c r="A110" s="506">
        <v>44835</v>
      </c>
      <c r="B110" s="507">
        <v>3434.7730000000001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-8.4354467757790208E-2</v>
      </c>
    </row>
    <row r="111" spans="1:7" x14ac:dyDescent="0.2">
      <c r="A111" s="506">
        <v>44866</v>
      </c>
      <c r="B111" s="507">
        <v>3339.4160000000002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3651.5135999999998</v>
      </c>
      <c r="G111" s="31">
        <f t="shared" si="3"/>
        <v>-8.5470748349396719E-2</v>
      </c>
    </row>
    <row r="112" spans="1:7" x14ac:dyDescent="0.2">
      <c r="A112" s="508">
        <v>44896</v>
      </c>
      <c r="B112" s="507">
        <v>2744.2669999999998</v>
      </c>
      <c r="C112" s="509">
        <f>MIN($B$40,$B$52,$B$64,$B$76,$B$88)</f>
        <v>2708.3180000000002</v>
      </c>
      <c r="D112" s="509">
        <f>MAX($B$40,$B$52,$B$64,$B$76,$B$88)</f>
        <v>3340.9740000000002</v>
      </c>
      <c r="E112" s="509">
        <f t="shared" si="2"/>
        <v>632.65599999999995</v>
      </c>
      <c r="F112" s="509">
        <f>AVERAGE($B$40,$B$52,$B$64,$B$76,$B$88)</f>
        <v>3113.4160000000002</v>
      </c>
      <c r="G112" s="510">
        <f t="shared" si="3"/>
        <v>-0.11856719436143459</v>
      </c>
    </row>
    <row r="113" spans="1:5" x14ac:dyDescent="0.2">
      <c r="A113" s="353" t="s">
        <v>600</v>
      </c>
    </row>
    <row r="114" spans="1:5" x14ac:dyDescent="0.2">
      <c r="A114" t="s">
        <v>638</v>
      </c>
    </row>
    <row r="115" spans="1:5" x14ac:dyDescent="0.2">
      <c r="A115" s="396" t="s">
        <v>639</v>
      </c>
    </row>
    <row r="116" spans="1:5" x14ac:dyDescent="0.2">
      <c r="A116" s="366" t="s">
        <v>634</v>
      </c>
    </row>
    <row r="117" spans="1:5" x14ac:dyDescent="0.2">
      <c r="A117" s="4"/>
      <c r="B117" s="69" t="s">
        <v>350</v>
      </c>
    </row>
    <row r="118" spans="1:5" x14ac:dyDescent="0.2">
      <c r="A118" s="2">
        <v>64</v>
      </c>
      <c r="B118" s="17">
        <v>0</v>
      </c>
      <c r="E118" s="1"/>
    </row>
    <row r="119" spans="1:5" x14ac:dyDescent="0.2">
      <c r="A119" s="2">
        <v>64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64</v>
      </c>
      <c r="B122" s="86">
        <v>-0.5</v>
      </c>
    </row>
    <row r="123" spans="1:5" x14ac:dyDescent="0.2">
      <c r="A123" s="2">
        <v>64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6.7109375" style="119" customWidth="1"/>
    <col min="18" max="18" width="15.5703125" style="119" customWidth="1"/>
    <col min="19" max="26" width="9.28515625" style="119"/>
    <col min="27" max="28" width="9.28515625" style="121"/>
    <col min="29" max="16384" width="9.28515625" style="119"/>
  </cols>
  <sheetData>
    <row r="1" spans="1:19" x14ac:dyDescent="0.25">
      <c r="A1" s="173"/>
    </row>
    <row r="2" spans="1:19" ht="15.75" x14ac:dyDescent="0.25">
      <c r="A2" s="389" t="s">
        <v>598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86" t="s">
        <v>71</v>
      </c>
      <c r="D24" s="586"/>
      <c r="E24" s="586"/>
      <c r="F24" s="586"/>
      <c r="G24" s="586"/>
      <c r="H24" s="32"/>
      <c r="I24" s="586" t="s">
        <v>72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385.00265300000001</v>
      </c>
      <c r="E26" s="77">
        <v>310.29179799999997</v>
      </c>
      <c r="F26" s="77">
        <v>337.70992978999999</v>
      </c>
      <c r="G26" s="77">
        <v>327.37452999999999</v>
      </c>
      <c r="H26" s="130"/>
      <c r="I26" s="20">
        <f t="shared" ref="I26:L28" si="0">D26-C26</f>
        <v>-33.326832999999965</v>
      </c>
      <c r="J26" s="20">
        <f t="shared" si="0"/>
        <v>-74.710855000000038</v>
      </c>
      <c r="K26" s="20">
        <f t="shared" si="0"/>
        <v>27.418131790000018</v>
      </c>
      <c r="L26" s="20">
        <f t="shared" si="0"/>
        <v>-10.335399789999997</v>
      </c>
    </row>
    <row r="27" spans="1:12" x14ac:dyDescent="0.25">
      <c r="A27"/>
      <c r="B27" s="10" t="s">
        <v>74</v>
      </c>
      <c r="C27" s="77">
        <v>200.87763000000001</v>
      </c>
      <c r="D27" s="77">
        <v>193.6541</v>
      </c>
      <c r="E27" s="77">
        <v>138.34263200000001</v>
      </c>
      <c r="F27" s="77">
        <v>140.03232836000001</v>
      </c>
      <c r="G27" s="77">
        <v>159.63582</v>
      </c>
      <c r="H27" s="130"/>
      <c r="I27" s="20">
        <f t="shared" si="0"/>
        <v>-7.2235300000000109</v>
      </c>
      <c r="J27" s="20">
        <f t="shared" si="0"/>
        <v>-55.311467999999991</v>
      </c>
      <c r="K27" s="20">
        <f t="shared" si="0"/>
        <v>1.6896963599999992</v>
      </c>
      <c r="L27" s="20">
        <f t="shared" si="0"/>
        <v>19.603491639999987</v>
      </c>
    </row>
    <row r="28" spans="1:12" x14ac:dyDescent="0.25">
      <c r="A28"/>
      <c r="B28" s="10" t="s">
        <v>75</v>
      </c>
      <c r="C28" s="77">
        <v>136.959979</v>
      </c>
      <c r="D28" s="77">
        <v>127.65251000000001</v>
      </c>
      <c r="E28" s="77">
        <v>90.418901000000005</v>
      </c>
      <c r="F28" s="77">
        <v>104.40237068</v>
      </c>
      <c r="G28" s="77">
        <v>117.748327</v>
      </c>
      <c r="H28" s="130"/>
      <c r="I28" s="20">
        <f t="shared" si="0"/>
        <v>-9.3074689999999975</v>
      </c>
      <c r="J28" s="20">
        <f t="shared" si="0"/>
        <v>-37.233609000000001</v>
      </c>
      <c r="K28" s="20">
        <f t="shared" si="0"/>
        <v>13.983469679999999</v>
      </c>
      <c r="L28" s="20">
        <f t="shared" si="0"/>
        <v>13.345956319999999</v>
      </c>
    </row>
    <row r="29" spans="1:12" x14ac:dyDescent="0.25">
      <c r="A29"/>
      <c r="B29" s="347" t="s">
        <v>76</v>
      </c>
      <c r="C29" s="348">
        <v>756.16709500000002</v>
      </c>
      <c r="D29" s="348">
        <v>706.30926299999999</v>
      </c>
      <c r="E29" s="348">
        <v>539.05333099999996</v>
      </c>
      <c r="F29" s="348">
        <v>582.14463681999996</v>
      </c>
      <c r="G29" s="348">
        <v>604.75868000000003</v>
      </c>
      <c r="H29" s="9"/>
      <c r="I29" s="349">
        <f>+SUM(I26:I28)</f>
        <v>-49.857831999999974</v>
      </c>
      <c r="J29" s="349">
        <f>+SUM(J26:J28)</f>
        <v>-167.25593200000003</v>
      </c>
      <c r="K29" s="349">
        <f>+SUM(K26:K28)</f>
        <v>43.091297830000016</v>
      </c>
      <c r="L29" s="349">
        <f>+SUM(L26:L28)</f>
        <v>22.61404816999999</v>
      </c>
    </row>
    <row r="30" spans="1:12" x14ac:dyDescent="0.25">
      <c r="A30" s="353" t="s">
        <v>600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61.971187999999998</v>
      </c>
      <c r="D34" s="129" t="e">
        <v>#N/A</v>
      </c>
      <c r="E34" s="431"/>
      <c r="F34" s="431">
        <v>61.971187999999998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60.268717000000002</v>
      </c>
      <c r="D35" s="129" t="e">
        <v>#N/A</v>
      </c>
      <c r="E35" s="511">
        <f>AVERAGEIF($A$34:$A$45,A35,$F$34:$F$45)</f>
        <v>63.013924583333335</v>
      </c>
      <c r="F35" s="431">
        <v>60.268717000000002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65.503579000000002</v>
      </c>
      <c r="D36" s="129" t="e">
        <v>#N/A</v>
      </c>
      <c r="E36" s="511">
        <f>AVERAGEIF($A$34:$A$45,A36,$F$34:$F$45)</f>
        <v>63.013924583333335</v>
      </c>
      <c r="F36" s="431">
        <v>65.503579000000002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58.046233999999998</v>
      </c>
      <c r="D37" s="129" t="e">
        <v>#N/A</v>
      </c>
      <c r="E37" s="511">
        <f t="shared" ref="E37:E43" si="2">AVERAGEIF($A$34:$A$45,A37,$F$34:$F$45)</f>
        <v>63.013924583333335</v>
      </c>
      <c r="F37" s="431">
        <v>58.046233999999998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61.210858999999999</v>
      </c>
      <c r="D38" s="129" t="e">
        <v>#N/A</v>
      </c>
      <c r="E38" s="511">
        <f t="shared" si="2"/>
        <v>63.013924583333335</v>
      </c>
      <c r="F38" s="431">
        <v>61.210858999999999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61.572367999999997</v>
      </c>
      <c r="D39" s="129" t="e">
        <v>#N/A</v>
      </c>
      <c r="E39" s="511">
        <f t="shared" si="2"/>
        <v>63.013924583333335</v>
      </c>
      <c r="F39" s="431">
        <v>61.572367999999997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62.967241999999999</v>
      </c>
      <c r="D40" s="129" t="e">
        <v>#N/A</v>
      </c>
      <c r="E40" s="511">
        <f t="shared" si="2"/>
        <v>63.013924583333335</v>
      </c>
      <c r="F40" s="431">
        <v>62.967241999999999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69.325457999999998</v>
      </c>
      <c r="D41" s="129" t="e">
        <v>#N/A</v>
      </c>
      <c r="E41" s="511">
        <f t="shared" si="2"/>
        <v>63.013924583333335</v>
      </c>
      <c r="F41" s="431">
        <v>69.325457999999998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62.438499</v>
      </c>
      <c r="D42" s="129" t="e">
        <v>#N/A</v>
      </c>
      <c r="E42" s="511">
        <f t="shared" si="2"/>
        <v>63.013924583333335</v>
      </c>
      <c r="F42" s="431">
        <v>62.438499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66.532053000000005</v>
      </c>
      <c r="D43" s="129" t="e">
        <v>#N/A</v>
      </c>
      <c r="E43" s="511">
        <f t="shared" si="2"/>
        <v>63.013924583333335</v>
      </c>
      <c r="F43" s="431">
        <v>66.532053000000005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62.857303000000002</v>
      </c>
      <c r="D44" s="129" t="e">
        <v>#N/A</v>
      </c>
      <c r="E44" s="511">
        <f>AVERAGEIF($A$34:$A$45,A44,$F$34:$F$45)</f>
        <v>63.013924583333335</v>
      </c>
      <c r="F44" s="431">
        <v>62.857303000000002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63.473595000000003</v>
      </c>
      <c r="D45" s="129" t="e">
        <v>#N/A</v>
      </c>
      <c r="E45" s="431"/>
      <c r="F45" s="431">
        <v>63.473595000000003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65.83569</v>
      </c>
      <c r="D46" s="129" t="e">
        <v>#N/A</v>
      </c>
      <c r="E46" s="431"/>
      <c r="F46" s="431">
        <v>65.83569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58.314672999999999</v>
      </c>
      <c r="D47" s="129" t="e">
        <v>#N/A</v>
      </c>
      <c r="E47" s="431">
        <f t="shared" ref="E47:E56" si="4">AVERAGEIF($A$46:$A$107,A47,$F$46:$F$107)</f>
        <v>58.859105249999992</v>
      </c>
      <c r="F47" s="431">
        <v>58.314672999999999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55.667043</v>
      </c>
      <c r="D48" s="129" t="e">
        <v>#N/A</v>
      </c>
      <c r="E48" s="431">
        <f t="shared" si="4"/>
        <v>58.859105249999992</v>
      </c>
      <c r="F48" s="431">
        <v>55.667043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61.213194000000001</v>
      </c>
      <c r="D49" s="129" t="e">
        <v>#N/A</v>
      </c>
      <c r="E49" s="431">
        <f t="shared" si="4"/>
        <v>58.859105249999992</v>
      </c>
      <c r="F49" s="431">
        <v>61.213194000000001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61.861533000000001</v>
      </c>
      <c r="D50" s="129" t="e">
        <v>#N/A</v>
      </c>
      <c r="E50" s="431">
        <f t="shared" si="4"/>
        <v>58.859105249999992</v>
      </c>
      <c r="F50" s="431">
        <v>61.861533000000001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56.705832999999998</v>
      </c>
      <c r="D51" s="129" t="e">
        <v>#N/A</v>
      </c>
      <c r="E51" s="431">
        <f t="shared" si="4"/>
        <v>58.859105249999992</v>
      </c>
      <c r="F51" s="431">
        <v>56.705832999999998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59.068790999999997</v>
      </c>
      <c r="D52" s="129" t="e">
        <v>#N/A</v>
      </c>
      <c r="E52" s="431">
        <f t="shared" si="4"/>
        <v>58.859105249999992</v>
      </c>
      <c r="F52" s="431">
        <v>59.068790999999997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63.794620000000002</v>
      </c>
      <c r="D53" s="129" t="e">
        <v>#N/A</v>
      </c>
      <c r="E53" s="431">
        <f t="shared" si="4"/>
        <v>58.859105249999992</v>
      </c>
      <c r="F53" s="431">
        <v>63.794620000000002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58.59742</v>
      </c>
      <c r="D54" s="129" t="e">
        <v>#N/A</v>
      </c>
      <c r="E54" s="431">
        <f t="shared" si="4"/>
        <v>58.859105249999992</v>
      </c>
      <c r="F54" s="431">
        <v>58.59742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57.674056999999998</v>
      </c>
      <c r="D55" s="129" t="e">
        <v>#N/A</v>
      </c>
      <c r="E55" s="431">
        <f t="shared" si="4"/>
        <v>58.859105249999992</v>
      </c>
      <c r="F55" s="431">
        <v>57.674056999999998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54.392702</v>
      </c>
      <c r="D56" s="129" t="e">
        <v>#N/A</v>
      </c>
      <c r="E56" s="431">
        <f t="shared" si="4"/>
        <v>58.859105249999992</v>
      </c>
      <c r="F56" s="431">
        <v>54.392702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53.183706999999998</v>
      </c>
      <c r="D57" s="129" t="e">
        <v>#N/A</v>
      </c>
      <c r="E57" s="431"/>
      <c r="F57" s="431">
        <v>53.183706999999998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55.612456999999999</v>
      </c>
      <c r="D58" s="129" t="e">
        <v>#N/A</v>
      </c>
      <c r="E58" s="431"/>
      <c r="F58" s="431">
        <v>55.612456999999999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47.378796000000001</v>
      </c>
      <c r="D59" s="129" t="e">
        <v>#N/A</v>
      </c>
      <c r="E59" s="431">
        <f t="shared" ref="E59:E68" si="5">AVERAGEIF($A$46:$A$107,A59,$F$46:$F$107)</f>
        <v>44.92111091666667</v>
      </c>
      <c r="F59" s="431">
        <v>47.378796000000001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46.060926000000002</v>
      </c>
      <c r="D60" s="129" t="e">
        <v>#N/A</v>
      </c>
      <c r="E60" s="431">
        <f t="shared" si="5"/>
        <v>44.92111091666667</v>
      </c>
      <c r="F60" s="431">
        <v>46.060926000000002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38.999501000000002</v>
      </c>
      <c r="D61" s="129" t="e">
        <v>#N/A</v>
      </c>
      <c r="E61" s="431">
        <f t="shared" si="5"/>
        <v>44.92111091666667</v>
      </c>
      <c r="F61" s="431">
        <v>38.999501000000002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36.934071000000003</v>
      </c>
      <c r="D62" s="129" t="e">
        <v>#N/A</v>
      </c>
      <c r="E62" s="431">
        <f t="shared" si="5"/>
        <v>44.92111091666667</v>
      </c>
      <c r="F62" s="431">
        <v>36.934071000000003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39.258833000000003</v>
      </c>
      <c r="D63" s="129" t="e">
        <v>#N/A</v>
      </c>
      <c r="E63" s="431">
        <f t="shared" si="5"/>
        <v>44.92111091666667</v>
      </c>
      <c r="F63" s="431">
        <v>39.258833000000003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43.195796999999999</v>
      </c>
      <c r="D64" s="129" t="e">
        <v>#N/A</v>
      </c>
      <c r="E64" s="431">
        <f t="shared" si="5"/>
        <v>44.92111091666667</v>
      </c>
      <c r="F64" s="431">
        <v>43.195796999999999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47.499327000000001</v>
      </c>
      <c r="D65" s="129" t="e">
        <v>#N/A</v>
      </c>
      <c r="E65" s="431">
        <f t="shared" si="5"/>
        <v>44.92111091666667</v>
      </c>
      <c r="F65" s="431">
        <v>47.499327000000001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45.118958999999997</v>
      </c>
      <c r="D66" s="129" t="e">
        <v>#N/A</v>
      </c>
      <c r="E66" s="431">
        <f t="shared" si="5"/>
        <v>44.92111091666667</v>
      </c>
      <c r="F66" s="431">
        <v>45.118958999999997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46.599246999999998</v>
      </c>
      <c r="D67" s="129" t="e">
        <v>#N/A</v>
      </c>
      <c r="E67" s="431">
        <f t="shared" si="5"/>
        <v>44.92111091666667</v>
      </c>
      <c r="F67" s="431">
        <v>46.599246999999998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45.959758000000001</v>
      </c>
      <c r="D68" s="129" t="e">
        <v>#N/A</v>
      </c>
      <c r="E68" s="431">
        <f t="shared" si="5"/>
        <v>44.92111091666667</v>
      </c>
      <c r="F68" s="431">
        <v>45.959758000000001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46.435659000000001</v>
      </c>
      <c r="D69" s="129" t="e">
        <v>#N/A</v>
      </c>
      <c r="E69" s="431"/>
      <c r="F69" s="431">
        <v>46.435659000000001</v>
      </c>
      <c r="G69" s="126"/>
    </row>
    <row r="70" spans="1:7" x14ac:dyDescent="0.25">
      <c r="A70" s="135">
        <f t="shared" si="3"/>
        <v>2021</v>
      </c>
      <c r="B70" s="429">
        <v>44197</v>
      </c>
      <c r="C70" s="430">
        <v>48.564743999999997</v>
      </c>
      <c r="D70" s="129" t="e">
        <v>#N/A</v>
      </c>
      <c r="E70" s="431"/>
      <c r="F70" s="431">
        <v>48.564743999999997</v>
      </c>
      <c r="G70" s="126"/>
    </row>
    <row r="71" spans="1:7" x14ac:dyDescent="0.25">
      <c r="A71" s="135">
        <f t="shared" si="3"/>
        <v>2021</v>
      </c>
      <c r="B71" s="429">
        <v>44228</v>
      </c>
      <c r="C71" s="430">
        <v>40.292459000000001</v>
      </c>
      <c r="D71" s="129" t="e">
        <v>#N/A</v>
      </c>
      <c r="E71" s="431">
        <f t="shared" ref="E71:E80" si="6">AVERAGEIF($A$46:$A$107,A71,$F$46:$F$107)</f>
        <v>48.512053068416662</v>
      </c>
      <c r="F71" s="431">
        <v>40.292459000000001</v>
      </c>
      <c r="G71" s="126"/>
    </row>
    <row r="72" spans="1:7" x14ac:dyDescent="0.25">
      <c r="A72" s="135">
        <f t="shared" si="3"/>
        <v>2021</v>
      </c>
      <c r="B72" s="429">
        <v>44256</v>
      </c>
      <c r="C72" s="430">
        <v>49.891813999999997</v>
      </c>
      <c r="D72" s="129" t="e">
        <v>#N/A</v>
      </c>
      <c r="E72" s="431">
        <f t="shared" si="6"/>
        <v>48.512053068416662</v>
      </c>
      <c r="F72" s="431">
        <v>49.891813999999997</v>
      </c>
      <c r="G72" s="402"/>
    </row>
    <row r="73" spans="1:7" x14ac:dyDescent="0.25">
      <c r="A73" s="135">
        <f t="shared" si="3"/>
        <v>2021</v>
      </c>
      <c r="B73" s="429">
        <v>44287</v>
      </c>
      <c r="C73" s="430">
        <v>48.058099820999999</v>
      </c>
      <c r="D73" s="129">
        <v>48.058099820999999</v>
      </c>
      <c r="E73" s="431">
        <f t="shared" si="6"/>
        <v>48.512053068416662</v>
      </c>
      <c r="F73" s="431">
        <v>48.058099820999999</v>
      </c>
      <c r="G73" s="126"/>
    </row>
    <row r="74" spans="1:7" x14ac:dyDescent="0.25">
      <c r="A74" s="135">
        <f t="shared" si="3"/>
        <v>2021</v>
      </c>
      <c r="B74" s="429">
        <v>44317</v>
      </c>
      <c r="C74" s="430" t="e">
        <v>#N/A</v>
      </c>
      <c r="D74" s="129">
        <v>45.912010000000002</v>
      </c>
      <c r="E74" s="431">
        <f t="shared" si="6"/>
        <v>48.512053068416662</v>
      </c>
      <c r="F74" s="431">
        <v>45.912010000000002</v>
      </c>
      <c r="G74" s="126"/>
    </row>
    <row r="75" spans="1:7" x14ac:dyDescent="0.25">
      <c r="A75" s="135">
        <f t="shared" si="3"/>
        <v>2021</v>
      </c>
      <c r="B75" s="429">
        <v>44348</v>
      </c>
      <c r="C75" s="430" t="e">
        <v>#N/A</v>
      </c>
      <c r="D75" s="129">
        <v>46.223869999999998</v>
      </c>
      <c r="E75" s="431">
        <f t="shared" si="6"/>
        <v>48.512053068416662</v>
      </c>
      <c r="F75" s="431">
        <v>46.223869999999998</v>
      </c>
      <c r="G75" s="126"/>
    </row>
    <row r="76" spans="1:7" x14ac:dyDescent="0.25">
      <c r="A76" s="135">
        <f t="shared" si="3"/>
        <v>2021</v>
      </c>
      <c r="B76" s="429">
        <v>44378</v>
      </c>
      <c r="C76" s="430" t="e">
        <v>#N/A</v>
      </c>
      <c r="D76" s="129">
        <v>49.276560000000003</v>
      </c>
      <c r="E76" s="431">
        <f t="shared" si="6"/>
        <v>48.512053068416662</v>
      </c>
      <c r="F76" s="431">
        <v>49.276560000000003</v>
      </c>
      <c r="G76" s="126"/>
    </row>
    <row r="77" spans="1:7" x14ac:dyDescent="0.25">
      <c r="A77" s="135">
        <f t="shared" si="3"/>
        <v>2021</v>
      </c>
      <c r="B77" s="429">
        <v>44409</v>
      </c>
      <c r="C77" s="430" t="e">
        <v>#N/A</v>
      </c>
      <c r="D77" s="129">
        <v>54.388260000000002</v>
      </c>
      <c r="E77" s="431">
        <f t="shared" si="6"/>
        <v>48.512053068416662</v>
      </c>
      <c r="F77" s="431">
        <v>54.388260000000002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49.961840000000002</v>
      </c>
      <c r="E78" s="431">
        <f t="shared" si="6"/>
        <v>48.512053068416662</v>
      </c>
      <c r="F78" s="431">
        <v>49.961840000000002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51.146070000000002</v>
      </c>
      <c r="E79" s="431">
        <f t="shared" si="6"/>
        <v>48.512053068416662</v>
      </c>
      <c r="F79" s="431">
        <v>51.146070000000002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49.0336</v>
      </c>
      <c r="E80" s="431">
        <f t="shared" si="6"/>
        <v>48.512053068416662</v>
      </c>
      <c r="F80" s="431">
        <v>49.0336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49.395310000000002</v>
      </c>
      <c r="E81" s="431"/>
      <c r="F81" s="431">
        <v>49.395310000000002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51.310479999999998</v>
      </c>
      <c r="E82" s="431"/>
      <c r="F82" s="431">
        <v>51.310479999999998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47.24342</v>
      </c>
      <c r="E83" s="431">
        <f t="shared" ref="E83:E92" si="7">AVERAGEIF($A$46:$A$107,A83,$F$46:$F$107)</f>
        <v>50.396556666666669</v>
      </c>
      <c r="F83" s="431">
        <v>47.24342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52.57123</v>
      </c>
      <c r="E84" s="431">
        <f t="shared" si="7"/>
        <v>50.396556666666669</v>
      </c>
      <c r="F84" s="431">
        <v>52.57123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48.329650000000001</v>
      </c>
      <c r="E85" s="431">
        <f t="shared" si="7"/>
        <v>50.396556666666669</v>
      </c>
      <c r="F85" s="431">
        <v>48.329650000000001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48.742620000000002</v>
      </c>
      <c r="E86" s="431">
        <f t="shared" si="7"/>
        <v>50.396556666666669</v>
      </c>
      <c r="F86" s="431">
        <v>48.742620000000002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48.448970000000003</v>
      </c>
      <c r="E87" s="431">
        <f t="shared" si="7"/>
        <v>50.396556666666669</v>
      </c>
      <c r="F87" s="431">
        <v>48.448970000000003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50.709020000000002</v>
      </c>
      <c r="E88" s="431">
        <f t="shared" si="7"/>
        <v>50.396556666666669</v>
      </c>
      <c r="F88" s="431">
        <v>50.709020000000002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55.239809999999999</v>
      </c>
      <c r="E89" s="431">
        <f t="shared" si="7"/>
        <v>50.396556666666669</v>
      </c>
      <c r="F89" s="431">
        <v>55.239809999999999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50.699770000000001</v>
      </c>
      <c r="E90" s="431">
        <f t="shared" si="7"/>
        <v>50.396556666666669</v>
      </c>
      <c r="F90" s="431">
        <v>50.699770000000001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51.773499999999999</v>
      </c>
      <c r="E91" s="431">
        <f t="shared" si="7"/>
        <v>50.396556666666669</v>
      </c>
      <c r="F91" s="431">
        <v>51.773499999999999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49.793759999999999</v>
      </c>
      <c r="E92" s="431">
        <f t="shared" si="7"/>
        <v>50.396556666666669</v>
      </c>
      <c r="F92" s="431">
        <v>49.793759999999999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49.896450000000002</v>
      </c>
      <c r="E93" s="431"/>
      <c r="F93" s="431">
        <v>49.896450000000002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5.28515625" style="119" customWidth="1"/>
    <col min="18" max="18" width="16.42578125" style="119" customWidth="1"/>
    <col min="19" max="19" width="19.7109375" style="119" customWidth="1"/>
    <col min="20" max="20" width="30.7109375" style="119" customWidth="1"/>
    <col min="21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498</v>
      </c>
      <c r="D24" s="586"/>
      <c r="E24" s="586"/>
      <c r="F24" s="586"/>
      <c r="G24" s="586"/>
      <c r="H24" s="32"/>
      <c r="I24" s="586" t="s">
        <v>70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538.60559990000002</v>
      </c>
      <c r="E26" s="77">
        <v>436.52410715000002</v>
      </c>
      <c r="F26" s="77">
        <v>518.88993127000003</v>
      </c>
      <c r="G26" s="77">
        <v>510.41987999999998</v>
      </c>
      <c r="H26" s="130"/>
      <c r="I26" s="20">
        <f t="shared" ref="I26:L28" si="0">D26-C26</f>
        <v>-98.611270089999948</v>
      </c>
      <c r="J26" s="20">
        <f t="shared" si="0"/>
        <v>-102.08149275</v>
      </c>
      <c r="K26" s="20">
        <f t="shared" si="0"/>
        <v>82.365824120000013</v>
      </c>
      <c r="L26" s="20">
        <f t="shared" si="0"/>
        <v>-8.4700512700000559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26.377295033999999</v>
      </c>
      <c r="F27" s="77">
        <v>26.800721020000001</v>
      </c>
      <c r="G27" s="77">
        <v>26.177925999999999</v>
      </c>
      <c r="H27" s="130"/>
      <c r="I27" s="20">
        <f t="shared" si="0"/>
        <v>-2.5806400300000014</v>
      </c>
      <c r="J27" s="20">
        <f t="shared" si="0"/>
        <v>-3.5939200000000007</v>
      </c>
      <c r="K27" s="20">
        <f t="shared" si="0"/>
        <v>0.42342598600000159</v>
      </c>
      <c r="L27" s="20">
        <f t="shared" si="0"/>
        <v>-0.62279502000000164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14.413595995</v>
      </c>
      <c r="F28" s="77">
        <v>14.142250900000001</v>
      </c>
      <c r="G28" s="77">
        <v>15.5415305</v>
      </c>
      <c r="H28" s="130"/>
      <c r="I28" s="20">
        <f t="shared" si="0"/>
        <v>-0.3700469749999975</v>
      </c>
      <c r="J28" s="20">
        <f t="shared" si="0"/>
        <v>-3.5529590240000015</v>
      </c>
      <c r="K28" s="20">
        <f t="shared" si="0"/>
        <v>-0.27134509499999915</v>
      </c>
      <c r="L28" s="20">
        <f t="shared" si="0"/>
        <v>1.3992795999999998</v>
      </c>
    </row>
    <row r="29" spans="1:12" x14ac:dyDescent="0.25">
      <c r="A29"/>
      <c r="B29" s="351" t="s">
        <v>223</v>
      </c>
      <c r="C29" s="78">
        <v>688.10532705000003</v>
      </c>
      <c r="D29" s="78">
        <v>586.54336995000006</v>
      </c>
      <c r="E29" s="78">
        <v>477.31499817000002</v>
      </c>
      <c r="F29" s="78">
        <v>559.83289233000005</v>
      </c>
      <c r="G29" s="78">
        <v>552.13933999999995</v>
      </c>
      <c r="H29" s="15"/>
      <c r="I29" s="65">
        <f>+SUM(I26:I28)</f>
        <v>-101.56195709499994</v>
      </c>
      <c r="J29" s="65">
        <f>+SUM(J26:J28)</f>
        <v>-109.228371774</v>
      </c>
      <c r="K29" s="65">
        <f>+SUM(K26:K28)</f>
        <v>82.517905011000011</v>
      </c>
      <c r="L29" s="65">
        <f>+SUM(L26:L28)</f>
        <v>-7.6935666900000577</v>
      </c>
    </row>
    <row r="30" spans="1:12" x14ac:dyDescent="0.25">
      <c r="B30" s="353" t="s">
        <v>600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48.347844962000003</v>
      </c>
      <c r="D49" s="129" t="e">
        <v>#N/A</v>
      </c>
      <c r="E49" s="128">
        <f t="shared" ref="E49:E56" si="4">AVERAGEIF($A$47:$A$108,A49,$F$47:$F$108)</f>
        <v>48.878614162666672</v>
      </c>
      <c r="F49" s="128">
        <v>48.347844962000003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48.878614162666672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48.878614162666672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48.878614162666672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48.878614162666672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56.310744251000003</v>
      </c>
      <c r="D54" s="129" t="e">
        <v>#N/A</v>
      </c>
      <c r="E54" s="128">
        <f t="shared" si="4"/>
        <v>48.878614162666672</v>
      </c>
      <c r="F54" s="128">
        <v>56.310744251000003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51.113288310000002</v>
      </c>
      <c r="D55" s="129" t="e">
        <v>#N/A</v>
      </c>
      <c r="E55" s="128">
        <f t="shared" si="4"/>
        <v>48.878614162666672</v>
      </c>
      <c r="F55" s="128">
        <v>51.113288310000002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41.517648131999998</v>
      </c>
      <c r="D56" s="129" t="e">
        <v>#N/A</v>
      </c>
      <c r="E56" s="128">
        <f t="shared" si="4"/>
        <v>48.878614162666672</v>
      </c>
      <c r="F56" s="128">
        <v>41.517648131999998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45.869143289999997</v>
      </c>
      <c r="D57" s="129" t="e">
        <v>#N/A</v>
      </c>
      <c r="E57" s="128"/>
      <c r="F57" s="128">
        <v>45.869143289999997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44.574784772999998</v>
      </c>
      <c r="D58" s="129" t="e">
        <v>#N/A</v>
      </c>
      <c r="E58" s="128"/>
      <c r="F58" s="128">
        <v>44.574784772999998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40.721643213999997</v>
      </c>
      <c r="D59" s="129" t="e">
        <v>#N/A</v>
      </c>
      <c r="E59" s="128"/>
      <c r="F59" s="128">
        <v>40.721643213999997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35.981930177000002</v>
      </c>
      <c r="D60" s="129" t="e">
        <v>#N/A</v>
      </c>
      <c r="E60" s="128"/>
      <c r="F60" s="128">
        <v>35.981930177000002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32.799766472999998</v>
      </c>
      <c r="D61" s="129" t="e">
        <v>#N/A</v>
      </c>
      <c r="E61" s="128">
        <f t="shared" ref="E61:E68" si="5">AVERAGEIF($A$47:$A$108,A61,$F$47:$F$108)</f>
        <v>39.776249847833334</v>
      </c>
      <c r="F61" s="128">
        <v>32.799766472999998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26.704142910000002</v>
      </c>
      <c r="D62" s="129" t="e">
        <v>#N/A</v>
      </c>
      <c r="E62" s="128">
        <f t="shared" si="5"/>
        <v>39.776249847833334</v>
      </c>
      <c r="F62" s="128">
        <v>26.704142910000002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29.821122824</v>
      </c>
      <c r="D63" s="129" t="e">
        <v>#N/A</v>
      </c>
      <c r="E63" s="128">
        <f t="shared" si="5"/>
        <v>39.776249847833334</v>
      </c>
      <c r="F63" s="128">
        <v>29.821122824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39.909196979999997</v>
      </c>
      <c r="D64" s="129" t="e">
        <v>#N/A</v>
      </c>
      <c r="E64" s="128">
        <f t="shared" si="5"/>
        <v>39.776249847833334</v>
      </c>
      <c r="F64" s="128">
        <v>39.909196979999997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52.950167024000002</v>
      </c>
      <c r="D65" s="129" t="e">
        <v>#N/A</v>
      </c>
      <c r="E65" s="128">
        <f t="shared" si="5"/>
        <v>39.776249847833334</v>
      </c>
      <c r="F65" s="128">
        <v>52.950167024000002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53.712463999000001</v>
      </c>
      <c r="D66" s="129" t="e">
        <v>#N/A</v>
      </c>
      <c r="E66" s="128">
        <f t="shared" si="5"/>
        <v>39.776249847833334</v>
      </c>
      <c r="F66" s="128">
        <v>53.712463999000001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41.888119830000001</v>
      </c>
      <c r="D67" s="129" t="e">
        <v>#N/A</v>
      </c>
      <c r="E67" s="128">
        <f t="shared" si="5"/>
        <v>39.776249847833334</v>
      </c>
      <c r="F67" s="128">
        <v>41.888119830000001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37.507379755999999</v>
      </c>
      <c r="D68" s="129" t="e">
        <v>#N/A</v>
      </c>
      <c r="E68" s="128">
        <f t="shared" si="5"/>
        <v>39.776249847833334</v>
      </c>
      <c r="F68" s="128">
        <v>37.507379755999999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38.028566939999997</v>
      </c>
      <c r="D69" s="129" t="e">
        <v>#N/A</v>
      </c>
      <c r="E69" s="128"/>
      <c r="F69" s="128">
        <v>38.028566939999997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47.290498047</v>
      </c>
      <c r="D70" s="129" t="e">
        <v>#N/A</v>
      </c>
      <c r="E70" s="128"/>
      <c r="F70" s="128">
        <v>47.290498047</v>
      </c>
      <c r="G70" s="126"/>
    </row>
    <row r="71" spans="1:7" x14ac:dyDescent="0.25">
      <c r="A71" s="119">
        <f t="shared" si="3"/>
        <v>2021</v>
      </c>
      <c r="B71" s="122">
        <v>44197</v>
      </c>
      <c r="C71" s="123">
        <v>49.192906159000003</v>
      </c>
      <c r="D71" s="129" t="e">
        <v>#N/A</v>
      </c>
      <c r="E71" s="128"/>
      <c r="F71" s="128">
        <v>49.192906159000003</v>
      </c>
      <c r="G71" s="126"/>
    </row>
    <row r="72" spans="1:7" x14ac:dyDescent="0.25">
      <c r="A72" s="119">
        <f t="shared" si="3"/>
        <v>2021</v>
      </c>
      <c r="B72" s="122">
        <v>44228</v>
      </c>
      <c r="C72" s="123">
        <v>50.544309831</v>
      </c>
      <c r="D72" s="129" t="e">
        <v>#N/A</v>
      </c>
      <c r="E72" s="128"/>
      <c r="F72" s="128">
        <v>50.544309831</v>
      </c>
      <c r="G72" s="126"/>
    </row>
    <row r="73" spans="1:7" x14ac:dyDescent="0.25">
      <c r="A73" s="119">
        <f t="shared" si="3"/>
        <v>2021</v>
      </c>
      <c r="B73" s="122">
        <v>44256</v>
      </c>
      <c r="C73" s="123">
        <v>38.294127639999999</v>
      </c>
      <c r="D73" s="129" t="e">
        <v>#N/A</v>
      </c>
      <c r="E73" s="128">
        <f t="shared" ref="E73:E80" si="6">AVERAGEIF($A$47:$A$108,A73,$F$47:$F$108)</f>
        <v>46.652741027500007</v>
      </c>
      <c r="F73" s="128">
        <v>38.294127639999999</v>
      </c>
      <c r="G73" s="126"/>
    </row>
    <row r="74" spans="1:7" x14ac:dyDescent="0.25">
      <c r="A74" s="119">
        <f t="shared" si="3"/>
        <v>2021</v>
      </c>
      <c r="B74" s="122">
        <v>44287</v>
      </c>
      <c r="C74" s="123">
        <v>34.1366187</v>
      </c>
      <c r="D74" s="129">
        <v>34.1366187</v>
      </c>
      <c r="E74" s="128">
        <f t="shared" si="6"/>
        <v>46.652741027500007</v>
      </c>
      <c r="F74" s="128">
        <v>34.1366187</v>
      </c>
      <c r="G74" s="126"/>
    </row>
    <row r="75" spans="1:7" x14ac:dyDescent="0.25">
      <c r="A75" s="119">
        <f t="shared" si="3"/>
        <v>2021</v>
      </c>
      <c r="B75" s="122">
        <v>44317</v>
      </c>
      <c r="C75" s="123" t="e">
        <v>#N/A</v>
      </c>
      <c r="D75" s="129">
        <v>40.977530000000002</v>
      </c>
      <c r="E75" s="128">
        <f t="shared" si="6"/>
        <v>46.652741027500007</v>
      </c>
      <c r="F75" s="128">
        <v>40.977530000000002</v>
      </c>
      <c r="G75" s="126"/>
    </row>
    <row r="76" spans="1:7" x14ac:dyDescent="0.25">
      <c r="A76" s="119">
        <f t="shared" si="3"/>
        <v>2021</v>
      </c>
      <c r="B76" s="122">
        <v>44348</v>
      </c>
      <c r="C76" s="123" t="e">
        <v>#N/A</v>
      </c>
      <c r="D76" s="129">
        <v>49.82535</v>
      </c>
      <c r="E76" s="128">
        <f t="shared" si="6"/>
        <v>46.652741027500007</v>
      </c>
      <c r="F76" s="128">
        <v>49.82535</v>
      </c>
      <c r="G76" s="126"/>
    </row>
    <row r="77" spans="1:7" x14ac:dyDescent="0.25">
      <c r="A77" s="119">
        <f t="shared" si="3"/>
        <v>2021</v>
      </c>
      <c r="B77" s="122">
        <v>44378</v>
      </c>
      <c r="C77" s="123" t="e">
        <v>#N/A</v>
      </c>
      <c r="D77" s="129">
        <v>62.408839999999998</v>
      </c>
      <c r="E77" s="128">
        <f t="shared" si="6"/>
        <v>46.652741027500007</v>
      </c>
      <c r="F77" s="128">
        <v>62.408839999999998</v>
      </c>
      <c r="G77" s="126"/>
    </row>
    <row r="78" spans="1:7" x14ac:dyDescent="0.25">
      <c r="A78" s="119">
        <f t="shared" si="3"/>
        <v>2021</v>
      </c>
      <c r="B78" s="122">
        <v>44409</v>
      </c>
      <c r="C78" s="123" t="e">
        <v>#N/A</v>
      </c>
      <c r="D78" s="129">
        <v>58.141919999999999</v>
      </c>
      <c r="E78" s="128">
        <f t="shared" si="6"/>
        <v>46.652741027500007</v>
      </c>
      <c r="F78" s="128">
        <v>58.141919999999999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45.647939999999998</v>
      </c>
      <c r="E79" s="128">
        <f t="shared" si="6"/>
        <v>46.652741027500007</v>
      </c>
      <c r="F79" s="128">
        <v>45.647939999999998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39.90869</v>
      </c>
      <c r="E80" s="128">
        <f t="shared" si="6"/>
        <v>46.652741027500007</v>
      </c>
      <c r="F80" s="128">
        <v>39.90869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36.501179999999998</v>
      </c>
      <c r="E81" s="128"/>
      <c r="F81" s="128">
        <v>36.501179999999998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54.253480000000003</v>
      </c>
      <c r="E82" s="128"/>
      <c r="F82" s="128">
        <v>54.253480000000003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58.516889999999997</v>
      </c>
      <c r="E83" s="128"/>
      <c r="F83" s="128">
        <v>58.516889999999997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43.45487</v>
      </c>
      <c r="E84" s="128"/>
      <c r="F84" s="128">
        <v>43.45487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43.272910000000003</v>
      </c>
      <c r="E85" s="128">
        <f t="shared" ref="E85:E92" si="7">AVERAGEIF($A$47:$A$108,A85,$F$47:$F$108)</f>
        <v>46.01161166666666</v>
      </c>
      <c r="F85" s="128">
        <v>43.272910000000003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35.839750000000002</v>
      </c>
      <c r="E86" s="128">
        <f t="shared" si="7"/>
        <v>46.01161166666666</v>
      </c>
      <c r="F86" s="128">
        <v>35.839750000000002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38.560560000000002</v>
      </c>
      <c r="E87" s="128">
        <f t="shared" si="7"/>
        <v>46.01161166666666</v>
      </c>
      <c r="F87" s="128">
        <v>38.560560000000002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47.671599999999998</v>
      </c>
      <c r="E88" s="128">
        <f t="shared" si="7"/>
        <v>46.01161166666666</v>
      </c>
      <c r="F88" s="128">
        <v>47.671599999999998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59.361400000000003</v>
      </c>
      <c r="E89" s="128">
        <f t="shared" si="7"/>
        <v>46.01161166666666</v>
      </c>
      <c r="F89" s="128">
        <v>59.361400000000003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56.036340000000003</v>
      </c>
      <c r="E90" s="128">
        <f t="shared" si="7"/>
        <v>46.01161166666666</v>
      </c>
      <c r="F90" s="128">
        <v>56.036340000000003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43.688679999999998</v>
      </c>
      <c r="E91" s="128">
        <f t="shared" si="7"/>
        <v>46.01161166666666</v>
      </c>
      <c r="F91" s="128">
        <v>43.688679999999998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39.036209999999997</v>
      </c>
      <c r="E92" s="128">
        <f t="shared" si="7"/>
        <v>46.01161166666666</v>
      </c>
      <c r="F92" s="128">
        <v>39.036209999999997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35.001390000000001</v>
      </c>
      <c r="E93" s="128"/>
      <c r="F93" s="128">
        <v>35.001390000000001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51.698740000000001</v>
      </c>
      <c r="E94" s="128"/>
      <c r="F94" s="128">
        <v>51.698740000000001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598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99" t="s">
        <v>56</v>
      </c>
      <c r="C25" s="599"/>
      <c r="D25" s="599"/>
      <c r="E25" s="599"/>
      <c r="F25" s="534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/>
      <c r="C27" s="594" t="s">
        <v>632</v>
      </c>
      <c r="D27" s="594"/>
      <c r="E27" s="594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99.144744000000003</v>
      </c>
      <c r="D29" s="43">
        <f>+MAX($B$29,$B$41,$B$53,$B$65,$B$77)</f>
        <v>187.203047</v>
      </c>
      <c r="E29" s="17">
        <f t="shared" ref="E29:E92" si="0">D29-C29</f>
        <v>88.058302999999995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98.637321</v>
      </c>
      <c r="D30" s="43">
        <f>+MAX($B$30,$B$42,$B$54,$B$66,$B$78)</f>
        <v>187.06361799999999</v>
      </c>
      <c r="E30" s="17">
        <f t="shared" si="0"/>
        <v>88.426296999999991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96.932056000000003</v>
      </c>
      <c r="D31" s="43">
        <f>+MAX($B$31,$B$43,$B$55,$B$67,$B$79)</f>
        <v>191.55273500000001</v>
      </c>
      <c r="E31" s="17">
        <f t="shared" si="0"/>
        <v>94.62067900000001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108.07230199999999</v>
      </c>
      <c r="D32" s="43">
        <f>+MAX($B$32,$B$44,$B$56,$B$68,$B$80)</f>
        <v>193.18521200000001</v>
      </c>
      <c r="E32" s="17">
        <f t="shared" si="0"/>
        <v>85.112910000000014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115.700254</v>
      </c>
      <c r="D33" s="43">
        <f>+MAX($B$33,$B$45,$B$57,$B$69,$B$81)</f>
        <v>192.41693000000001</v>
      </c>
      <c r="E33" s="17">
        <f t="shared" si="0"/>
        <v>76.716676000000007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116.860902</v>
      </c>
      <c r="D34" s="43">
        <f>+MAX($B$34,$B$46,$B$58,$B$70,$B$82)</f>
        <v>182.086476</v>
      </c>
      <c r="E34" s="17">
        <f t="shared" si="0"/>
        <v>65.225574000000009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99.144744000000003</v>
      </c>
      <c r="D41" s="43">
        <f>+MAX($B$29,$B$41,$B$53,$B$65,$B$77)</f>
        <v>187.203047</v>
      </c>
      <c r="E41" s="17">
        <f t="shared" si="0"/>
        <v>88.058302999999995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98.637321</v>
      </c>
      <c r="D42" s="43">
        <f>+MAX($B$30,$B$42,$B$54,$B$66,$B$78)</f>
        <v>187.06361799999999</v>
      </c>
      <c r="E42" s="17">
        <f t="shared" si="0"/>
        <v>88.426296999999991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96.932056000000003</v>
      </c>
      <c r="D43" s="43">
        <f>+MAX($B$31,$B$43,$B$55,$B$67,$B$79)</f>
        <v>191.55273500000001</v>
      </c>
      <c r="E43" s="17">
        <f t="shared" si="0"/>
        <v>94.62067900000001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108.07230199999999</v>
      </c>
      <c r="D44" s="43">
        <f>+MAX($B$32,$B$44,$B$56,$B$68,$B$80)</f>
        <v>193.18521200000001</v>
      </c>
      <c r="E44" s="17">
        <f t="shared" si="0"/>
        <v>85.112910000000014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115.700254</v>
      </c>
      <c r="D45" s="43">
        <f>+MAX($B$33,$B$45,$B$57,$B$69,$B$81)</f>
        <v>192.41693000000001</v>
      </c>
      <c r="E45" s="17">
        <f t="shared" si="0"/>
        <v>76.716676000000007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116.860902</v>
      </c>
      <c r="D46" s="43">
        <f>+MAX($B$34,$B$46,$B$58,$B$70,$B$82)</f>
        <v>182.086476</v>
      </c>
      <c r="E46" s="17">
        <f t="shared" si="0"/>
        <v>65.225574000000009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99.144744000000003</v>
      </c>
      <c r="D53" s="43">
        <f>+MAX($B$29,$B$41,$B$53,$B$65,$B$77)</f>
        <v>187.203047</v>
      </c>
      <c r="E53" s="17">
        <f t="shared" si="0"/>
        <v>88.058302999999995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98.637321</v>
      </c>
      <c r="D54" s="43">
        <f>+MAX($B$30,$B$42,$B$54,$B$66,$B$78)</f>
        <v>187.06361799999999</v>
      </c>
      <c r="E54" s="17">
        <f t="shared" si="0"/>
        <v>88.426296999999991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96.932056000000003</v>
      </c>
      <c r="D55" s="43">
        <f>+MAX($B$31,$B$43,$B$55,$B$67,$B$79)</f>
        <v>191.55273500000001</v>
      </c>
      <c r="E55" s="17">
        <f t="shared" si="0"/>
        <v>94.62067900000001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108.07230199999999</v>
      </c>
      <c r="D56" s="43">
        <f>+MAX($B$32,$B$44,$B$56,$B$68,$B$80)</f>
        <v>193.18521200000001</v>
      </c>
      <c r="E56" s="17">
        <f t="shared" si="0"/>
        <v>85.112910000000014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115.700254</v>
      </c>
      <c r="D57" s="43">
        <f>+MAX($B$33,$B$45,$B$57,$B$69,$B$81)</f>
        <v>192.41693000000001</v>
      </c>
      <c r="E57" s="17">
        <f t="shared" si="0"/>
        <v>76.716676000000007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116.860902</v>
      </c>
      <c r="D58" s="43">
        <f>+MAX($B$34,$B$46,$B$58,$B$70,$B$82)</f>
        <v>182.086476</v>
      </c>
      <c r="E58" s="17">
        <f t="shared" si="0"/>
        <v>65.225574000000009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99.144744000000003</v>
      </c>
      <c r="C65" s="43">
        <f>+MIN($B$29,$B$41,$B$53,$B$65,$B$77)</f>
        <v>99.144744000000003</v>
      </c>
      <c r="D65" s="43">
        <f>+MAX($B$29,$B$41,$B$53,$B$65,$B$77)</f>
        <v>187.203047</v>
      </c>
      <c r="E65" s="17">
        <f t="shared" si="0"/>
        <v>88.058302999999995</v>
      </c>
      <c r="G65" s="43"/>
      <c r="H65" s="17"/>
    </row>
    <row r="66" spans="1:8" x14ac:dyDescent="0.2">
      <c r="A66" s="1">
        <v>43497</v>
      </c>
      <c r="B66" s="12">
        <v>98.637321</v>
      </c>
      <c r="C66" s="43">
        <f>+MIN($B$30,$B$42,$B$54,$B$66,$B$78)</f>
        <v>98.637321</v>
      </c>
      <c r="D66" s="43">
        <f>+MAX($B$30,$B$42,$B$54,$B$66,$B$78)</f>
        <v>187.06361799999999</v>
      </c>
      <c r="E66" s="17">
        <f t="shared" si="0"/>
        <v>88.426296999999991</v>
      </c>
      <c r="G66" s="43"/>
      <c r="H66" s="17"/>
    </row>
    <row r="67" spans="1:8" x14ac:dyDescent="0.2">
      <c r="A67" s="1">
        <v>43525</v>
      </c>
      <c r="B67" s="12">
        <v>96.932056000000003</v>
      </c>
      <c r="C67" s="43">
        <f>+MIN($B$31,$B$43,$B$55,$B$67,$B$79)</f>
        <v>96.932056000000003</v>
      </c>
      <c r="D67" s="43">
        <f>+MAX($B$31,$B$43,$B$55,$B$67,$B$79)</f>
        <v>191.55273500000001</v>
      </c>
      <c r="E67" s="17">
        <f t="shared" si="0"/>
        <v>94.62067900000001</v>
      </c>
      <c r="G67" s="43"/>
      <c r="H67" s="17"/>
    </row>
    <row r="68" spans="1:8" x14ac:dyDescent="0.2">
      <c r="A68" s="1">
        <v>43556</v>
      </c>
      <c r="B68" s="12">
        <v>108.07230199999999</v>
      </c>
      <c r="C68" s="43">
        <f>+MIN($B$32,$B$44,$B$56,$B$68,$B$80)</f>
        <v>108.07230199999999</v>
      </c>
      <c r="D68" s="43">
        <f>+MAX($B$32,$B$44,$B$56,$B$68,$B$80)</f>
        <v>193.18521200000001</v>
      </c>
      <c r="E68" s="17">
        <f t="shared" si="0"/>
        <v>85.112910000000014</v>
      </c>
      <c r="G68" s="43"/>
      <c r="H68" s="17"/>
    </row>
    <row r="69" spans="1:8" x14ac:dyDescent="0.2">
      <c r="A69" s="1">
        <v>43586</v>
      </c>
      <c r="B69" s="12">
        <v>115.700254</v>
      </c>
      <c r="C69" s="43">
        <f>+MIN($B$33,$B$45,$B$57,$B$69,$B$81)</f>
        <v>115.700254</v>
      </c>
      <c r="D69" s="43">
        <f>+MAX($B$33,$B$45,$B$57,$B$69,$B$81)</f>
        <v>192.41693000000001</v>
      </c>
      <c r="E69" s="17">
        <f t="shared" si="0"/>
        <v>76.716676000000007</v>
      </c>
      <c r="G69" s="43"/>
      <c r="H69" s="17"/>
    </row>
    <row r="70" spans="1:8" x14ac:dyDescent="0.2">
      <c r="A70" s="1">
        <v>43617</v>
      </c>
      <c r="B70" s="12">
        <v>116.860902</v>
      </c>
      <c r="C70" s="43">
        <f>+MIN($B$34,$B$46,$B$58,$B$70,$B$82)</f>
        <v>116.860902</v>
      </c>
      <c r="D70" s="43">
        <f>+MAX($B$34,$B$46,$B$58,$B$70,$B$82)</f>
        <v>182.086476</v>
      </c>
      <c r="E70" s="17">
        <f t="shared" si="0"/>
        <v>65.225574000000009</v>
      </c>
      <c r="G70" s="43"/>
      <c r="H70" s="17"/>
    </row>
    <row r="71" spans="1:8" x14ac:dyDescent="0.2">
      <c r="A71" s="1">
        <v>43647</v>
      </c>
      <c r="B71" s="12">
        <v>110.661384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110.268097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110.614957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118.56643200000001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122.357287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128.17629199999999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134.35187999999999</v>
      </c>
      <c r="C77" s="43">
        <f>+MIN($B$29,$B$41,$B$53,$B$65,$B$77)</f>
        <v>99.144744000000003</v>
      </c>
      <c r="D77" s="43">
        <f>+MAX($B$29,$B$41,$B$53,$B$65,$B$77)</f>
        <v>187.203047</v>
      </c>
      <c r="E77" s="17">
        <f t="shared" si="0"/>
        <v>88.058302999999995</v>
      </c>
      <c r="G77" s="43"/>
      <c r="H77" s="17"/>
    </row>
    <row r="78" spans="1:8" x14ac:dyDescent="0.2">
      <c r="A78" s="1">
        <v>43862</v>
      </c>
      <c r="B78" s="12">
        <v>139.27991800000001</v>
      </c>
      <c r="C78" s="43">
        <f>+MIN($B$30,$B$42,$B$54,$B$66,$B$78)</f>
        <v>98.637321</v>
      </c>
      <c r="D78" s="43">
        <f>+MAX($B$30,$B$42,$B$54,$B$66,$B$78)</f>
        <v>187.06361799999999</v>
      </c>
      <c r="E78" s="17">
        <f t="shared" si="0"/>
        <v>88.426296999999991</v>
      </c>
      <c r="G78" s="43"/>
      <c r="H78" s="17"/>
    </row>
    <row r="79" spans="1:8" x14ac:dyDescent="0.2">
      <c r="A79" s="1">
        <v>43891</v>
      </c>
      <c r="B79" s="12">
        <v>145.21801199999999</v>
      </c>
      <c r="C79" s="43">
        <f>+MIN($B$31,$B$43,$B$55,$B$67,$B$79)</f>
        <v>96.932056000000003</v>
      </c>
      <c r="D79" s="43">
        <f>+MAX($B$31,$B$43,$B$55,$B$67,$B$79)</f>
        <v>191.55273500000001</v>
      </c>
      <c r="E79" s="17">
        <f t="shared" si="0"/>
        <v>94.62067900000001</v>
      </c>
      <c r="G79" s="43"/>
      <c r="H79" s="17"/>
    </row>
    <row r="80" spans="1:8" x14ac:dyDescent="0.2">
      <c r="A80" s="1">
        <v>43922</v>
      </c>
      <c r="B80" s="12">
        <v>151.72279</v>
      </c>
      <c r="C80" s="43">
        <f>+MIN($B$32,$B$44,$B$56,$B$68,$B$80)</f>
        <v>108.07230199999999</v>
      </c>
      <c r="D80" s="43">
        <f>+MAX($B$32,$B$44,$B$56,$B$68,$B$80)</f>
        <v>193.18521200000001</v>
      </c>
      <c r="E80" s="17">
        <f t="shared" si="0"/>
        <v>85.112910000000014</v>
      </c>
      <c r="G80" s="43"/>
      <c r="H80" s="17"/>
    </row>
    <row r="81" spans="1:8" x14ac:dyDescent="0.2">
      <c r="A81" s="1">
        <v>43952</v>
      </c>
      <c r="B81" s="12">
        <v>154.037307</v>
      </c>
      <c r="C81" s="43">
        <f>+MIN($B$33,$B$45,$B$57,$B$69,$B$81)</f>
        <v>115.700254</v>
      </c>
      <c r="D81" s="43">
        <f>+MAX($B$33,$B$45,$B$57,$B$69,$B$81)</f>
        <v>192.41693000000001</v>
      </c>
      <c r="E81" s="17">
        <f t="shared" si="0"/>
        <v>76.716676000000007</v>
      </c>
      <c r="G81" s="43"/>
      <c r="H81" s="17"/>
    </row>
    <row r="82" spans="1:8" x14ac:dyDescent="0.2">
      <c r="A82" s="1">
        <v>43983</v>
      </c>
      <c r="B82" s="12">
        <v>150.405618</v>
      </c>
      <c r="C82" s="43">
        <f>+MIN($B$34,$B$46,$B$58,$B$70,$B$82)</f>
        <v>116.860902</v>
      </c>
      <c r="D82" s="43">
        <f>+MAX($B$34,$B$46,$B$58,$B$70,$B$82)</f>
        <v>182.086476</v>
      </c>
      <c r="E82" s="17">
        <f t="shared" si="0"/>
        <v>65.225574000000009</v>
      </c>
      <c r="G82" s="43"/>
      <c r="H82" s="17"/>
    </row>
    <row r="83" spans="1:8" x14ac:dyDescent="0.2">
      <c r="A83" s="1">
        <v>44013</v>
      </c>
      <c r="B83" s="12">
        <v>137.95556099999999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129.644992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129.07933800000001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133.42131800000001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136.16774000000001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132.722576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125.398642</v>
      </c>
      <c r="C89" s="43">
        <f>+MIN($B$29,$B$41,$B$53,$B$65,$B$77)</f>
        <v>99.144744000000003</v>
      </c>
      <c r="D89" s="43">
        <f>+MAX($B$29,$B$41,$B$53,$B$65,$B$77)</f>
        <v>187.203047</v>
      </c>
      <c r="E89" s="17">
        <f t="shared" si="0"/>
        <v>88.058302999999995</v>
      </c>
      <c r="G89" s="43"/>
      <c r="H89" s="17"/>
    </row>
    <row r="90" spans="1:8" x14ac:dyDescent="0.2">
      <c r="A90" s="1">
        <v>44228</v>
      </c>
      <c r="B90" s="12">
        <v>109.716945</v>
      </c>
      <c r="C90" s="43">
        <f>+MIN($B$30,$B$42,$B$54,$B$66,$B$78)</f>
        <v>98.637321</v>
      </c>
      <c r="D90" s="43">
        <f>+MAX($B$30,$B$42,$B$54,$B$66,$B$78)</f>
        <v>187.06361799999999</v>
      </c>
      <c r="E90" s="17">
        <f t="shared" si="0"/>
        <v>88.426296999999991</v>
      </c>
      <c r="G90" s="43"/>
      <c r="H90" s="17"/>
    </row>
    <row r="91" spans="1:8" x14ac:dyDescent="0.2">
      <c r="A91" s="1">
        <v>44256</v>
      </c>
      <c r="B91" s="12">
        <v>114.38849999999999</v>
      </c>
      <c r="C91" s="43">
        <f>+MIN($B$31,$B$43,$B$55,$B$67,$B$79)</f>
        <v>96.932056000000003</v>
      </c>
      <c r="D91" s="43">
        <f>+MAX($B$31,$B$43,$B$55,$B$67,$B$79)</f>
        <v>191.55273500000001</v>
      </c>
      <c r="E91" s="17">
        <f t="shared" si="0"/>
        <v>94.62067900000001</v>
      </c>
      <c r="G91" s="43"/>
      <c r="H91" s="17"/>
    </row>
    <row r="92" spans="1:8" x14ac:dyDescent="0.2">
      <c r="A92" s="1">
        <v>44287</v>
      </c>
      <c r="B92" s="12">
        <v>121.0132</v>
      </c>
      <c r="C92" s="43">
        <f>+MIN($B$32,$B$44,$B$56,$B$68,$B$80)</f>
        <v>108.07230199999999</v>
      </c>
      <c r="D92" s="43">
        <f>+MAX($B$32,$B$44,$B$56,$B$68,$B$80)</f>
        <v>193.18521200000001</v>
      </c>
      <c r="E92" s="17">
        <f t="shared" si="0"/>
        <v>85.112910000000014</v>
      </c>
      <c r="G92" s="43"/>
      <c r="H92" s="17"/>
    </row>
    <row r="93" spans="1:8" x14ac:dyDescent="0.2">
      <c r="A93" s="1">
        <v>44317</v>
      </c>
      <c r="B93" s="12">
        <v>120.1969</v>
      </c>
      <c r="C93" s="43">
        <f>+MIN($B$33,$B$45,$B$57,$B$69,$B$81)</f>
        <v>115.700254</v>
      </c>
      <c r="D93" s="43">
        <f>+MAX($B$33,$B$45,$B$57,$B$69,$B$81)</f>
        <v>192.41693000000001</v>
      </c>
      <c r="E93" s="17">
        <f t="shared" ref="E93:E112" si="1">D93-C93</f>
        <v>76.716676000000007</v>
      </c>
      <c r="G93" s="43"/>
      <c r="H93" s="17"/>
    </row>
    <row r="94" spans="1:8" x14ac:dyDescent="0.2">
      <c r="A94" s="1">
        <v>44348</v>
      </c>
      <c r="B94" s="12">
        <v>114.6452</v>
      </c>
      <c r="C94" s="43">
        <f>+MIN($B$34,$B$46,$B$58,$B$70,$B$82)</f>
        <v>116.860902</v>
      </c>
      <c r="D94" s="43">
        <f>+MAX($B$34,$B$46,$B$58,$B$70,$B$82)</f>
        <v>182.086476</v>
      </c>
      <c r="E94" s="17">
        <f t="shared" si="1"/>
        <v>65.225574000000009</v>
      </c>
      <c r="G94" s="43"/>
      <c r="H94" s="17"/>
    </row>
    <row r="95" spans="1:8" x14ac:dyDescent="0.2">
      <c r="A95" s="1">
        <v>44378</v>
      </c>
      <c r="B95" s="12">
        <v>97.870270000000005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90.177359999999993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90.141580000000005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95.91968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100.99169999999999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89.160579999999996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74.894990000000007</v>
      </c>
      <c r="C101" s="43">
        <f>+MIN($B$29,$B$41,$B$53,$B$65,$B$77)</f>
        <v>99.144744000000003</v>
      </c>
      <c r="D101" s="17">
        <f>+MAX($B$29,$B$41,$B$53,$B$65,$B$77)</f>
        <v>187.203047</v>
      </c>
      <c r="E101" s="17">
        <f t="shared" si="1"/>
        <v>88.058302999999995</v>
      </c>
      <c r="G101" s="43"/>
      <c r="H101" s="17"/>
    </row>
    <row r="102" spans="1:8" x14ac:dyDescent="0.2">
      <c r="A102" s="1">
        <v>44593</v>
      </c>
      <c r="B102" s="12">
        <v>69.440920000000006</v>
      </c>
      <c r="C102" s="43">
        <f>+MIN($B$30,$B$42,$B$54,$B$66,$B$78)</f>
        <v>98.637321</v>
      </c>
      <c r="D102" s="17">
        <f>+MAX($B$30,$B$42,$B$54,$B$66,$B$78)</f>
        <v>187.06361799999999</v>
      </c>
      <c r="E102" s="17">
        <f t="shared" si="1"/>
        <v>88.426296999999991</v>
      </c>
      <c r="G102" s="43"/>
      <c r="H102" s="17"/>
    </row>
    <row r="103" spans="1:8" x14ac:dyDescent="0.2">
      <c r="A103" s="1">
        <v>44621</v>
      </c>
      <c r="B103" s="12">
        <v>69.621859999999998</v>
      </c>
      <c r="C103" s="43">
        <f>+MIN($B$31,$B$43,$B$55,$B$67,$B$79)</f>
        <v>96.932056000000003</v>
      </c>
      <c r="D103" s="17">
        <f>+MAX($B$31,$B$43,$B$55,$B$67,$B$79)</f>
        <v>191.55273500000001</v>
      </c>
      <c r="E103" s="17">
        <f t="shared" si="1"/>
        <v>94.62067900000001</v>
      </c>
      <c r="G103" s="43"/>
      <c r="H103" s="17"/>
    </row>
    <row r="104" spans="1:8" x14ac:dyDescent="0.2">
      <c r="A104" s="1">
        <v>44652</v>
      </c>
      <c r="B104" s="12">
        <v>74.538399999999996</v>
      </c>
      <c r="C104" s="43">
        <f>+MIN($B$32,$B$44,$B$56,$B$68,$B$80)</f>
        <v>108.07230199999999</v>
      </c>
      <c r="D104" s="17">
        <f>+MAX($B$32,$B$44,$B$56,$B$68,$B$80)</f>
        <v>193.18521200000001</v>
      </c>
      <c r="E104" s="17">
        <f t="shared" si="1"/>
        <v>85.112910000000014</v>
      </c>
      <c r="G104" s="43"/>
      <c r="H104" s="17"/>
    </row>
    <row r="105" spans="1:8" x14ac:dyDescent="0.2">
      <c r="A105" s="1">
        <v>44682</v>
      </c>
      <c r="B105" s="12">
        <v>78.42841</v>
      </c>
      <c r="C105" s="43">
        <f>+MIN($B$33,$B$45,$B$57,$B$69,$B$81)</f>
        <v>115.700254</v>
      </c>
      <c r="D105" s="17">
        <f>+MAX($B$33,$B$45,$B$57,$B$69,$B$81)</f>
        <v>192.41693000000001</v>
      </c>
      <c r="E105" s="17">
        <f t="shared" si="1"/>
        <v>76.716676000000007</v>
      </c>
      <c r="G105" s="43"/>
      <c r="H105" s="17"/>
    </row>
    <row r="106" spans="1:8" x14ac:dyDescent="0.2">
      <c r="A106" s="1">
        <v>44713</v>
      </c>
      <c r="B106" s="12">
        <v>75.647120000000001</v>
      </c>
      <c r="C106" s="43">
        <f>+MIN($B$34,$B$46,$B$58,$B$70,$B$82)</f>
        <v>116.860902</v>
      </c>
      <c r="D106" s="17">
        <f>+MAX($B$34,$B$46,$B$58,$B$70,$B$82)</f>
        <v>182.086476</v>
      </c>
      <c r="E106" s="17">
        <f t="shared" si="1"/>
        <v>65.225574000000009</v>
      </c>
      <c r="G106" s="43"/>
      <c r="H106" s="17"/>
    </row>
    <row r="107" spans="1:8" x14ac:dyDescent="0.2">
      <c r="A107" s="1">
        <v>44743</v>
      </c>
      <c r="B107" s="12">
        <v>62.383389999999999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56.774079999999998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57.09346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62.625219999999999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67.700429999999997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56.886989999999997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600</v>
      </c>
    </row>
    <row r="114" spans="1:2" x14ac:dyDescent="0.2">
      <c r="A114" t="s">
        <v>638</v>
      </c>
    </row>
    <row r="115" spans="1:2" x14ac:dyDescent="0.2">
      <c r="A115" s="366" t="s">
        <v>634</v>
      </c>
    </row>
    <row r="116" spans="1:2" x14ac:dyDescent="0.2">
      <c r="A116" s="4"/>
      <c r="B116" s="69" t="s">
        <v>350</v>
      </c>
    </row>
    <row r="117" spans="1:2" x14ac:dyDescent="0.2">
      <c r="A117" s="17">
        <v>64</v>
      </c>
      <c r="B117">
        <v>0</v>
      </c>
    </row>
    <row r="118" spans="1:2" x14ac:dyDescent="0.2">
      <c r="A118" s="17">
        <v>64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3" width="10.28515625" style="119" bestFit="1" customWidth="1"/>
    <col min="4" max="4" width="9.28515625" style="119"/>
    <col min="5" max="6" width="9.5703125" style="119" bestFit="1" customWidth="1"/>
    <col min="7" max="13" width="9.28515625" style="119"/>
    <col min="14" max="15" width="9.28515625" style="121"/>
    <col min="16" max="16" width="9.28515625" style="119"/>
    <col min="17" max="17" width="25.42578125" style="119" customWidth="1"/>
    <col min="18" max="18" width="11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598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523</v>
      </c>
      <c r="D24" s="586"/>
      <c r="E24" s="586"/>
      <c r="F24" s="586"/>
      <c r="G24" s="586"/>
      <c r="H24" s="32"/>
      <c r="I24" s="586" t="s">
        <v>524</v>
      </c>
      <c r="J24" s="586"/>
      <c r="K24" s="586"/>
      <c r="L24" s="586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1461.9576428</v>
      </c>
      <c r="F26" s="547">
        <v>1504.4620809</v>
      </c>
      <c r="G26" s="547">
        <v>1515.4350999999999</v>
      </c>
      <c r="H26" s="11"/>
      <c r="I26" s="17">
        <f t="shared" ref="I26:L29" si="0">D26-C26</f>
        <v>-28.804149800000005</v>
      </c>
      <c r="J26" s="17">
        <f t="shared" si="0"/>
        <v>21.668733400000065</v>
      </c>
      <c r="K26" s="17">
        <f t="shared" si="0"/>
        <v>42.504438100000016</v>
      </c>
      <c r="L26" s="17">
        <f t="shared" si="0"/>
        <v>10.973019099999874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919.53339803999995</v>
      </c>
      <c r="F27" s="11">
        <v>949.63583957000003</v>
      </c>
      <c r="G27" s="11">
        <v>957.47050999999999</v>
      </c>
      <c r="H27" s="11"/>
      <c r="I27" s="17">
        <f t="shared" si="0"/>
        <v>1.6802961999999297</v>
      </c>
      <c r="J27" s="17">
        <f t="shared" si="0"/>
        <v>-82.819451360000016</v>
      </c>
      <c r="K27" s="17">
        <f t="shared" si="0"/>
        <v>30.102441530000078</v>
      </c>
      <c r="L27" s="17">
        <f t="shared" si="0"/>
        <v>7.8346704299999601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1282.2502969</v>
      </c>
      <c r="F28" s="11">
        <v>1299.798981809</v>
      </c>
      <c r="G28" s="11">
        <v>1316.9573097</v>
      </c>
      <c r="H28" s="11"/>
      <c r="I28" s="17">
        <f t="shared" si="0"/>
        <v>-20.910941900000125</v>
      </c>
      <c r="J28" s="17">
        <f t="shared" si="0"/>
        <v>-86.258416499999839</v>
      </c>
      <c r="K28" s="17">
        <f t="shared" si="0"/>
        <v>17.548684909000031</v>
      </c>
      <c r="L28" s="17">
        <f t="shared" si="0"/>
        <v>17.158327890999999</v>
      </c>
    </row>
    <row r="29" spans="1:12" x14ac:dyDescent="0.25">
      <c r="B29" s="130" t="s">
        <v>277</v>
      </c>
      <c r="C29" s="63">
        <v>144.11380237</v>
      </c>
      <c r="D29" s="63">
        <v>143.45848040999999</v>
      </c>
      <c r="E29" s="63">
        <v>138.35147535999999</v>
      </c>
      <c r="F29" s="63">
        <v>132.6369541</v>
      </c>
      <c r="G29" s="63">
        <v>135.53287</v>
      </c>
      <c r="H29" s="66"/>
      <c r="I29" s="63">
        <f t="shared" si="0"/>
        <v>-0.65532196000000908</v>
      </c>
      <c r="J29" s="63">
        <f t="shared" si="0"/>
        <v>-5.1070050499999979</v>
      </c>
      <c r="K29" s="63">
        <f t="shared" si="0"/>
        <v>-5.7145212599999979</v>
      </c>
      <c r="L29" s="63">
        <f t="shared" si="0"/>
        <v>2.8959159000000056</v>
      </c>
    </row>
    <row r="30" spans="1:12" x14ac:dyDescent="0.25">
      <c r="B30" s="516" t="s">
        <v>495</v>
      </c>
      <c r="C30" s="11">
        <v>4003.2990700999999</v>
      </c>
      <c r="D30" s="11">
        <v>3954.6089526000001</v>
      </c>
      <c r="E30" s="11">
        <v>3802.0928131000001</v>
      </c>
      <c r="F30" s="11">
        <v>3886.5338062000001</v>
      </c>
      <c r="G30" s="11">
        <v>3925.3955999999998</v>
      </c>
      <c r="H30" s="517" t="s">
        <v>430</v>
      </c>
      <c r="I30" s="17">
        <f t="shared" ref="I30" si="1">D30-C30</f>
        <v>-48.690117499999815</v>
      </c>
      <c r="J30" s="17">
        <f t="shared" ref="J30" si="2">E30-D30</f>
        <v>-152.51613950000001</v>
      </c>
      <c r="K30" s="17">
        <f t="shared" ref="K30" si="3">F30-E30</f>
        <v>84.440993100000014</v>
      </c>
      <c r="L30" s="17">
        <f t="shared" ref="L30" si="4">G30-F30</f>
        <v>38.861793799999759</v>
      </c>
    </row>
    <row r="31" spans="1:12" x14ac:dyDescent="0.25">
      <c r="A31" s="353" t="s">
        <v>600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341.15367567999999</v>
      </c>
      <c r="D47" s="377" t="e">
        <v>#N/A</v>
      </c>
      <c r="E47" s="465"/>
      <c r="F47" s="465">
        <v>341.15367567999999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329.55074605416661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329.55074605416661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284.82464636999998</v>
      </c>
      <c r="D50" s="377" t="e">
        <v>#N/A</v>
      </c>
      <c r="E50" s="465">
        <f t="shared" si="8"/>
        <v>329.55074605416661</v>
      </c>
      <c r="F50" s="465">
        <v>284.82464636999998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308.23187625000003</v>
      </c>
      <c r="D51" s="377" t="e">
        <v>#N/A</v>
      </c>
      <c r="E51" s="465">
        <f t="shared" si="8"/>
        <v>329.55074605416661</v>
      </c>
      <c r="F51" s="465">
        <v>308.23187625000003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333.20477399999999</v>
      </c>
      <c r="D52" s="377" t="e">
        <v>#N/A</v>
      </c>
      <c r="E52" s="465">
        <f t="shared" si="8"/>
        <v>329.55074605416661</v>
      </c>
      <c r="F52" s="465">
        <v>333.20477399999999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388.90921969999999</v>
      </c>
      <c r="D53" s="377" t="e">
        <v>#N/A</v>
      </c>
      <c r="E53" s="465">
        <f t="shared" si="8"/>
        <v>329.55074605416661</v>
      </c>
      <c r="F53" s="465">
        <v>388.90921969999999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385.41909183000001</v>
      </c>
      <c r="D54" s="377" t="e">
        <v>#N/A</v>
      </c>
      <c r="E54" s="465">
        <f t="shared" si="8"/>
        <v>329.55074605416661</v>
      </c>
      <c r="F54" s="465">
        <v>385.41909183000001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352.5106275</v>
      </c>
      <c r="D55" s="377" t="e">
        <v>#N/A</v>
      </c>
      <c r="E55" s="465">
        <f t="shared" si="8"/>
        <v>329.55074605416661</v>
      </c>
      <c r="F55" s="465">
        <v>352.5106275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320.04962867</v>
      </c>
      <c r="D56" s="377" t="e">
        <v>#N/A</v>
      </c>
      <c r="E56" s="465">
        <f t="shared" si="8"/>
        <v>329.55074605416661</v>
      </c>
      <c r="F56" s="465">
        <v>320.04962867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297.55552256999999</v>
      </c>
      <c r="D57" s="377" t="e">
        <v>#N/A</v>
      </c>
      <c r="E57" s="465">
        <f t="shared" si="8"/>
        <v>329.55074605416661</v>
      </c>
      <c r="F57" s="465">
        <v>297.55552256999999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322.40473556000001</v>
      </c>
      <c r="D58" s="377" t="e">
        <v>#N/A</v>
      </c>
      <c r="E58" s="465"/>
      <c r="F58" s="465">
        <v>322.40473556000001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324.09807211999998</v>
      </c>
      <c r="D59" s="377" t="e">
        <v>#N/A</v>
      </c>
      <c r="E59" s="465"/>
      <c r="F59" s="465">
        <v>324.09807211999998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301.86618288</v>
      </c>
      <c r="D60" s="377" t="e">
        <v>#N/A</v>
      </c>
      <c r="E60" s="465">
        <f t="shared" ref="E60:E69" si="9">AVERAGEIF($A$47:$A$108,A60,$F$47:$F$108)</f>
        <v>316.84106776083331</v>
      </c>
      <c r="F60" s="465">
        <v>301.86618288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297.02279521999998</v>
      </c>
      <c r="D61" s="377" t="e">
        <v>#N/A</v>
      </c>
      <c r="E61" s="465">
        <f t="shared" si="9"/>
        <v>316.84106776083331</v>
      </c>
      <c r="F61" s="465">
        <v>297.02279521999998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268.82114259000002</v>
      </c>
      <c r="D62" s="377" t="e">
        <v>#N/A</v>
      </c>
      <c r="E62" s="465">
        <f t="shared" si="9"/>
        <v>316.84106776083331</v>
      </c>
      <c r="F62" s="465">
        <v>268.82114259000002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281.36078212000001</v>
      </c>
      <c r="D63" s="377" t="e">
        <v>#N/A</v>
      </c>
      <c r="E63" s="465">
        <f t="shared" si="9"/>
        <v>316.84106776083331</v>
      </c>
      <c r="F63" s="465">
        <v>281.36078212000001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326.92356059999997</v>
      </c>
      <c r="D64" s="377" t="e">
        <v>#N/A</v>
      </c>
      <c r="E64" s="465">
        <f t="shared" si="9"/>
        <v>316.84106776083331</v>
      </c>
      <c r="F64" s="465">
        <v>326.92356059999997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386.67708701999999</v>
      </c>
      <c r="D65" s="377" t="e">
        <v>#N/A</v>
      </c>
      <c r="E65" s="465">
        <f t="shared" si="9"/>
        <v>316.84106776083331</v>
      </c>
      <c r="F65" s="465">
        <v>386.67708701999999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376.14223363999997</v>
      </c>
      <c r="D66" s="377" t="e">
        <v>#N/A</v>
      </c>
      <c r="E66" s="465">
        <f t="shared" si="9"/>
        <v>316.84106776083331</v>
      </c>
      <c r="F66" s="465">
        <v>376.14223363999997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329.06945669999999</v>
      </c>
      <c r="D67" s="377" t="e">
        <v>#N/A</v>
      </c>
      <c r="E67" s="465">
        <f t="shared" si="9"/>
        <v>316.84106776083331</v>
      </c>
      <c r="F67" s="465">
        <v>329.06945669999999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302.92047643000001</v>
      </c>
      <c r="D68" s="377" t="e">
        <v>#N/A</v>
      </c>
      <c r="E68" s="465">
        <f t="shared" si="9"/>
        <v>316.84106776083331</v>
      </c>
      <c r="F68" s="465">
        <v>302.92047643000001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284.06138207999999</v>
      </c>
      <c r="D69" s="377" t="e">
        <v>#N/A</v>
      </c>
      <c r="E69" s="465">
        <f t="shared" si="9"/>
        <v>316.84106776083331</v>
      </c>
      <c r="F69" s="465">
        <v>284.06138207999999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323.12964173</v>
      </c>
      <c r="D70" s="377" t="e">
        <v>#N/A</v>
      </c>
      <c r="E70" s="465"/>
      <c r="F70" s="465">
        <v>323.12964173</v>
      </c>
      <c r="G70" s="126"/>
    </row>
    <row r="71" spans="1:7" x14ac:dyDescent="0.25">
      <c r="A71" s="135">
        <f t="shared" si="7"/>
        <v>2021</v>
      </c>
      <c r="B71" s="429">
        <v>44197</v>
      </c>
      <c r="C71" s="513">
        <v>333.35402183000002</v>
      </c>
      <c r="D71" s="377" t="e">
        <v>#N/A</v>
      </c>
      <c r="E71" s="465"/>
      <c r="F71" s="465">
        <v>333.35402183000002</v>
      </c>
      <c r="G71" s="126"/>
    </row>
    <row r="72" spans="1:7" x14ac:dyDescent="0.25">
      <c r="A72" s="135">
        <f t="shared" si="7"/>
        <v>2021</v>
      </c>
      <c r="B72" s="429">
        <v>44228</v>
      </c>
      <c r="C72" s="513">
        <v>308.87828436000001</v>
      </c>
      <c r="D72" s="377" t="e">
        <v>#N/A</v>
      </c>
      <c r="E72" s="465">
        <f t="shared" ref="E72:E81" si="10">AVERAGEIF($A$47:$A$108,A72,$F$47:$F$108)</f>
        <v>323.8778171825</v>
      </c>
      <c r="F72" s="465">
        <v>308.87828436000001</v>
      </c>
      <c r="G72" s="126"/>
    </row>
    <row r="73" spans="1:7" x14ac:dyDescent="0.25">
      <c r="A73" s="135">
        <f t="shared" si="7"/>
        <v>2021</v>
      </c>
      <c r="B73" s="429">
        <v>44256</v>
      </c>
      <c r="C73" s="513">
        <v>304.38</v>
      </c>
      <c r="D73" s="377" t="e">
        <v>#N/A</v>
      </c>
      <c r="E73" s="465">
        <f t="shared" si="10"/>
        <v>323.8778171825</v>
      </c>
      <c r="F73" s="465">
        <v>304.38</v>
      </c>
      <c r="G73" s="126"/>
    </row>
    <row r="74" spans="1:7" x14ac:dyDescent="0.25">
      <c r="A74" s="135">
        <f t="shared" si="7"/>
        <v>2021</v>
      </c>
      <c r="B74" s="429">
        <v>44287</v>
      </c>
      <c r="C74" s="513">
        <v>279.4479</v>
      </c>
      <c r="D74" s="377">
        <v>279.4479</v>
      </c>
      <c r="E74" s="465">
        <f t="shared" si="10"/>
        <v>323.8778171825</v>
      </c>
      <c r="F74" s="465">
        <v>279.4479</v>
      </c>
      <c r="G74" s="126"/>
    </row>
    <row r="75" spans="1:7" x14ac:dyDescent="0.25">
      <c r="A75" s="135">
        <f t="shared" si="7"/>
        <v>2021</v>
      </c>
      <c r="B75" s="429">
        <v>44317</v>
      </c>
      <c r="C75" s="513" t="e">
        <v>#N/A</v>
      </c>
      <c r="D75" s="377">
        <v>296.76830000000001</v>
      </c>
      <c r="E75" s="465">
        <f t="shared" si="10"/>
        <v>323.8778171825</v>
      </c>
      <c r="F75" s="465">
        <v>296.76830000000001</v>
      </c>
      <c r="G75" s="126"/>
    </row>
    <row r="76" spans="1:7" x14ac:dyDescent="0.25">
      <c r="A76" s="135">
        <f t="shared" si="7"/>
        <v>2021</v>
      </c>
      <c r="B76" s="429">
        <v>44348</v>
      </c>
      <c r="C76" s="513" t="e">
        <v>#N/A</v>
      </c>
      <c r="D76" s="377">
        <v>341.59129999999999</v>
      </c>
      <c r="E76" s="465">
        <f t="shared" si="10"/>
        <v>323.8778171825</v>
      </c>
      <c r="F76" s="465">
        <v>341.59129999999999</v>
      </c>
      <c r="G76" s="126"/>
    </row>
    <row r="77" spans="1:7" x14ac:dyDescent="0.25">
      <c r="A77" s="135">
        <f t="shared" si="7"/>
        <v>2021</v>
      </c>
      <c r="B77" s="429">
        <v>44378</v>
      </c>
      <c r="C77" s="513" t="e">
        <v>#N/A</v>
      </c>
      <c r="D77" s="377">
        <v>386.8707</v>
      </c>
      <c r="E77" s="465">
        <f t="shared" si="10"/>
        <v>323.8778171825</v>
      </c>
      <c r="F77" s="465">
        <v>386.8707</v>
      </c>
      <c r="G77" s="126"/>
    </row>
    <row r="78" spans="1:7" x14ac:dyDescent="0.25">
      <c r="A78" s="135">
        <f t="shared" si="7"/>
        <v>2021</v>
      </c>
      <c r="B78" s="429">
        <v>44409</v>
      </c>
      <c r="C78" s="513" t="e">
        <v>#N/A</v>
      </c>
      <c r="D78" s="377">
        <v>375.91950000000003</v>
      </c>
      <c r="E78" s="465">
        <f t="shared" si="10"/>
        <v>323.8778171825</v>
      </c>
      <c r="F78" s="465">
        <v>375.91950000000003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334.69459999999998</v>
      </c>
      <c r="E79" s="465">
        <f t="shared" si="10"/>
        <v>323.8778171825</v>
      </c>
      <c r="F79" s="465">
        <v>334.69459999999998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306.05759999999998</v>
      </c>
      <c r="E80" s="465">
        <f t="shared" si="10"/>
        <v>323.8778171825</v>
      </c>
      <c r="F80" s="465">
        <v>306.05759999999998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289.0444</v>
      </c>
      <c r="E81" s="465">
        <f t="shared" si="10"/>
        <v>323.8778171825</v>
      </c>
      <c r="F81" s="465">
        <v>289.0444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329.52719999999999</v>
      </c>
      <c r="E82" s="465"/>
      <c r="F82" s="465">
        <v>329.52719999999999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341.07560000000001</v>
      </c>
      <c r="E83" s="465"/>
      <c r="F83" s="465">
        <v>341.07560000000001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310.7903</v>
      </c>
      <c r="E84" s="465">
        <f t="shared" ref="E84:E93" si="11">AVERAGEIF($A$47:$A$108,A84,$F$47:$F$108)</f>
        <v>327.11629999999997</v>
      </c>
      <c r="F84" s="465">
        <v>310.7903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308.2097</v>
      </c>
      <c r="E85" s="465">
        <f t="shared" si="11"/>
        <v>327.11629999999997</v>
      </c>
      <c r="F85" s="465">
        <v>308.2097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283.63549999999998</v>
      </c>
      <c r="E86" s="465">
        <f t="shared" si="11"/>
        <v>327.11629999999997</v>
      </c>
      <c r="F86" s="465">
        <v>283.63549999999998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299.3064</v>
      </c>
      <c r="E87" s="465">
        <f t="shared" si="11"/>
        <v>327.11629999999997</v>
      </c>
      <c r="F87" s="465">
        <v>299.3064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344.00749999999999</v>
      </c>
      <c r="E88" s="465">
        <f t="shared" si="11"/>
        <v>327.11629999999997</v>
      </c>
      <c r="F88" s="465">
        <v>344.00749999999999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388.95389999999998</v>
      </c>
      <c r="E89" s="465">
        <f t="shared" si="11"/>
        <v>327.11629999999997</v>
      </c>
      <c r="F89" s="465">
        <v>388.95389999999998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379.41579999999999</v>
      </c>
      <c r="E90" s="465">
        <f t="shared" si="11"/>
        <v>327.11629999999997</v>
      </c>
      <c r="F90" s="465">
        <v>379.41579999999999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338.02050000000003</v>
      </c>
      <c r="E91" s="465">
        <f t="shared" si="11"/>
        <v>327.11629999999997</v>
      </c>
      <c r="F91" s="465">
        <v>338.02050000000003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308.69690000000003</v>
      </c>
      <c r="E92" s="465">
        <f t="shared" si="11"/>
        <v>327.11629999999997</v>
      </c>
      <c r="F92" s="465">
        <v>308.69690000000003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291.35199999999998</v>
      </c>
      <c r="E93" s="465">
        <f t="shared" si="11"/>
        <v>327.11629999999997</v>
      </c>
      <c r="F93" s="465">
        <v>291.35199999999998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331.93150000000003</v>
      </c>
      <c r="E94" s="465"/>
      <c r="F94" s="465">
        <v>331.93150000000003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28515625" style="6" customWidth="1"/>
    <col min="3" max="3" width="9.28515625" style="6"/>
    <col min="5" max="7" width="9.28515625" customWidth="1"/>
    <col min="17" max="17" width="23.71093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598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93" t="s">
        <v>282</v>
      </c>
      <c r="C25" s="593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93" t="s">
        <v>183</v>
      </c>
      <c r="C26" s="593"/>
      <c r="D26" s="37"/>
      <c r="E26" s="32"/>
      <c r="F26" s="37"/>
      <c r="G26" s="593" t="s">
        <v>183</v>
      </c>
      <c r="H26" s="593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13.195874471</v>
      </c>
      <c r="H34" s="31">
        <f t="shared" si="0"/>
        <v>1.394793539988215E-2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13.498079988000001</v>
      </c>
      <c r="H35" s="31">
        <f t="shared" si="0"/>
        <v>2.2901514989714711E-2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13.699231300999999</v>
      </c>
      <c r="H36" s="31">
        <f t="shared" si="0"/>
        <v>1.4902216698880588E-2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13.08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13.27</v>
      </c>
      <c r="C93" s="80" t="e">
        <v>#N/A</v>
      </c>
      <c r="E93" s="6"/>
    </row>
    <row r="94" spans="1:5" x14ac:dyDescent="0.2">
      <c r="A94" s="1">
        <v>44013</v>
      </c>
      <c r="B94" s="80">
        <v>13.25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13.54</v>
      </c>
      <c r="C96" s="80" t="e">
        <v>#N/A</v>
      </c>
      <c r="E96" s="6"/>
    </row>
    <row r="97" spans="1:5" x14ac:dyDescent="0.2">
      <c r="A97" s="1">
        <v>44105</v>
      </c>
      <c r="B97" s="80">
        <v>13.7</v>
      </c>
      <c r="C97" s="80" t="e">
        <v>#N/A</v>
      </c>
      <c r="E97" s="6"/>
    </row>
    <row r="98" spans="1:5" x14ac:dyDescent="0.2">
      <c r="A98" s="1">
        <v>44136</v>
      </c>
      <c r="B98" s="80">
        <v>13.35</v>
      </c>
      <c r="C98" s="80" t="e">
        <v>#N/A</v>
      </c>
      <c r="E98" s="6"/>
    </row>
    <row r="99" spans="1:5" x14ac:dyDescent="0.2">
      <c r="A99" s="1">
        <v>44166</v>
      </c>
      <c r="B99" s="80">
        <v>12.8</v>
      </c>
      <c r="C99" s="80" t="e">
        <v>#N/A</v>
      </c>
      <c r="E99" s="6"/>
    </row>
    <row r="100" spans="1:5" x14ac:dyDescent="0.2">
      <c r="A100" s="1">
        <v>44197</v>
      </c>
      <c r="B100" s="80">
        <v>12.69</v>
      </c>
      <c r="C100" s="80" t="e">
        <v>#N/A</v>
      </c>
      <c r="E100" s="6"/>
    </row>
    <row r="101" spans="1:5" x14ac:dyDescent="0.2">
      <c r="A101" s="1">
        <v>44228</v>
      </c>
      <c r="B101" s="80">
        <v>13.34</v>
      </c>
      <c r="C101" s="80" t="e">
        <v>#N/A</v>
      </c>
      <c r="E101" s="6"/>
    </row>
    <row r="102" spans="1:5" x14ac:dyDescent="0.2">
      <c r="A102" s="1">
        <v>44256</v>
      </c>
      <c r="B102" s="80">
        <v>13.48183</v>
      </c>
      <c r="C102" s="80" t="e">
        <v>#N/A</v>
      </c>
      <c r="E102" s="6"/>
    </row>
    <row r="103" spans="1:5" x14ac:dyDescent="0.2">
      <c r="A103" s="1">
        <v>44287</v>
      </c>
      <c r="B103" s="80">
        <v>13.741960000000001</v>
      </c>
      <c r="C103" s="80">
        <v>13.741960000000001</v>
      </c>
      <c r="E103" s="6"/>
    </row>
    <row r="104" spans="1:5" x14ac:dyDescent="0.2">
      <c r="A104" s="1">
        <v>44317</v>
      </c>
      <c r="B104" s="80" t="e">
        <v>#N/A</v>
      </c>
      <c r="C104" s="80">
        <v>13.397970000000001</v>
      </c>
      <c r="E104" s="6"/>
    </row>
    <row r="105" spans="1:5" x14ac:dyDescent="0.2">
      <c r="A105" s="1">
        <v>44348</v>
      </c>
      <c r="B105" s="80" t="e">
        <v>#N/A</v>
      </c>
      <c r="C105" s="80">
        <v>13.5113</v>
      </c>
      <c r="E105" s="6"/>
    </row>
    <row r="106" spans="1:5" x14ac:dyDescent="0.2">
      <c r="A106" s="1">
        <v>44378</v>
      </c>
      <c r="B106" s="80" t="e">
        <v>#N/A</v>
      </c>
      <c r="C106" s="80">
        <v>13.599970000000001</v>
      </c>
      <c r="E106" s="6"/>
    </row>
    <row r="107" spans="1:5" x14ac:dyDescent="0.2">
      <c r="A107" s="1">
        <v>44409</v>
      </c>
      <c r="B107" s="80" t="e">
        <v>#N/A</v>
      </c>
      <c r="C107" s="80">
        <v>13.67245</v>
      </c>
      <c r="E107" s="6"/>
    </row>
    <row r="108" spans="1:5" x14ac:dyDescent="0.2">
      <c r="A108" s="1">
        <v>44440</v>
      </c>
      <c r="B108" s="80" t="e">
        <v>#N/A</v>
      </c>
      <c r="C108" s="80">
        <v>13.83583</v>
      </c>
      <c r="E108" s="6"/>
    </row>
    <row r="109" spans="1:5" x14ac:dyDescent="0.2">
      <c r="A109" s="1">
        <v>44470</v>
      </c>
      <c r="B109" s="80" t="e">
        <v>#N/A</v>
      </c>
      <c r="C109" s="80">
        <v>14.001939999999999</v>
      </c>
      <c r="E109" s="6"/>
    </row>
    <row r="110" spans="1:5" x14ac:dyDescent="0.2">
      <c r="A110" s="1">
        <v>44501</v>
      </c>
      <c r="B110" s="80" t="e">
        <v>#N/A</v>
      </c>
      <c r="C110" s="80">
        <v>13.7356</v>
      </c>
      <c r="E110" s="6"/>
    </row>
    <row r="111" spans="1:5" x14ac:dyDescent="0.2">
      <c r="A111" s="1">
        <v>44531</v>
      </c>
      <c r="B111" s="80" t="e">
        <v>#N/A</v>
      </c>
      <c r="C111" s="80">
        <v>13.151960000000001</v>
      </c>
      <c r="E111" s="6"/>
    </row>
    <row r="112" spans="1:5" x14ac:dyDescent="0.2">
      <c r="A112" s="1">
        <v>44562</v>
      </c>
      <c r="B112" s="80" t="e">
        <v>#N/A</v>
      </c>
      <c r="C112" s="80">
        <v>13.01538</v>
      </c>
      <c r="E112" s="6"/>
    </row>
    <row r="113" spans="1:5" x14ac:dyDescent="0.2">
      <c r="A113" s="1">
        <v>44593</v>
      </c>
      <c r="B113" s="80" t="e">
        <v>#N/A</v>
      </c>
      <c r="C113" s="80">
        <v>13.73577</v>
      </c>
      <c r="E113" s="6"/>
    </row>
    <row r="114" spans="1:5" x14ac:dyDescent="0.2">
      <c r="A114" s="1">
        <v>44621</v>
      </c>
      <c r="B114" s="80" t="e">
        <v>#N/A</v>
      </c>
      <c r="C114" s="80">
        <v>13.802440000000001</v>
      </c>
      <c r="E114" s="6"/>
    </row>
    <row r="115" spans="1:5" x14ac:dyDescent="0.2">
      <c r="A115" s="1">
        <v>44652</v>
      </c>
      <c r="B115" s="80" t="e">
        <v>#N/A</v>
      </c>
      <c r="C115" s="80">
        <v>14.10552</v>
      </c>
      <c r="E115" s="6"/>
    </row>
    <row r="116" spans="1:5" x14ac:dyDescent="0.2">
      <c r="A116" s="1">
        <v>44682</v>
      </c>
      <c r="B116" s="80" t="e">
        <v>#N/A</v>
      </c>
      <c r="C116" s="80">
        <v>13.662940000000001</v>
      </c>
      <c r="E116" s="6"/>
    </row>
    <row r="117" spans="1:5" x14ac:dyDescent="0.2">
      <c r="A117" s="1">
        <v>44713</v>
      </c>
      <c r="B117" s="80" t="e">
        <v>#N/A</v>
      </c>
      <c r="C117" s="80">
        <v>13.70429</v>
      </c>
      <c r="E117" s="6"/>
    </row>
    <row r="118" spans="1:5" x14ac:dyDescent="0.2">
      <c r="A118" s="1">
        <v>44743</v>
      </c>
      <c r="B118" s="80" t="e">
        <v>#N/A</v>
      </c>
      <c r="C118" s="80">
        <v>13.75881</v>
      </c>
      <c r="E118" s="6"/>
    </row>
    <row r="119" spans="1:5" x14ac:dyDescent="0.2">
      <c r="A119" s="1">
        <v>44774</v>
      </c>
      <c r="B119" s="80" t="e">
        <v>#N/A</v>
      </c>
      <c r="C119" s="80">
        <v>13.78618</v>
      </c>
      <c r="E119" s="6"/>
    </row>
    <row r="120" spans="1:5" x14ac:dyDescent="0.2">
      <c r="A120" s="1">
        <v>44805</v>
      </c>
      <c r="B120" s="80" t="e">
        <v>#N/A</v>
      </c>
      <c r="C120" s="80">
        <v>13.93233</v>
      </c>
      <c r="E120" s="6"/>
    </row>
    <row r="121" spans="1:5" x14ac:dyDescent="0.2">
      <c r="A121" s="1">
        <v>44835</v>
      </c>
      <c r="B121" s="80" t="e">
        <v>#N/A</v>
      </c>
      <c r="C121" s="80">
        <v>14.02802</v>
      </c>
      <c r="E121" s="6"/>
    </row>
    <row r="122" spans="1:5" x14ac:dyDescent="0.2">
      <c r="A122" s="1">
        <v>44866</v>
      </c>
      <c r="B122" s="80" t="e">
        <v>#N/A</v>
      </c>
      <c r="C122" s="80">
        <v>13.831659999999999</v>
      </c>
      <c r="E122" s="6"/>
    </row>
    <row r="123" spans="1:5" x14ac:dyDescent="0.2">
      <c r="A123" s="59">
        <v>44896</v>
      </c>
      <c r="B123" s="80" t="e">
        <v>#N/A</v>
      </c>
      <c r="C123" s="80">
        <v>13.26141</v>
      </c>
      <c r="E123" s="6"/>
    </row>
    <row r="124" spans="1:5" x14ac:dyDescent="0.2">
      <c r="A124" s="353" t="s">
        <v>600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710937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598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3.1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1365.8221020999999</v>
      </c>
      <c r="C35" s="72">
        <v>1142.1730106</v>
      </c>
      <c r="D35" s="72">
        <v>807.08447699999999</v>
      </c>
      <c r="E35" s="72">
        <v>291.14766448</v>
      </c>
      <c r="F35" s="72">
        <v>382.59091926999997</v>
      </c>
      <c r="G35" s="214">
        <v>35.368402388999996</v>
      </c>
      <c r="H35" s="72">
        <v>4018.5960107000001</v>
      </c>
      <c r="I35">
        <v>2018</v>
      </c>
      <c r="J35" s="355">
        <f t="shared" si="6"/>
        <v>0.33987544367817335</v>
      </c>
      <c r="K35" s="355">
        <f t="shared" si="6"/>
        <v>0.28422190425681648</v>
      </c>
      <c r="L35" s="355">
        <f t="shared" si="6"/>
        <v>0.20083742552151038</v>
      </c>
      <c r="M35" s="355">
        <f t="shared" si="6"/>
        <v>7.2450095432530157E-2</v>
      </c>
      <c r="N35" s="355">
        <f t="shared" si="6"/>
        <v>9.5205120955504152E-2</v>
      </c>
      <c r="O35" s="356">
        <f t="shared" si="7"/>
        <v>8.8011838698956874E-3</v>
      </c>
    </row>
    <row r="36" spans="1:15" x14ac:dyDescent="0.2">
      <c r="A36">
        <v>2019</v>
      </c>
      <c r="B36" s="72">
        <v>1477.1392247000001</v>
      </c>
      <c r="C36" s="72">
        <v>958.73199527999998</v>
      </c>
      <c r="D36" s="72">
        <v>809.40926200000001</v>
      </c>
      <c r="E36" s="72">
        <v>286.65204170999999</v>
      </c>
      <c r="F36" s="72">
        <v>410.01145549</v>
      </c>
      <c r="G36" s="214">
        <v>29.066046567000001</v>
      </c>
      <c r="H36" s="72">
        <v>3966.0793402999998</v>
      </c>
      <c r="I36">
        <v>2019</v>
      </c>
      <c r="J36" s="355">
        <f t="shared" si="6"/>
        <v>0.3724431858159114</v>
      </c>
      <c r="K36" s="355">
        <f t="shared" si="6"/>
        <v>0.24173293396785153</v>
      </c>
      <c r="L36" s="355">
        <f t="shared" si="6"/>
        <v>0.2040829727674523</v>
      </c>
      <c r="M36" s="355">
        <f t="shared" si="6"/>
        <v>7.2275922167587603E-2</v>
      </c>
      <c r="N36" s="355">
        <f t="shared" si="6"/>
        <v>0.10337953941662351</v>
      </c>
      <c r="O36" s="356">
        <f t="shared" si="7"/>
        <v>7.3286598862647573E-3</v>
      </c>
    </row>
    <row r="37" spans="1:15" x14ac:dyDescent="0.2">
      <c r="A37">
        <v>2020</v>
      </c>
      <c r="B37" s="72">
        <v>1512.1986836999999</v>
      </c>
      <c r="C37" s="72">
        <v>768.19610992000003</v>
      </c>
      <c r="D37" s="72">
        <v>789.918631</v>
      </c>
      <c r="E37" s="72">
        <v>289.86984166000002</v>
      </c>
      <c r="F37" s="72">
        <v>470.74421089999998</v>
      </c>
      <c r="G37" s="214">
        <v>27.133821455</v>
      </c>
      <c r="H37" s="72">
        <v>3852.7725386000002</v>
      </c>
      <c r="I37">
        <v>2020</v>
      </c>
      <c r="J37" s="355">
        <f t="shared" si="6"/>
        <v>0.39249622669120626</v>
      </c>
      <c r="K37" s="355">
        <f t="shared" si="6"/>
        <v>0.19938786996211902</v>
      </c>
      <c r="L37" s="355">
        <f t="shared" si="6"/>
        <v>0.20502602297072964</v>
      </c>
      <c r="M37" s="355">
        <f t="shared" si="6"/>
        <v>7.5236687023659946E-2</v>
      </c>
      <c r="N37" s="355">
        <f t="shared" si="6"/>
        <v>0.12218323458852738</v>
      </c>
      <c r="O37" s="356">
        <f t="shared" si="7"/>
        <v>7.0426741218571239E-3</v>
      </c>
    </row>
    <row r="38" spans="1:15" x14ac:dyDescent="0.2">
      <c r="A38">
        <v>2021</v>
      </c>
      <c r="B38" s="72">
        <v>1386.5186472</v>
      </c>
      <c r="C38" s="72">
        <v>921.86106317999997</v>
      </c>
      <c r="D38" s="72">
        <v>779.19400299999995</v>
      </c>
      <c r="E38" s="72">
        <v>262.40095141</v>
      </c>
      <c r="F38" s="72">
        <v>549.70087950000004</v>
      </c>
      <c r="G38" s="214">
        <v>26.691363263</v>
      </c>
      <c r="H38" s="72">
        <v>3919.9949789000002</v>
      </c>
      <c r="I38">
        <v>2021</v>
      </c>
      <c r="J38" s="355">
        <f t="shared" si="6"/>
        <v>0.35370418958778221</v>
      </c>
      <c r="K38" s="355">
        <f t="shared" si="6"/>
        <v>0.23516893979254172</v>
      </c>
      <c r="L38" s="355">
        <f t="shared" si="6"/>
        <v>0.19877423496564059</v>
      </c>
      <c r="M38" s="355">
        <f t="shared" si="6"/>
        <v>6.6939103958656862E-2</v>
      </c>
      <c r="N38" s="355">
        <f t="shared" si="6"/>
        <v>0.14022999581857959</v>
      </c>
      <c r="O38" s="356">
        <f t="shared" si="7"/>
        <v>6.8090299621990664E-3</v>
      </c>
    </row>
    <row r="39" spans="1:15" x14ac:dyDescent="0.2">
      <c r="A39" s="9">
        <v>2022</v>
      </c>
      <c r="B39" s="73">
        <v>1378.7889600000001</v>
      </c>
      <c r="C39" s="73">
        <v>902.55094999999994</v>
      </c>
      <c r="D39" s="73">
        <v>755.81799000000001</v>
      </c>
      <c r="E39" s="73">
        <v>273.57256999999998</v>
      </c>
      <c r="F39" s="73">
        <v>614.18453999999997</v>
      </c>
      <c r="G39" s="216">
        <v>26.865722300000002</v>
      </c>
      <c r="H39" s="73">
        <v>3945.6120000000001</v>
      </c>
      <c r="I39" s="9">
        <v>2022</v>
      </c>
      <c r="J39" s="357">
        <f t="shared" si="6"/>
        <v>0.34944869389083366</v>
      </c>
      <c r="K39" s="357">
        <f t="shared" si="6"/>
        <v>0.22874802438759814</v>
      </c>
      <c r="L39" s="357">
        <f t="shared" si="6"/>
        <v>0.19155912694912727</v>
      </c>
      <c r="M39" s="357">
        <f t="shared" si="6"/>
        <v>6.9335902769963181E-2</v>
      </c>
      <c r="N39" s="357">
        <f t="shared" si="6"/>
        <v>0.15566268046630027</v>
      </c>
      <c r="O39" s="358">
        <f t="shared" si="7"/>
        <v>6.8090127209669881E-3</v>
      </c>
    </row>
    <row r="40" spans="1:15" x14ac:dyDescent="0.2">
      <c r="A40" s="353" t="s">
        <v>600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598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2.5635155690000002</v>
      </c>
      <c r="E27" s="20">
        <v>2.592341995</v>
      </c>
      <c r="F27" s="20">
        <v>2.53849277</v>
      </c>
      <c r="G27" s="20">
        <v>2.5489385000000002</v>
      </c>
      <c r="I27" s="20">
        <f t="shared" ref="I27:I33" si="0">D27-C27</f>
        <v>-9.9622825999999609E-2</v>
      </c>
      <c r="J27" s="20">
        <f t="shared" ref="J27:J33" si="1">E27-D27</f>
        <v>2.8826425999999739E-2</v>
      </c>
      <c r="K27" s="20">
        <f t="shared" ref="K27:K33" si="2">F27-E27</f>
        <v>-5.3849225000000001E-2</v>
      </c>
      <c r="L27" s="20">
        <f t="shared" ref="L27:L33" si="3">G27-F27</f>
        <v>1.0445730000000264E-2</v>
      </c>
    </row>
    <row r="28" spans="1:14" x14ac:dyDescent="0.2">
      <c r="B28" s="3" t="s">
        <v>91</v>
      </c>
      <c r="C28" s="20">
        <v>2.2614896309999999</v>
      </c>
      <c r="D28" s="20">
        <v>2.236186929</v>
      </c>
      <c r="E28" s="20">
        <v>2.1012704069999999</v>
      </c>
      <c r="F28" s="20">
        <v>2.150434197</v>
      </c>
      <c r="G28" s="20">
        <v>2.177384</v>
      </c>
      <c r="I28" s="20">
        <f t="shared" si="0"/>
        <v>-2.5302701999999844E-2</v>
      </c>
      <c r="J28" s="20">
        <f t="shared" si="1"/>
        <v>-0.13491652200000015</v>
      </c>
      <c r="K28" s="20">
        <f t="shared" si="2"/>
        <v>4.9163790000000152E-2</v>
      </c>
      <c r="L28" s="20">
        <f t="shared" si="3"/>
        <v>2.6949802999999939E-2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1.3804353007000001</v>
      </c>
      <c r="F29" s="20">
        <v>1.4476044189999999</v>
      </c>
      <c r="G29" s="20">
        <v>1.5061899000000001</v>
      </c>
      <c r="I29" s="20">
        <f t="shared" si="0"/>
        <v>-4.2971928900000123E-2</v>
      </c>
      <c r="J29" s="20">
        <f t="shared" si="1"/>
        <v>-0.14256442009999981</v>
      </c>
      <c r="K29" s="20">
        <f t="shared" si="2"/>
        <v>6.716911829999983E-2</v>
      </c>
      <c r="L29" s="20">
        <f t="shared" si="3"/>
        <v>5.8585481000000161E-2</v>
      </c>
    </row>
    <row r="30" spans="1:14" x14ac:dyDescent="0.2">
      <c r="B30" s="3" t="s">
        <v>93</v>
      </c>
      <c r="C30" s="20">
        <v>2.4798970793000001</v>
      </c>
      <c r="D30" s="20">
        <v>2.6911790417999999</v>
      </c>
      <c r="E30" s="20">
        <v>3.0651417812999999</v>
      </c>
      <c r="F30" s="20">
        <v>3.5217780762999999</v>
      </c>
      <c r="G30" s="20">
        <v>3.828001</v>
      </c>
      <c r="I30" s="20">
        <f t="shared" si="0"/>
        <v>0.21128196249999975</v>
      </c>
      <c r="J30" s="20">
        <f t="shared" si="1"/>
        <v>0.37396273950000003</v>
      </c>
      <c r="K30" s="20">
        <f t="shared" si="2"/>
        <v>0.45663629500000003</v>
      </c>
      <c r="L30" s="20">
        <f t="shared" si="3"/>
        <v>0.30622292370000004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0.430297877</v>
      </c>
      <c r="F31" s="20">
        <v>0.44584777599999997</v>
      </c>
      <c r="G31" s="20">
        <v>0.44650230000000002</v>
      </c>
      <c r="I31" s="20">
        <f t="shared" si="0"/>
        <v>-4.4900720000000005E-2</v>
      </c>
      <c r="J31" s="20">
        <f t="shared" si="1"/>
        <v>-1.2148694999999987E-2</v>
      </c>
      <c r="K31" s="20">
        <f t="shared" si="2"/>
        <v>1.5549898999999978E-2</v>
      </c>
      <c r="L31" s="20">
        <f t="shared" si="3"/>
        <v>6.5452400000004518E-4</v>
      </c>
    </row>
    <row r="32" spans="1:14" x14ac:dyDescent="0.2">
      <c r="B32" s="3" t="s">
        <v>81</v>
      </c>
      <c r="C32" s="20">
        <v>0.208864787</v>
      </c>
      <c r="D32" s="20">
        <v>0.20128454500000001</v>
      </c>
      <c r="E32" s="20">
        <v>0.214262587</v>
      </c>
      <c r="F32" s="20">
        <v>0.21818164600000001</v>
      </c>
      <c r="G32" s="20">
        <v>0.2171361</v>
      </c>
      <c r="I32" s="20">
        <f t="shared" si="0"/>
        <v>-7.580241999999987E-3</v>
      </c>
      <c r="J32" s="20">
        <f t="shared" si="1"/>
        <v>1.2978041999999995E-2</v>
      </c>
      <c r="K32" s="20">
        <f t="shared" si="2"/>
        <v>3.9190590000000025E-3</v>
      </c>
      <c r="L32" s="20">
        <f t="shared" si="3"/>
        <v>-1.0455460000000083E-3</v>
      </c>
    </row>
    <row r="33" spans="1:13" x14ac:dyDescent="0.2">
      <c r="A33" s="9"/>
      <c r="B33" s="5" t="s">
        <v>82</v>
      </c>
      <c r="C33" s="62">
        <v>0.91510524400000004</v>
      </c>
      <c r="D33" s="62">
        <v>1.0171109920000001</v>
      </c>
      <c r="E33" s="62">
        <v>1.2457128580000001</v>
      </c>
      <c r="F33" s="62">
        <v>1.574170447</v>
      </c>
      <c r="G33" s="62">
        <v>1.9388175999999999</v>
      </c>
      <c r="H33" s="9"/>
      <c r="I33" s="62">
        <f t="shared" si="0"/>
        <v>0.10200574800000006</v>
      </c>
      <c r="J33" s="62">
        <f t="shared" si="1"/>
        <v>0.22860186599999999</v>
      </c>
      <c r="K33" s="62">
        <f t="shared" si="2"/>
        <v>0.32845758899999988</v>
      </c>
      <c r="L33" s="62">
        <f t="shared" si="3"/>
        <v>0.36464715299999995</v>
      </c>
    </row>
    <row r="34" spans="1:13" x14ac:dyDescent="0.2">
      <c r="C34"/>
      <c r="H34" s="32" t="s">
        <v>430</v>
      </c>
      <c r="I34" s="7">
        <f>+SUM(I27:I33)</f>
        <v>9.2909291600000249E-2</v>
      </c>
      <c r="J34" s="7">
        <f t="shared" ref="J34:L34" si="4">+SUM(J27:J33)</f>
        <v>0.35473943639999983</v>
      </c>
      <c r="K34" s="7">
        <f t="shared" si="4"/>
        <v>0.86704652529999993</v>
      </c>
      <c r="L34" s="7">
        <f t="shared" si="4"/>
        <v>0.76646006870000039</v>
      </c>
    </row>
    <row r="35" spans="1:13" ht="12.75" customHeight="1" x14ac:dyDescent="0.2">
      <c r="A35" s="600" t="s">
        <v>85</v>
      </c>
      <c r="B35" s="600"/>
      <c r="C35" s="600"/>
      <c r="D35" s="600"/>
      <c r="E35" s="600"/>
      <c r="F35" s="600"/>
      <c r="G35" s="600"/>
      <c r="H35" s="600"/>
      <c r="I35" s="600"/>
      <c r="J35" s="600"/>
      <c r="K35" s="600"/>
      <c r="L35" s="600"/>
      <c r="M35" s="600"/>
    </row>
    <row r="36" spans="1:13" x14ac:dyDescent="0.2">
      <c r="A36" s="600"/>
      <c r="B36" s="600"/>
      <c r="C36" s="600"/>
      <c r="D36" s="600"/>
      <c r="E36" s="600"/>
      <c r="F36" s="600"/>
      <c r="G36" s="600"/>
      <c r="H36" s="600"/>
      <c r="I36" s="600"/>
      <c r="J36" s="600"/>
      <c r="K36" s="600"/>
      <c r="L36" s="600"/>
      <c r="M36" s="600"/>
    </row>
    <row r="37" spans="1:13" x14ac:dyDescent="0.2">
      <c r="A37" s="353" t="s">
        <v>600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598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601" t="s">
        <v>77</v>
      </c>
      <c r="D26" s="601"/>
      <c r="E26" s="601"/>
      <c r="F26" s="601"/>
      <c r="G26" s="601"/>
      <c r="H26" s="30"/>
      <c r="I26" s="601" t="s">
        <v>4</v>
      </c>
      <c r="J26" s="601"/>
      <c r="K26" s="601"/>
      <c r="L26" s="601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1260.1854288</v>
      </c>
      <c r="D28" s="486">
        <v>1075.8677361</v>
      </c>
      <c r="E28" s="486">
        <v>873.48443584999995</v>
      </c>
      <c r="F28" s="486">
        <v>1023.2056708</v>
      </c>
      <c r="G28" s="486">
        <v>1010.66714</v>
      </c>
      <c r="H28" s="30"/>
      <c r="I28" s="486">
        <f t="shared" ref="I28:L30" si="0">D28-C28</f>
        <v>-184.31769269999995</v>
      </c>
      <c r="J28" s="486">
        <f t="shared" si="0"/>
        <v>-202.38330025000005</v>
      </c>
      <c r="K28" s="486">
        <f t="shared" si="0"/>
        <v>149.72123495000005</v>
      </c>
      <c r="L28" s="486">
        <f t="shared" si="0"/>
        <v>-12.53853079999999</v>
      </c>
    </row>
    <row r="29" spans="1:14" x14ac:dyDescent="0.2">
      <c r="A29" s="30"/>
      <c r="B29" s="440" t="s">
        <v>35</v>
      </c>
      <c r="C29" s="486">
        <v>2372.6880651000001</v>
      </c>
      <c r="D29" s="486">
        <v>2367.0303709999998</v>
      </c>
      <c r="E29" s="486">
        <v>2034.5181709000001</v>
      </c>
      <c r="F29" s="486">
        <v>2193.0211368</v>
      </c>
      <c r="G29" s="486">
        <v>2299.9699999999998</v>
      </c>
      <c r="H29" s="30"/>
      <c r="I29" s="486">
        <f t="shared" si="0"/>
        <v>-5.6576941000002989</v>
      </c>
      <c r="J29" s="486">
        <f t="shared" si="0"/>
        <v>-332.51220009999975</v>
      </c>
      <c r="K29" s="486">
        <f t="shared" si="0"/>
        <v>158.50296589999994</v>
      </c>
      <c r="L29" s="486">
        <f t="shared" si="0"/>
        <v>106.94886319999978</v>
      </c>
    </row>
    <row r="30" spans="1:14" x14ac:dyDescent="0.2">
      <c r="A30" s="30"/>
      <c r="B30" s="519" t="s">
        <v>86</v>
      </c>
      <c r="C30" s="486">
        <v>1630.9197122999999</v>
      </c>
      <c r="D30" s="486">
        <v>1685.7300921999999</v>
      </c>
      <c r="E30" s="486">
        <v>1651.4441159999999</v>
      </c>
      <c r="F30" s="486">
        <v>1635.6685050999999</v>
      </c>
      <c r="G30" s="486">
        <v>1633.4302</v>
      </c>
      <c r="H30" s="30"/>
      <c r="I30" s="486">
        <f t="shared" si="0"/>
        <v>54.810379900000044</v>
      </c>
      <c r="J30" s="486">
        <f t="shared" si="0"/>
        <v>-34.28597620000005</v>
      </c>
      <c r="K30" s="486">
        <f t="shared" si="0"/>
        <v>-15.775610899999947</v>
      </c>
      <c r="L30" s="486">
        <f t="shared" si="0"/>
        <v>-2.2383050999999341</v>
      </c>
    </row>
    <row r="31" spans="1:14" x14ac:dyDescent="0.2">
      <c r="A31" s="30"/>
      <c r="B31" s="520" t="s">
        <v>220</v>
      </c>
      <c r="C31" s="521">
        <v>5274.8895521000004</v>
      </c>
      <c r="D31" s="521">
        <v>5139.7245456000001</v>
      </c>
      <c r="E31" s="521">
        <v>4570.5430687999997</v>
      </c>
      <c r="F31" s="521">
        <v>4862.9917071999998</v>
      </c>
      <c r="G31" s="521">
        <v>4955.1635999999999</v>
      </c>
      <c r="H31" s="71"/>
      <c r="I31" s="521">
        <f t="shared" ref="I31" si="1">D31-C31</f>
        <v>-135.16500650000035</v>
      </c>
      <c r="J31" s="521">
        <f t="shared" ref="J31" si="2">E31-D31</f>
        <v>-569.18147680000038</v>
      </c>
      <c r="K31" s="521">
        <f t="shared" ref="K31" si="3">F31-E31</f>
        <v>292.44863840000016</v>
      </c>
      <c r="L31" s="521">
        <f t="shared" ref="L31" si="4">G31-F31</f>
        <v>92.171892800000023</v>
      </c>
    </row>
    <row r="32" spans="1:14" x14ac:dyDescent="0.2">
      <c r="A32" s="30"/>
      <c r="B32" s="353" t="s">
        <v>600</v>
      </c>
      <c r="C32" s="30"/>
      <c r="D32" s="30"/>
      <c r="E32" s="30"/>
      <c r="F32" s="30"/>
      <c r="G32" s="30"/>
      <c r="H32" s="30"/>
      <c r="I32" s="512">
        <f>+SUM(I28:I30)</f>
        <v>-135.16500690000021</v>
      </c>
      <c r="J32" s="512">
        <f>+SUM(J28:J30)</f>
        <v>-569.18147654999984</v>
      </c>
      <c r="K32" s="512">
        <f>+SUM(K28:K30)</f>
        <v>292.44858995000004</v>
      </c>
      <c r="L32" s="512">
        <f>+SUM(L28:L30)</f>
        <v>92.172027299999854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7109375" customWidth="1"/>
    <col min="18" max="18" width="14.42578125" customWidth="1"/>
  </cols>
  <sheetData>
    <row r="2" spans="1:18" ht="15.75" x14ac:dyDescent="0.25">
      <c r="A2" s="44" t="s">
        <v>598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6.0721356406000002E-2</v>
      </c>
    </row>
    <row r="29" spans="1:11" x14ac:dyDescent="0.2">
      <c r="A29">
        <v>2003</v>
      </c>
      <c r="B29" s="13">
        <v>6.5889875380999996E-2</v>
      </c>
    </row>
    <row r="30" spans="1:11" x14ac:dyDescent="0.2">
      <c r="A30">
        <v>2004</v>
      </c>
      <c r="B30" s="13">
        <v>7.1331862282000003E-2</v>
      </c>
    </row>
    <row r="31" spans="1:11" x14ac:dyDescent="0.2">
      <c r="A31">
        <v>2005</v>
      </c>
      <c r="B31" s="13">
        <v>8.0227416529000006E-2</v>
      </c>
    </row>
    <row r="32" spans="1:11" x14ac:dyDescent="0.2">
      <c r="A32">
        <v>2006</v>
      </c>
      <c r="B32" s="13">
        <v>8.3876587774000005E-2</v>
      </c>
    </row>
    <row r="33" spans="1:2" x14ac:dyDescent="0.2">
      <c r="A33">
        <v>2007</v>
      </c>
      <c r="B33" s="13">
        <v>8.5366826896999995E-2</v>
      </c>
    </row>
    <row r="34" spans="1:2" x14ac:dyDescent="0.2">
      <c r="A34">
        <v>2008</v>
      </c>
      <c r="B34" s="13">
        <v>9.5771912291999994E-2</v>
      </c>
    </row>
    <row r="35" spans="1:2" x14ac:dyDescent="0.2">
      <c r="A35">
        <v>2009</v>
      </c>
      <c r="B35" s="13">
        <v>7.3800889716999996E-2</v>
      </c>
    </row>
    <row r="36" spans="1:2" x14ac:dyDescent="0.2">
      <c r="A36">
        <v>2010</v>
      </c>
      <c r="B36" s="13">
        <v>8.0980060564999998E-2</v>
      </c>
    </row>
    <row r="37" spans="1:2" x14ac:dyDescent="0.2">
      <c r="A37">
        <v>2011</v>
      </c>
      <c r="B37" s="13">
        <v>8.9546987647000004E-2</v>
      </c>
    </row>
    <row r="38" spans="1:2" x14ac:dyDescent="0.2">
      <c r="A38">
        <v>2012</v>
      </c>
      <c r="B38" s="13">
        <v>8.3658910449999999E-2</v>
      </c>
    </row>
    <row r="39" spans="1:2" x14ac:dyDescent="0.2">
      <c r="A39">
        <v>2013</v>
      </c>
      <c r="B39" s="13">
        <v>8.1972504129000007E-2</v>
      </c>
    </row>
    <row r="40" spans="1:2" x14ac:dyDescent="0.2">
      <c r="A40">
        <v>2014</v>
      </c>
      <c r="B40" s="13">
        <v>7.9578767034000006E-2</v>
      </c>
    </row>
    <row r="41" spans="1:2" x14ac:dyDescent="0.2">
      <c r="A41">
        <v>2015</v>
      </c>
      <c r="B41" s="13">
        <v>6.1842655415000003E-2</v>
      </c>
    </row>
    <row r="42" spans="1:2" x14ac:dyDescent="0.2">
      <c r="A42">
        <v>2016</v>
      </c>
      <c r="B42" s="13">
        <v>5.5373719851000001E-2</v>
      </c>
    </row>
    <row r="43" spans="1:2" x14ac:dyDescent="0.2">
      <c r="A43">
        <v>2017</v>
      </c>
      <c r="B43" s="13">
        <v>5.8131441961999999E-2</v>
      </c>
    </row>
    <row r="44" spans="1:2" x14ac:dyDescent="0.2">
      <c r="A44">
        <v>2018</v>
      </c>
      <c r="B44" s="13">
        <v>6.2241785990999998E-2</v>
      </c>
    </row>
    <row r="45" spans="1:2" x14ac:dyDescent="0.2">
      <c r="A45">
        <v>2019</v>
      </c>
      <c r="B45" s="13">
        <v>5.6731848936000001E-2</v>
      </c>
    </row>
    <row r="46" spans="1:2" x14ac:dyDescent="0.2">
      <c r="A46">
        <v>2020</v>
      </c>
      <c r="B46" s="13">
        <v>4.6805114303000002E-2</v>
      </c>
    </row>
    <row r="47" spans="1:2" x14ac:dyDescent="0.2">
      <c r="A47">
        <v>2021</v>
      </c>
      <c r="B47" s="13">
        <v>5.3227645408999998E-2</v>
      </c>
    </row>
    <row r="48" spans="1:2" x14ac:dyDescent="0.2">
      <c r="A48" s="9">
        <v>2022</v>
      </c>
      <c r="B48" s="13">
        <v>5.1147008558000001E-2</v>
      </c>
    </row>
    <row r="49" spans="1:2" x14ac:dyDescent="0.2">
      <c r="A49" s="353" t="s">
        <v>600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598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496</v>
      </c>
      <c r="C25" s="577"/>
      <c r="D25" s="577"/>
      <c r="E25" s="577"/>
      <c r="F25" s="577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631</v>
      </c>
    </row>
    <row r="27" spans="1:11" x14ac:dyDescent="0.2">
      <c r="A27" s="19" t="s">
        <v>94</v>
      </c>
      <c r="B27" s="25">
        <v>41.991569257000002</v>
      </c>
      <c r="C27" s="25">
        <v>42.725762238999998</v>
      </c>
      <c r="D27" s="25">
        <v>40.699320563000001</v>
      </c>
      <c r="E27" s="25">
        <v>41.146304880000002</v>
      </c>
      <c r="F27" s="276">
        <v>44.362638799000003</v>
      </c>
      <c r="H27" s="25"/>
    </row>
    <row r="28" spans="1:11" x14ac:dyDescent="0.2">
      <c r="A28" s="19" t="s">
        <v>95</v>
      </c>
      <c r="B28" s="25">
        <v>129.50581568999999</v>
      </c>
      <c r="C28" s="25">
        <v>105.39231528000001</v>
      </c>
      <c r="D28" s="25">
        <v>128.94474081999999</v>
      </c>
      <c r="E28" s="25">
        <v>123.67142483000001</v>
      </c>
      <c r="F28" s="276">
        <v>121.32980000000001</v>
      </c>
      <c r="H28" s="25"/>
    </row>
    <row r="29" spans="1:11" x14ac:dyDescent="0.2">
      <c r="A29" s="19" t="s">
        <v>96</v>
      </c>
      <c r="B29" s="25">
        <v>227.21194686000001</v>
      </c>
      <c r="C29" s="25">
        <v>247.38222629000001</v>
      </c>
      <c r="D29" s="25">
        <v>249.04992061999999</v>
      </c>
      <c r="E29" s="25">
        <v>243.27622331000001</v>
      </c>
      <c r="F29" s="276">
        <v>249.19049999999999</v>
      </c>
      <c r="H29" s="25"/>
    </row>
    <row r="30" spans="1:11" x14ac:dyDescent="0.2">
      <c r="A30" s="19" t="s">
        <v>97</v>
      </c>
      <c r="B30" s="25">
        <v>373.24651857999999</v>
      </c>
      <c r="C30" s="25">
        <v>397.60142605999999</v>
      </c>
      <c r="D30" s="25">
        <v>359.64443458</v>
      </c>
      <c r="E30" s="25">
        <v>352.94038229</v>
      </c>
      <c r="F30" s="276">
        <v>367.44839999999999</v>
      </c>
      <c r="H30" s="25"/>
    </row>
    <row r="31" spans="1:11" x14ac:dyDescent="0.2">
      <c r="A31" s="19" t="s">
        <v>98</v>
      </c>
      <c r="B31" s="25">
        <v>336.40995509999999</v>
      </c>
      <c r="C31" s="25">
        <v>356.82072492999998</v>
      </c>
      <c r="D31" s="25">
        <v>333.50807305000001</v>
      </c>
      <c r="E31" s="25">
        <v>333.91477592000001</v>
      </c>
      <c r="F31" s="276">
        <v>327.2174</v>
      </c>
      <c r="H31" s="25"/>
    </row>
    <row r="32" spans="1:11" x14ac:dyDescent="0.2">
      <c r="A32" s="19" t="s">
        <v>99</v>
      </c>
      <c r="B32" s="25">
        <v>243.06013453</v>
      </c>
      <c r="C32" s="25">
        <v>181.41937573999999</v>
      </c>
      <c r="D32" s="25">
        <v>183.46070017</v>
      </c>
      <c r="E32" s="25">
        <v>183.87541438</v>
      </c>
      <c r="F32" s="276">
        <v>199.1893</v>
      </c>
      <c r="H32" s="25"/>
    </row>
    <row r="33" spans="1:12" x14ac:dyDescent="0.2">
      <c r="A33" s="18" t="s">
        <v>444</v>
      </c>
      <c r="B33" s="66">
        <f>+SUM(B27:B32)</f>
        <v>1351.4259400169999</v>
      </c>
      <c r="C33" s="66">
        <f>+SUM(C27:C32)</f>
        <v>1331.3418305390001</v>
      </c>
      <c r="D33" s="66">
        <f>+SUM(D27:D32)</f>
        <v>1295.3071898030003</v>
      </c>
      <c r="E33" s="66">
        <f>+SUM(E27:E32)</f>
        <v>1278.8245256099999</v>
      </c>
      <c r="F33" s="277">
        <f>+SUM(F27:F32)</f>
        <v>1308.7380387989999</v>
      </c>
    </row>
    <row r="34" spans="1:12" x14ac:dyDescent="0.2">
      <c r="A34" s="353" t="s">
        <v>600</v>
      </c>
    </row>
    <row r="35" spans="1:12" ht="12.75" customHeight="1" x14ac:dyDescent="0.2">
      <c r="A35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602"/>
      <c r="C35" s="602"/>
      <c r="D35" s="602"/>
      <c r="E35" s="602"/>
      <c r="F35" s="602"/>
      <c r="G35" s="602"/>
      <c r="H35" s="602"/>
      <c r="I35" s="602"/>
      <c r="J35" s="602"/>
      <c r="K35" s="602"/>
      <c r="L35" s="256"/>
    </row>
    <row r="36" spans="1:12" x14ac:dyDescent="0.2">
      <c r="A36" s="602"/>
      <c r="B36" s="602"/>
      <c r="C36" s="602"/>
      <c r="D36" s="602"/>
      <c r="E36" s="602"/>
      <c r="F36" s="602"/>
      <c r="G36" s="602"/>
      <c r="H36" s="602"/>
      <c r="I36" s="602"/>
      <c r="J36" s="602"/>
      <c r="K36" s="602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603" t="s">
        <v>181</v>
      </c>
      <c r="C38" s="603"/>
      <c r="D38" s="603"/>
      <c r="E38" s="603"/>
      <c r="F38" s="603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28515625" defaultRowHeight="12.75" x14ac:dyDescent="0.2"/>
  <cols>
    <col min="1" max="1" width="13.7109375" style="91" customWidth="1"/>
    <col min="2" max="2" width="10.28515625" style="91" customWidth="1"/>
    <col min="3" max="3" width="10.7109375" style="91" customWidth="1"/>
    <col min="4" max="6" width="9.28515625" style="91"/>
    <col min="7" max="7" width="13.7109375" style="91" customWidth="1"/>
    <col min="8" max="16" width="9.28515625" style="91"/>
    <col min="17" max="17" width="18.42578125" style="91" customWidth="1"/>
    <col min="18" max="18" width="14.5703125" style="91" customWidth="1"/>
    <col min="19" max="16384" width="9.28515625" style="91"/>
  </cols>
  <sheetData>
    <row r="2" spans="1:18" ht="15.75" x14ac:dyDescent="0.25">
      <c r="A2" s="44" t="s">
        <v>598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604" t="s">
        <v>497</v>
      </c>
      <c r="C23" s="605"/>
      <c r="D23" s="605"/>
      <c r="E23" s="605"/>
      <c r="F23" s="236"/>
      <c r="G23" s="235"/>
    </row>
    <row r="24" spans="1:24" x14ac:dyDescent="0.2">
      <c r="A24" s="237"/>
      <c r="B24" s="273" t="s">
        <v>640</v>
      </c>
      <c r="C24" s="273" t="s">
        <v>641</v>
      </c>
      <c r="D24" s="273" t="s">
        <v>642</v>
      </c>
      <c r="E24" s="273" t="s">
        <v>643</v>
      </c>
      <c r="F24" s="274" t="s">
        <v>549</v>
      </c>
      <c r="X24" s="107"/>
    </row>
    <row r="25" spans="1:24" x14ac:dyDescent="0.2">
      <c r="A25" s="235" t="s">
        <v>100</v>
      </c>
      <c r="B25" s="255">
        <v>253.56903839</v>
      </c>
      <c r="C25" s="255">
        <v>253.93828515000001</v>
      </c>
      <c r="D25" s="255">
        <v>246.93730217000001</v>
      </c>
      <c r="E25" s="255">
        <v>239.42431343999999</v>
      </c>
      <c r="F25" s="528">
        <v>236.81389999999999</v>
      </c>
      <c r="G25" s="112"/>
    </row>
    <row r="26" spans="1:24" x14ac:dyDescent="0.2">
      <c r="A26" s="235" t="s">
        <v>101</v>
      </c>
      <c r="B26" s="25">
        <v>593.61506187999998</v>
      </c>
      <c r="C26" s="25">
        <v>589.07677403000002</v>
      </c>
      <c r="D26" s="25">
        <v>421.46705085000002</v>
      </c>
      <c r="E26" s="25">
        <v>485.36818543999999</v>
      </c>
      <c r="F26" s="529">
        <v>515.74540000000002</v>
      </c>
      <c r="G26" s="112"/>
    </row>
    <row r="27" spans="1:24" x14ac:dyDescent="0.2">
      <c r="A27" s="235" t="s">
        <v>102</v>
      </c>
      <c r="B27" s="25">
        <v>731.61383309999997</v>
      </c>
      <c r="C27" s="25">
        <v>715.20099197000002</v>
      </c>
      <c r="D27" s="25">
        <v>749.29339163999998</v>
      </c>
      <c r="E27" s="25">
        <v>771.19016138999996</v>
      </c>
      <c r="F27" s="529">
        <v>731.57039999999995</v>
      </c>
      <c r="G27" s="112"/>
    </row>
    <row r="28" spans="1:24" x14ac:dyDescent="0.2">
      <c r="A28" s="235" t="s">
        <v>103</v>
      </c>
      <c r="B28" s="25">
        <v>858.81894880000004</v>
      </c>
      <c r="C28" s="25">
        <v>739.37127380000004</v>
      </c>
      <c r="D28" s="25">
        <v>801.65561063999996</v>
      </c>
      <c r="E28" s="25">
        <v>848.33707044000005</v>
      </c>
      <c r="F28" s="529">
        <v>838.37549999999999</v>
      </c>
      <c r="G28" s="112"/>
    </row>
    <row r="29" spans="1:24" x14ac:dyDescent="0.2">
      <c r="A29" s="235" t="s">
        <v>104</v>
      </c>
      <c r="B29" s="25">
        <v>719.19350697000004</v>
      </c>
      <c r="C29" s="25">
        <v>652.06181460000005</v>
      </c>
      <c r="D29" s="25">
        <v>791.22063443000002</v>
      </c>
      <c r="E29" s="25">
        <v>685.39580803000001</v>
      </c>
      <c r="F29" s="529">
        <v>699.05809999999997</v>
      </c>
      <c r="G29" s="112"/>
    </row>
    <row r="30" spans="1:24" x14ac:dyDescent="0.2">
      <c r="A30" s="235" t="s">
        <v>105</v>
      </c>
      <c r="B30" s="25">
        <v>631.6336599</v>
      </c>
      <c r="C30" s="25">
        <v>483.26301797999997</v>
      </c>
      <c r="D30" s="25">
        <v>505.82548059999999</v>
      </c>
      <c r="E30" s="25">
        <v>556.57511192000004</v>
      </c>
      <c r="F30" s="529">
        <v>552.96360000000004</v>
      </c>
      <c r="G30" s="112"/>
    </row>
    <row r="31" spans="1:24" x14ac:dyDescent="0.2">
      <c r="A31" s="237" t="s">
        <v>386</v>
      </c>
      <c r="B31" s="271">
        <f t="shared" ref="B31:F31" si="0">+SUM(B25:B30)</f>
        <v>3788.4440490400007</v>
      </c>
      <c r="C31" s="271">
        <f t="shared" si="0"/>
        <v>3432.9121575300001</v>
      </c>
      <c r="D31" s="271">
        <f t="shared" si="0"/>
        <v>3516.39947033</v>
      </c>
      <c r="E31" s="271">
        <f t="shared" si="0"/>
        <v>3586.2906506599998</v>
      </c>
      <c r="F31" s="272">
        <f t="shared" si="0"/>
        <v>3574.5268999999998</v>
      </c>
      <c r="G31" s="112"/>
    </row>
    <row r="32" spans="1:24" x14ac:dyDescent="0.2">
      <c r="A32" s="353" t="s">
        <v>600</v>
      </c>
    </row>
    <row r="33" spans="1:24" ht="23.25" customHeight="1" x14ac:dyDescent="0.2">
      <c r="A33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X33" s="238"/>
    </row>
    <row r="34" spans="1:24" x14ac:dyDescent="0.2">
      <c r="A34" s="602"/>
      <c r="B34" s="602"/>
      <c r="C34" s="602"/>
      <c r="D34" s="602"/>
      <c r="E34" s="602"/>
      <c r="F34" s="602"/>
      <c r="G34" s="602"/>
      <c r="H34" s="602"/>
      <c r="I34" s="602"/>
      <c r="J34" s="602"/>
      <c r="K34" s="602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603" t="s">
        <v>181</v>
      </c>
      <c r="C36" s="603"/>
      <c r="D36" s="603"/>
      <c r="E36" s="603"/>
      <c r="F36" s="603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598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600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6"/>
  <sheetViews>
    <sheetView workbookViewId="0"/>
  </sheetViews>
  <sheetFormatPr defaultColWidth="8.85546875" defaultRowHeight="14.25" x14ac:dyDescent="0.2"/>
  <cols>
    <col min="1" max="1" width="8.85546875" style="557"/>
    <col min="2" max="2" width="11.85546875" style="557" customWidth="1"/>
    <col min="3" max="3" width="29.5703125" style="557" customWidth="1"/>
    <col min="4" max="4" width="54.42578125" style="557" customWidth="1"/>
    <col min="5" max="5" width="38.5703125" style="557" customWidth="1"/>
    <col min="6" max="16384" width="8.85546875" style="557"/>
  </cols>
  <sheetData>
    <row r="2" spans="1:5" ht="15.75" x14ac:dyDescent="0.25">
      <c r="A2" s="44" t="s">
        <v>598</v>
      </c>
    </row>
    <row r="3" spans="1:5" x14ac:dyDescent="0.2">
      <c r="A3" s="558" t="s">
        <v>16</v>
      </c>
    </row>
    <row r="4" spans="1:5" x14ac:dyDescent="0.2">
      <c r="B4" s="559"/>
      <c r="C4" s="559"/>
      <c r="D4" s="559"/>
      <c r="E4" s="559"/>
    </row>
    <row r="5" spans="1:5" x14ac:dyDescent="0.2">
      <c r="B5" s="559"/>
      <c r="C5" s="559"/>
      <c r="D5" s="559"/>
      <c r="E5" s="559"/>
    </row>
    <row r="6" spans="1:5" x14ac:dyDescent="0.2">
      <c r="B6" s="559"/>
      <c r="C6" s="559"/>
      <c r="D6" s="559"/>
      <c r="E6" s="559"/>
    </row>
    <row r="7" spans="1:5" x14ac:dyDescent="0.2">
      <c r="B7" s="559"/>
      <c r="C7" s="559"/>
      <c r="D7" s="559"/>
      <c r="E7" s="559"/>
    </row>
    <row r="8" spans="1:5" x14ac:dyDescent="0.2">
      <c r="B8" s="559"/>
      <c r="C8" s="559"/>
      <c r="D8" s="559"/>
      <c r="E8" s="559"/>
    </row>
    <row r="9" spans="1:5" x14ac:dyDescent="0.2">
      <c r="B9" s="559"/>
      <c r="C9" s="559"/>
      <c r="D9" s="559"/>
      <c r="E9" s="559"/>
    </row>
    <row r="10" spans="1:5" x14ac:dyDescent="0.2">
      <c r="B10" s="559"/>
      <c r="C10" s="559"/>
      <c r="D10" s="559"/>
      <c r="E10" s="559"/>
    </row>
    <row r="11" spans="1:5" x14ac:dyDescent="0.2">
      <c r="B11" s="559"/>
      <c r="C11" s="559"/>
      <c r="D11" s="559"/>
      <c r="E11" s="559"/>
    </row>
    <row r="12" spans="1:5" x14ac:dyDescent="0.2">
      <c r="B12" s="559"/>
      <c r="C12" s="559"/>
      <c r="D12" s="559"/>
      <c r="E12" s="559"/>
    </row>
    <row r="13" spans="1:5" x14ac:dyDescent="0.2">
      <c r="B13" s="559"/>
      <c r="C13" s="559"/>
      <c r="D13" s="559"/>
      <c r="E13" s="559"/>
    </row>
    <row r="14" spans="1:5" x14ac:dyDescent="0.2">
      <c r="B14" s="559"/>
      <c r="C14" s="559"/>
      <c r="D14" s="559"/>
      <c r="E14" s="559"/>
    </row>
    <row r="15" spans="1:5" x14ac:dyDescent="0.2">
      <c r="B15" s="559"/>
      <c r="C15" s="559"/>
      <c r="D15" s="559"/>
      <c r="E15" s="559"/>
    </row>
    <row r="16" spans="1:5" x14ac:dyDescent="0.2">
      <c r="B16" s="559"/>
      <c r="C16" s="559"/>
      <c r="D16" s="559"/>
      <c r="E16" s="559"/>
    </row>
    <row r="17" spans="2:5" x14ac:dyDescent="0.2">
      <c r="B17" s="559"/>
      <c r="C17" s="559"/>
      <c r="D17" s="559"/>
      <c r="E17" s="559"/>
    </row>
    <row r="18" spans="2:5" x14ac:dyDescent="0.2">
      <c r="B18" s="559"/>
      <c r="C18" s="559"/>
      <c r="D18" s="559"/>
      <c r="E18" s="559"/>
    </row>
    <row r="19" spans="2:5" x14ac:dyDescent="0.2">
      <c r="B19" s="559"/>
      <c r="C19" s="559"/>
      <c r="D19" s="559"/>
      <c r="E19" s="559"/>
    </row>
    <row r="20" spans="2:5" x14ac:dyDescent="0.2">
      <c r="B20" s="559"/>
      <c r="C20" s="559"/>
      <c r="D20" s="559"/>
      <c r="E20" s="559"/>
    </row>
    <row r="21" spans="2:5" x14ac:dyDescent="0.2">
      <c r="B21" s="559"/>
      <c r="C21" s="559"/>
      <c r="D21" s="559"/>
      <c r="E21" s="559"/>
    </row>
    <row r="22" spans="2:5" x14ac:dyDescent="0.2">
      <c r="B22" s="559"/>
      <c r="C22" s="559"/>
      <c r="D22" s="559"/>
      <c r="E22" s="559"/>
    </row>
    <row r="23" spans="2:5" x14ac:dyDescent="0.2">
      <c r="B23" s="559"/>
      <c r="C23" s="559"/>
      <c r="D23" s="559"/>
      <c r="E23" s="559"/>
    </row>
    <row r="24" spans="2:5" x14ac:dyDescent="0.2">
      <c r="B24" s="559"/>
      <c r="C24" s="559"/>
      <c r="D24" s="559"/>
      <c r="E24" s="559"/>
    </row>
    <row r="25" spans="2:5" x14ac:dyDescent="0.2">
      <c r="B25" s="559"/>
      <c r="C25" s="559"/>
      <c r="D25" s="559"/>
      <c r="E25" s="559"/>
    </row>
    <row r="26" spans="2:5" x14ac:dyDescent="0.2">
      <c r="B26" s="559"/>
      <c r="C26" s="559"/>
      <c r="D26" s="559"/>
      <c r="E26" s="559"/>
    </row>
    <row r="27" spans="2:5" x14ac:dyDescent="0.2">
      <c r="B27" s="559"/>
      <c r="C27" s="559"/>
      <c r="D27" s="559"/>
      <c r="E27" s="559"/>
    </row>
    <row r="28" spans="2:5" x14ac:dyDescent="0.2">
      <c r="B28" s="559"/>
      <c r="C28" s="559"/>
      <c r="D28" s="559"/>
      <c r="E28" s="559"/>
    </row>
    <row r="29" spans="2:5" x14ac:dyDescent="0.2">
      <c r="B29" s="559"/>
      <c r="C29" s="559"/>
      <c r="D29" s="559"/>
      <c r="E29" s="559"/>
    </row>
    <row r="30" spans="2:5" x14ac:dyDescent="0.2">
      <c r="B30" s="559"/>
      <c r="C30" s="559"/>
      <c r="D30" s="559"/>
      <c r="E30" s="559"/>
    </row>
    <row r="31" spans="2:5" x14ac:dyDescent="0.2">
      <c r="B31" s="559"/>
      <c r="C31" s="559"/>
      <c r="D31" s="559"/>
      <c r="E31" s="559"/>
    </row>
    <row r="32" spans="2:5" x14ac:dyDescent="0.2">
      <c r="B32" s="559"/>
      <c r="C32" s="559"/>
      <c r="D32" s="559"/>
      <c r="E32" s="559"/>
    </row>
    <row r="33" spans="2:5" x14ac:dyDescent="0.2">
      <c r="B33" s="559"/>
      <c r="C33" s="559"/>
      <c r="D33" s="559"/>
      <c r="E33" s="559"/>
    </row>
    <row r="34" spans="2:5" x14ac:dyDescent="0.2">
      <c r="B34" s="559"/>
      <c r="C34" s="559"/>
      <c r="D34" s="559"/>
      <c r="E34" s="559"/>
    </row>
    <row r="35" spans="2:5" x14ac:dyDescent="0.2">
      <c r="B35" s="559"/>
      <c r="C35" s="559"/>
      <c r="D35" s="559"/>
      <c r="E35" s="559"/>
    </row>
    <row r="36" spans="2:5" x14ac:dyDescent="0.2">
      <c r="B36" s="559"/>
      <c r="C36" s="559"/>
      <c r="D36" s="559"/>
      <c r="E36" s="559"/>
    </row>
    <row r="37" spans="2:5" x14ac:dyDescent="0.2">
      <c r="B37" s="559"/>
      <c r="C37" s="559"/>
      <c r="D37" s="559"/>
      <c r="E37" s="559"/>
    </row>
    <row r="38" spans="2:5" x14ac:dyDescent="0.2">
      <c r="B38" s="559"/>
      <c r="C38" s="559"/>
      <c r="D38" s="559"/>
      <c r="E38" s="559"/>
    </row>
    <row r="39" spans="2:5" x14ac:dyDescent="0.2">
      <c r="B39" s="559"/>
      <c r="C39" s="559"/>
      <c r="D39" s="559"/>
      <c r="E39" s="559"/>
    </row>
    <row r="40" spans="2:5" x14ac:dyDescent="0.2">
      <c r="B40" s="559"/>
      <c r="C40" s="559"/>
      <c r="D40" s="559"/>
      <c r="E40" s="559"/>
    </row>
    <row r="42" spans="2:5" x14ac:dyDescent="0.2">
      <c r="B42" s="560" t="s">
        <v>550</v>
      </c>
      <c r="C42" s="561" t="s">
        <v>551</v>
      </c>
      <c r="D42" s="561" t="s">
        <v>552</v>
      </c>
      <c r="E42" s="561" t="s">
        <v>553</v>
      </c>
    </row>
    <row r="43" spans="2:5" x14ac:dyDescent="0.2">
      <c r="B43" s="562" t="s">
        <v>153</v>
      </c>
      <c r="C43" s="563" t="s">
        <v>126</v>
      </c>
      <c r="D43" s="563" t="s">
        <v>554</v>
      </c>
      <c r="E43" s="563" t="s">
        <v>555</v>
      </c>
    </row>
    <row r="44" spans="2:5" x14ac:dyDescent="0.2">
      <c r="B44" s="562" t="s">
        <v>159</v>
      </c>
      <c r="C44" s="563" t="s">
        <v>556</v>
      </c>
      <c r="D44" s="563" t="s">
        <v>557</v>
      </c>
      <c r="E44" s="563" t="s">
        <v>558</v>
      </c>
    </row>
    <row r="45" spans="2:5" x14ac:dyDescent="0.2">
      <c r="B45" s="562" t="s">
        <v>559</v>
      </c>
      <c r="C45" s="563" t="s">
        <v>560</v>
      </c>
      <c r="D45" s="563" t="s">
        <v>561</v>
      </c>
      <c r="E45" s="563" t="s">
        <v>562</v>
      </c>
    </row>
    <row r="46" spans="2:5" x14ac:dyDescent="0.2">
      <c r="B46" s="562" t="s">
        <v>563</v>
      </c>
      <c r="C46" s="563" t="s">
        <v>564</v>
      </c>
      <c r="D46" s="563" t="s">
        <v>565</v>
      </c>
      <c r="E46" s="563" t="s">
        <v>566</v>
      </c>
    </row>
    <row r="47" spans="2:5" x14ac:dyDescent="0.2">
      <c r="B47" s="562" t="s">
        <v>130</v>
      </c>
      <c r="C47" s="563" t="s">
        <v>567</v>
      </c>
      <c r="D47" s="563" t="s">
        <v>568</v>
      </c>
      <c r="E47" s="563" t="s">
        <v>569</v>
      </c>
    </row>
    <row r="48" spans="2:5" x14ac:dyDescent="0.2">
      <c r="B48" s="562" t="s">
        <v>570</v>
      </c>
      <c r="C48" s="563" t="s">
        <v>134</v>
      </c>
      <c r="D48" s="563" t="s">
        <v>571</v>
      </c>
      <c r="E48" s="563" t="s">
        <v>572</v>
      </c>
    </row>
    <row r="49" spans="2:5" x14ac:dyDescent="0.2">
      <c r="B49" s="562" t="s">
        <v>573</v>
      </c>
      <c r="C49" s="563" t="s">
        <v>574</v>
      </c>
      <c r="D49" s="563" t="s">
        <v>575</v>
      </c>
      <c r="E49" s="563" t="s">
        <v>576</v>
      </c>
    </row>
    <row r="50" spans="2:5" x14ac:dyDescent="0.2">
      <c r="B50" s="562" t="s">
        <v>168</v>
      </c>
      <c r="C50" s="563" t="s">
        <v>577</v>
      </c>
      <c r="D50" s="563" t="s">
        <v>578</v>
      </c>
      <c r="E50" s="563" t="s">
        <v>579</v>
      </c>
    </row>
    <row r="51" spans="2:5" x14ac:dyDescent="0.2">
      <c r="B51" s="562" t="s">
        <v>580</v>
      </c>
      <c r="C51" s="563" t="s">
        <v>581</v>
      </c>
      <c r="D51" s="563" t="s">
        <v>582</v>
      </c>
      <c r="E51" s="563" t="s">
        <v>583</v>
      </c>
    </row>
    <row r="52" spans="2:5" ht="25.5" x14ac:dyDescent="0.2">
      <c r="B52" s="564" t="s">
        <v>584</v>
      </c>
      <c r="C52" s="565" t="s">
        <v>585</v>
      </c>
      <c r="D52" s="566" t="s">
        <v>586</v>
      </c>
      <c r="E52" s="565" t="s">
        <v>587</v>
      </c>
    </row>
    <row r="53" spans="2:5" ht="25.5" x14ac:dyDescent="0.2">
      <c r="B53" s="564" t="s">
        <v>122</v>
      </c>
      <c r="C53" s="565" t="s">
        <v>588</v>
      </c>
      <c r="D53" s="566" t="s">
        <v>589</v>
      </c>
      <c r="E53" s="565" t="s">
        <v>590</v>
      </c>
    </row>
    <row r="54" spans="2:5" x14ac:dyDescent="0.2">
      <c r="B54" s="567" t="s">
        <v>591</v>
      </c>
      <c r="C54" s="568" t="s">
        <v>592</v>
      </c>
      <c r="D54" s="569" t="s">
        <v>593</v>
      </c>
      <c r="E54" s="569" t="s">
        <v>593</v>
      </c>
    </row>
    <row r="55" spans="2:5" x14ac:dyDescent="0.2">
      <c r="B55" s="606" t="s">
        <v>594</v>
      </c>
      <c r="C55" s="606"/>
      <c r="D55" s="606"/>
      <c r="E55" s="606"/>
    </row>
    <row r="56" spans="2:5" x14ac:dyDescent="0.2">
      <c r="B56" s="570" t="s">
        <v>595</v>
      </c>
      <c r="C56" s="563"/>
      <c r="D56" s="563"/>
      <c r="E56" s="563"/>
    </row>
  </sheetData>
  <mergeCells count="1">
    <mergeCell ref="B55:E55"/>
  </mergeCells>
  <hyperlinks>
    <hyperlink ref="B56" r:id="rId1"/>
    <hyperlink ref="A3" location="Contents!A1" display="Return to Contents"/>
  </hyperlinks>
  <pageMargins left="0.7" right="0.7" top="0.75" bottom="0.75" header="0.3" footer="0.3"/>
  <pageSetup orientation="portrait" verticalDpi="599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42</vt:i4>
      </vt:variant>
      <vt:variant>
        <vt:lpstr>Named Ranges</vt:lpstr>
      </vt:variant>
      <vt:variant>
        <vt:i4>17</vt:i4>
      </vt:variant>
    </vt:vector>
  </HeadingPairs>
  <TitlesOfParts>
    <vt:vector size="59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Burdette, Dann (CONTR)</cp:lastModifiedBy>
  <cp:lastPrinted>2019-04-08T18:37:44Z</cp:lastPrinted>
  <dcterms:created xsi:type="dcterms:W3CDTF">2007-07-17T17:37:22Z</dcterms:created>
  <dcterms:modified xsi:type="dcterms:W3CDTF">2021-05-10T21:25:44Z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