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505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125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  <sheet name="41" sheetId="126" r:id="rId42"/>
  </sheets>
  <externalReferences>
    <externalReference r:id="rId43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'34'!$A$1:$O$40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 concurrentCalc="0"/>
</workbook>
</file>

<file path=xl/calcChain.xml><?xml version="1.0" encoding="utf-8"?>
<calcChain xmlns="http://schemas.openxmlformats.org/spreadsheetml/2006/main">
  <c r="A127" i="123" l="1"/>
  <c r="X25" i="124"/>
  <c r="X30" i="124"/>
  <c r="W30" i="124"/>
  <c r="A35" i="114"/>
  <c r="A33" i="113"/>
  <c r="R30" i="124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B42" i="87"/>
  <c r="B145" i="35"/>
  <c r="B144" i="35"/>
  <c r="B132" i="36"/>
  <c r="B131" i="36"/>
  <c r="L39" i="125"/>
  <c r="M39" i="125"/>
  <c r="J39" i="125"/>
  <c r="O39" i="125"/>
  <c r="N39" i="125"/>
  <c r="K39" i="125"/>
  <c r="H27" i="78"/>
  <c r="H27" i="77"/>
  <c r="H28" i="78"/>
  <c r="H28" i="77"/>
  <c r="H30" i="69"/>
  <c r="G29" i="120"/>
  <c r="G30" i="71"/>
  <c r="G29" i="84"/>
  <c r="G38" i="84"/>
  <c r="G29" i="72"/>
  <c r="G33" i="84"/>
  <c r="G34" i="86"/>
  <c r="G33" i="86"/>
  <c r="H30" i="70"/>
  <c r="G28" i="80"/>
  <c r="G28" i="68"/>
  <c r="E33" i="114"/>
  <c r="G43" i="84"/>
  <c r="D124" i="123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A81" i="120"/>
  <c r="D123" i="123"/>
  <c r="A70" i="120"/>
  <c r="D112" i="123"/>
  <c r="E124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O38" i="125"/>
  <c r="N38" i="125"/>
  <c r="L38" i="125"/>
  <c r="K38" i="125"/>
  <c r="M38" i="125"/>
  <c r="J38" i="125"/>
  <c r="G27" i="78"/>
  <c r="G28" i="78"/>
  <c r="G27" i="77"/>
  <c r="K29" i="74"/>
  <c r="L29" i="78"/>
  <c r="L26" i="78"/>
  <c r="L29" i="77"/>
  <c r="G28" i="77"/>
  <c r="A69" i="120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7" i="74"/>
  <c r="K30" i="74"/>
  <c r="J56" i="103"/>
  <c r="J54" i="103"/>
  <c r="J55" i="103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L28" i="71"/>
  <c r="M27" i="70"/>
  <c r="A70" i="72"/>
  <c r="M54" i="103"/>
  <c r="L54" i="103"/>
  <c r="J53" i="103"/>
  <c r="L28" i="110"/>
  <c r="L27" i="82"/>
  <c r="L26" i="74"/>
  <c r="L27" i="120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M30" i="78"/>
  <c r="M28" i="70"/>
  <c r="A81" i="73"/>
  <c r="A81" i="74"/>
  <c r="L27" i="69"/>
  <c r="L28" i="69"/>
  <c r="L30" i="110"/>
  <c r="J37" i="125"/>
  <c r="O37" i="125"/>
  <c r="L37" i="125"/>
  <c r="M37" i="125"/>
  <c r="O36" i="125"/>
  <c r="K37" i="125"/>
  <c r="N37" i="125"/>
  <c r="D25" i="104"/>
  <c r="F28" i="77"/>
  <c r="F27" i="77"/>
  <c r="L27" i="77"/>
  <c r="F27" i="78"/>
  <c r="L27" i="78"/>
  <c r="J28" i="74"/>
  <c r="J29" i="74"/>
  <c r="J30" i="74"/>
  <c r="K29" i="77"/>
  <c r="K30" i="78"/>
  <c r="F28" i="78"/>
  <c r="L28" i="78"/>
  <c r="D121" i="123"/>
  <c r="A46" i="120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/>
  <c r="E111" i="123"/>
  <c r="E100" i="123"/>
  <c r="E29" i="72"/>
  <c r="E34" i="86"/>
  <c r="K34" i="86"/>
  <c r="E38" i="84"/>
  <c r="A76" i="105"/>
  <c r="A94" i="84"/>
  <c r="E33" i="86"/>
  <c r="K33" i="86"/>
  <c r="K44" i="84"/>
  <c r="A54" i="105"/>
  <c r="K41" i="84"/>
  <c r="L33" i="84"/>
  <c r="E29" i="84"/>
  <c r="K29" i="84"/>
  <c r="A72" i="84"/>
  <c r="K32" i="86"/>
  <c r="L34" i="86"/>
  <c r="E33" i="84"/>
  <c r="K33" i="84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A83" i="84"/>
  <c r="L38" i="84"/>
  <c r="A61" i="84"/>
  <c r="K35" i="86"/>
  <c r="K34" i="84"/>
  <c r="J28" i="72"/>
  <c r="E122" i="123"/>
  <c r="K40" i="84"/>
  <c r="L26" i="77"/>
  <c r="K26" i="71"/>
  <c r="K30" i="71"/>
  <c r="J50" i="103"/>
  <c r="J49" i="103"/>
  <c r="K29" i="82"/>
  <c r="D31" i="113"/>
  <c r="L32" i="70"/>
  <c r="F30" i="70"/>
  <c r="L30" i="70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A47" i="71"/>
  <c r="A57" i="82"/>
  <c r="A80" i="72"/>
  <c r="L32" i="111"/>
  <c r="K26" i="120"/>
  <c r="B72" i="75"/>
  <c r="A69" i="74"/>
  <c r="E28" i="68"/>
  <c r="K30" i="111"/>
  <c r="K32" i="111"/>
  <c r="K28" i="110"/>
  <c r="C45" i="92"/>
  <c r="A80" i="73"/>
  <c r="A80" i="74"/>
  <c r="K31" i="111"/>
  <c r="C33" i="114"/>
  <c r="A58" i="73"/>
  <c r="B92" i="77"/>
  <c r="K28" i="74"/>
  <c r="M28" i="78"/>
  <c r="L51" i="103"/>
  <c r="M51" i="103"/>
  <c r="A69" i="73"/>
  <c r="E28" i="80"/>
  <c r="C46" i="103"/>
  <c r="A69" i="72"/>
  <c r="C46" i="92"/>
  <c r="M30" i="70"/>
  <c r="M31" i="70"/>
  <c r="L28" i="80"/>
  <c r="A58" i="74"/>
  <c r="A80" i="68"/>
  <c r="B92" i="78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J48" i="92"/>
  <c r="K48" i="92"/>
  <c r="L29" i="72"/>
  <c r="L30" i="72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M36" i="125"/>
  <c r="L36" i="125"/>
  <c r="J36" i="125"/>
  <c r="K36" i="125"/>
  <c r="N36" i="125"/>
  <c r="C30" i="104"/>
  <c r="E25" i="104"/>
  <c r="E28" i="77"/>
  <c r="E28" i="78"/>
  <c r="J29" i="77"/>
  <c r="J30" i="77"/>
  <c r="J26" i="77"/>
  <c r="I30" i="74"/>
  <c r="I26" i="74"/>
  <c r="I29" i="74"/>
  <c r="I28" i="74"/>
  <c r="I27" i="74"/>
  <c r="E27" i="77"/>
  <c r="E27" i="78"/>
  <c r="K27" i="78"/>
  <c r="J30" i="78"/>
  <c r="J29" i="78"/>
  <c r="J26" i="78"/>
  <c r="D98" i="123"/>
  <c r="A45" i="120"/>
  <c r="D76" i="123"/>
  <c r="D87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/>
  <c r="A53" i="105"/>
  <c r="D29" i="72"/>
  <c r="J29" i="72"/>
  <c r="D33" i="86"/>
  <c r="J33" i="86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M31" i="78"/>
  <c r="M31" i="77"/>
  <c r="L31" i="78"/>
  <c r="K34" i="110"/>
  <c r="J26" i="72"/>
  <c r="J46" i="103"/>
  <c r="K32" i="70"/>
  <c r="J47" i="103"/>
  <c r="J29" i="82"/>
  <c r="K28" i="80"/>
  <c r="K26" i="69"/>
  <c r="L30" i="69"/>
  <c r="L31" i="70"/>
  <c r="H32" i="83"/>
  <c r="C41" i="92"/>
  <c r="C43" i="103"/>
  <c r="A57" i="73"/>
  <c r="B93" i="75"/>
  <c r="C44" i="103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/>
  <c r="J28" i="73"/>
  <c r="J29" i="73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/>
  <c r="K26" i="78"/>
  <c r="B47" i="77"/>
  <c r="K29" i="78"/>
  <c r="B46" i="69"/>
  <c r="B58" i="78"/>
  <c r="B79" i="69"/>
  <c r="A77" i="80"/>
  <c r="J29" i="70"/>
  <c r="J26" i="70"/>
  <c r="J28" i="70"/>
  <c r="J27" i="70"/>
  <c r="I28" i="120"/>
  <c r="E30" i="70"/>
  <c r="K30" i="70"/>
  <c r="B69" i="78"/>
  <c r="J26" i="74"/>
  <c r="A68" i="68"/>
  <c r="A66" i="80"/>
  <c r="L47" i="103"/>
  <c r="M47" i="103"/>
  <c r="F31" i="113"/>
  <c r="D28" i="80"/>
  <c r="M46" i="103"/>
  <c r="L46" i="103"/>
  <c r="K28" i="78"/>
  <c r="A46" i="71"/>
  <c r="A44" i="80"/>
  <c r="A79" i="71"/>
  <c r="A89" i="82"/>
  <c r="D28" i="68"/>
  <c r="K27" i="70"/>
  <c r="J27" i="74"/>
  <c r="A57" i="68"/>
  <c r="B69" i="77"/>
  <c r="J28" i="110"/>
  <c r="B69" i="70"/>
  <c r="A78" i="82"/>
  <c r="K47" i="92"/>
  <c r="J47" i="92"/>
  <c r="K29" i="72"/>
  <c r="K30" i="72"/>
  <c r="A46" i="74"/>
  <c r="B47" i="70"/>
  <c r="A56" i="82"/>
  <c r="B80" i="70"/>
  <c r="K26" i="77"/>
  <c r="J45" i="92"/>
  <c r="K45" i="92"/>
  <c r="K28" i="77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I27" i="105"/>
  <c r="I26" i="105"/>
  <c r="B58" i="70"/>
  <c r="M45" i="103"/>
  <c r="L45" i="103"/>
  <c r="A79" i="73"/>
  <c r="J35" i="125"/>
  <c r="O35" i="125"/>
  <c r="L35" i="125"/>
  <c r="K35" i="125"/>
  <c r="M35" i="125"/>
  <c r="N35" i="125"/>
  <c r="D30" i="104"/>
  <c r="F25" i="104"/>
  <c r="D28" i="78"/>
  <c r="J28" i="78"/>
  <c r="D27" i="78"/>
  <c r="J27" i="78"/>
  <c r="D64" i="123"/>
  <c r="D108" i="123"/>
  <c r="A66" i="120"/>
  <c r="A44" i="120"/>
  <c r="D97" i="123"/>
  <c r="D75" i="123"/>
  <c r="D86" i="123"/>
  <c r="A77" i="120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I26" i="71"/>
  <c r="I30" i="71"/>
  <c r="C30" i="71"/>
  <c r="I26" i="120"/>
  <c r="C29" i="120"/>
  <c r="E87" i="123"/>
  <c r="J26" i="69"/>
  <c r="J30" i="69"/>
  <c r="D30" i="69"/>
  <c r="I27" i="120"/>
  <c r="E120" i="123"/>
  <c r="D43" i="84"/>
  <c r="J43" i="84"/>
  <c r="E109" i="123"/>
  <c r="A74" i="105"/>
  <c r="A92" i="84"/>
  <c r="A41" i="105"/>
  <c r="A59" i="84"/>
  <c r="A63" i="105"/>
  <c r="E98" i="123"/>
  <c r="C29" i="84"/>
  <c r="I29" i="84"/>
  <c r="K43" i="84"/>
  <c r="A52" i="105"/>
  <c r="A81" i="84"/>
  <c r="E76" i="123"/>
  <c r="C33" i="86"/>
  <c r="I33" i="86"/>
  <c r="C33" i="84"/>
  <c r="I33" i="84"/>
  <c r="C38" i="84"/>
  <c r="I38" i="84"/>
  <c r="J38" i="84"/>
  <c r="A70" i="84"/>
  <c r="C34" i="86"/>
  <c r="I34" i="86"/>
  <c r="J33" i="84"/>
  <c r="K31" i="78"/>
  <c r="C28" i="68"/>
  <c r="J41" i="103"/>
  <c r="J30" i="72"/>
  <c r="D28" i="77"/>
  <c r="J28" i="77"/>
  <c r="K30" i="69"/>
  <c r="J34" i="110"/>
  <c r="K31" i="70"/>
  <c r="I28" i="80"/>
  <c r="D27" i="77"/>
  <c r="J27" i="77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B46" i="77"/>
  <c r="M41" i="103"/>
  <c r="L41" i="103"/>
  <c r="C28" i="80"/>
  <c r="M42" i="103"/>
  <c r="L42" i="103"/>
  <c r="A45" i="68"/>
  <c r="B57" i="77"/>
  <c r="J41" i="92"/>
  <c r="K41" i="92"/>
  <c r="A89" i="73"/>
  <c r="B67" i="69"/>
  <c r="A65" i="80"/>
  <c r="J43" i="92"/>
  <c r="K43" i="92"/>
  <c r="A56" i="72"/>
  <c r="I34" i="110"/>
  <c r="C40" i="103"/>
  <c r="B68" i="77"/>
  <c r="C29" i="72"/>
  <c r="I29" i="72"/>
  <c r="I30" i="72"/>
  <c r="B45" i="69"/>
  <c r="B57" i="78"/>
  <c r="B90" i="78"/>
  <c r="A67" i="71"/>
  <c r="A77" i="82"/>
  <c r="A56" i="68"/>
  <c r="B68" i="78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K27" i="77"/>
  <c r="K31" i="77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/>
  <c r="J31" i="70"/>
  <c r="A56" i="74"/>
  <c r="A78" i="71"/>
  <c r="C37" i="92"/>
  <c r="B81" i="75"/>
  <c r="I29" i="82"/>
  <c r="B70" i="75"/>
  <c r="A67" i="74"/>
  <c r="B48" i="75"/>
  <c r="J42" i="103"/>
  <c r="A45" i="72"/>
  <c r="B37" i="75"/>
  <c r="A78" i="72"/>
  <c r="A89" i="74"/>
  <c r="C38" i="103"/>
  <c r="B79" i="77"/>
  <c r="K34" i="125"/>
  <c r="L34" i="125"/>
  <c r="M34" i="125"/>
  <c r="J34" i="125"/>
  <c r="N34" i="125"/>
  <c r="O34" i="125"/>
  <c r="E30" i="104"/>
  <c r="G25" i="104"/>
  <c r="D96" i="123"/>
  <c r="A76" i="120"/>
  <c r="D52" i="123"/>
  <c r="D85" i="123"/>
  <c r="D74" i="123"/>
  <c r="D40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/>
  <c r="A69" i="84"/>
  <c r="E97" i="123"/>
  <c r="A40" i="105"/>
  <c r="A73" i="105"/>
  <c r="A51" i="105"/>
  <c r="A80" i="84"/>
  <c r="A58" i="84"/>
  <c r="A91" i="84"/>
  <c r="E86" i="123"/>
  <c r="A62" i="105"/>
  <c r="E75" i="123"/>
  <c r="J31" i="77"/>
  <c r="J31" i="78"/>
  <c r="J38" i="103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/>
  <c r="C40" i="112"/>
  <c r="D88" i="112"/>
  <c r="C88" i="112"/>
  <c r="D64" i="112"/>
  <c r="F64" i="112"/>
  <c r="G64" i="112"/>
  <c r="D40" i="112"/>
  <c r="D100" i="112"/>
  <c r="D52" i="112"/>
  <c r="C76" i="112"/>
  <c r="F100" i="112"/>
  <c r="G100" i="112"/>
  <c r="D76" i="112"/>
  <c r="C64" i="112"/>
  <c r="F112" i="112"/>
  <c r="G112" i="112"/>
  <c r="F76" i="112"/>
  <c r="G76" i="112"/>
  <c r="C52" i="112"/>
  <c r="F52" i="112"/>
  <c r="G52" i="112"/>
  <c r="C112" i="112"/>
  <c r="C100" i="112"/>
  <c r="F88" i="112"/>
  <c r="G88" i="112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O33" i="125"/>
  <c r="N33" i="125"/>
  <c r="M33" i="125"/>
  <c r="K33" i="125"/>
  <c r="L33" i="125"/>
  <c r="J33" i="125"/>
  <c r="F30" i="104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E52" i="112"/>
  <c r="E76" i="106"/>
  <c r="J34" i="103"/>
  <c r="E112" i="106"/>
  <c r="E100" i="106"/>
  <c r="J35" i="103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/>
  <c r="D99" i="112"/>
  <c r="F99" i="112"/>
  <c r="G99" i="112"/>
  <c r="D75" i="112"/>
  <c r="D111" i="112"/>
  <c r="D87" i="112"/>
  <c r="C75" i="112"/>
  <c r="F111" i="112"/>
  <c r="G111" i="112"/>
  <c r="F63" i="112"/>
  <c r="G63" i="112"/>
  <c r="D63" i="112"/>
  <c r="F87" i="112"/>
  <c r="G87" i="112"/>
  <c r="C111" i="112"/>
  <c r="D39" i="112"/>
  <c r="F75" i="112"/>
  <c r="G75" i="112"/>
  <c r="C87" i="112"/>
  <c r="C63" i="112"/>
  <c r="D51" i="112"/>
  <c r="C99" i="112"/>
  <c r="C39" i="112"/>
  <c r="C51" i="112"/>
  <c r="F51" i="112"/>
  <c r="G51" i="112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E88" i="15"/>
  <c r="E112" i="15"/>
  <c r="N32" i="125"/>
  <c r="O32" i="125"/>
  <c r="M32" i="125"/>
  <c r="J32" i="125"/>
  <c r="L32" i="125"/>
  <c r="K32" i="125"/>
  <c r="G30" i="104"/>
  <c r="E111" i="38"/>
  <c r="D72" i="123"/>
  <c r="A74" i="120"/>
  <c r="D83" i="123"/>
  <c r="E51" i="123"/>
  <c r="D105" i="123"/>
  <c r="A52" i="120"/>
  <c r="D116" i="123"/>
  <c r="A41" i="120"/>
  <c r="D50" i="123"/>
  <c r="D61" i="123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39" i="108"/>
  <c r="K75" i="108"/>
  <c r="J29" i="103"/>
  <c r="E111" i="112"/>
  <c r="E63" i="107"/>
  <c r="E63" i="112"/>
  <c r="E75" i="106"/>
  <c r="J51" i="108"/>
  <c r="E51" i="112"/>
  <c r="E63" i="106"/>
  <c r="K63" i="108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/>
  <c r="D98" i="112"/>
  <c r="F38" i="112"/>
  <c r="G38" i="112"/>
  <c r="D74" i="112"/>
  <c r="C50" i="112"/>
  <c r="D50" i="112"/>
  <c r="F110" i="112"/>
  <c r="G110" i="112"/>
  <c r="C98" i="112"/>
  <c r="D38" i="112"/>
  <c r="F62" i="112"/>
  <c r="G62" i="112"/>
  <c r="C110" i="112"/>
  <c r="D86" i="112"/>
  <c r="C74" i="112"/>
  <c r="F98" i="112"/>
  <c r="G98" i="112"/>
  <c r="C86" i="112"/>
  <c r="D62" i="112"/>
  <c r="F74" i="112"/>
  <c r="G74" i="112"/>
  <c r="C62" i="112"/>
  <c r="D110" i="112"/>
  <c r="F50" i="112"/>
  <c r="G50" i="112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E111" i="15"/>
  <c r="E51" i="15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E87" i="15"/>
  <c r="E75" i="15"/>
  <c r="E99" i="15"/>
  <c r="E39" i="15"/>
  <c r="O31" i="125"/>
  <c r="L31" i="125"/>
  <c r="N31" i="125"/>
  <c r="J31" i="125"/>
  <c r="M31" i="125"/>
  <c r="K31" i="125"/>
  <c r="E50" i="107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A37" i="105"/>
  <c r="A70" i="105"/>
  <c r="E72" i="123"/>
  <c r="A55" i="84"/>
  <c r="E83" i="123"/>
  <c r="A88" i="84"/>
  <c r="A48" i="105"/>
  <c r="A66" i="84"/>
  <c r="A59" i="105"/>
  <c r="A77" i="84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/>
  <c r="F85" i="112"/>
  <c r="G85" i="112"/>
  <c r="F37" i="112"/>
  <c r="G37" i="112"/>
  <c r="C85" i="112"/>
  <c r="F97" i="112"/>
  <c r="G97" i="112"/>
  <c r="D85" i="112"/>
  <c r="C37" i="112"/>
  <c r="F73" i="112"/>
  <c r="G73" i="112"/>
  <c r="D49" i="112"/>
  <c r="F49" i="112"/>
  <c r="G49" i="112"/>
  <c r="D97" i="112"/>
  <c r="F61" i="112"/>
  <c r="G61" i="112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E50" i="15"/>
  <c r="E110" i="1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E86" i="15"/>
  <c r="E74" i="15"/>
  <c r="E98" i="15"/>
  <c r="O30" i="125"/>
  <c r="M30" i="125"/>
  <c r="N30" i="125"/>
  <c r="L30" i="125"/>
  <c r="K30" i="125"/>
  <c r="J30" i="125"/>
  <c r="E49" i="123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N44" i="117"/>
  <c r="N55" i="117"/>
  <c r="D29" i="87"/>
  <c r="N33" i="117"/>
  <c r="E93" i="123"/>
  <c r="E71" i="123"/>
  <c r="E37" i="123"/>
  <c r="E104" i="123"/>
  <c r="A58" i="105"/>
  <c r="A69" i="105"/>
  <c r="A47" i="105"/>
  <c r="A87" i="84"/>
  <c r="A54" i="84"/>
  <c r="A76" i="84"/>
  <c r="A65" i="84"/>
  <c r="E82" i="123"/>
  <c r="E115" i="123"/>
  <c r="A36" i="105"/>
  <c r="E60" i="123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E84" i="108"/>
  <c r="E48" i="108"/>
  <c r="F48" i="108"/>
  <c r="E72" i="108"/>
  <c r="E60" i="108"/>
  <c r="F48" i="112"/>
  <c r="G48" i="112"/>
  <c r="F108" i="112"/>
  <c r="G108" i="112"/>
  <c r="D36" i="112"/>
  <c r="C72" i="112"/>
  <c r="F84" i="112"/>
  <c r="G84" i="112"/>
  <c r="D108" i="112"/>
  <c r="F96" i="112"/>
  <c r="G96" i="112"/>
  <c r="C96" i="112"/>
  <c r="D60" i="112"/>
  <c r="F60" i="112"/>
  <c r="G60" i="112"/>
  <c r="F36" i="112"/>
  <c r="G36" i="112"/>
  <c r="C36" i="112"/>
  <c r="C84" i="112"/>
  <c r="D96" i="112"/>
  <c r="C108" i="112"/>
  <c r="C48" i="112"/>
  <c r="F72" i="112"/>
  <c r="G72" i="112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E85" i="15"/>
  <c r="E49" i="15"/>
  <c r="E73" i="15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E97" i="15"/>
  <c r="E37" i="15"/>
  <c r="E109" i="15"/>
  <c r="E61" i="15"/>
  <c r="O29" i="125"/>
  <c r="L29" i="125"/>
  <c r="M29" i="125"/>
  <c r="N29" i="125"/>
  <c r="J29" i="125"/>
  <c r="K29" i="125"/>
  <c r="I96" i="108"/>
  <c r="D30" i="87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N43" i="117"/>
  <c r="N54" i="117"/>
  <c r="N32" i="117"/>
  <c r="E81" i="123"/>
  <c r="E36" i="123"/>
  <c r="E59" i="123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/>
  <c r="C35" i="112"/>
  <c r="D83" i="112"/>
  <c r="D35" i="112"/>
  <c r="D59" i="112"/>
  <c r="D95" i="112"/>
  <c r="F95" i="112"/>
  <c r="G95" i="112"/>
  <c r="D71" i="112"/>
  <c r="F83" i="112"/>
  <c r="G83" i="112"/>
  <c r="D47" i="112"/>
  <c r="F59" i="112"/>
  <c r="G59" i="112"/>
  <c r="C95" i="112"/>
  <c r="F107" i="112"/>
  <c r="G107" i="112"/>
  <c r="F47" i="112"/>
  <c r="G47" i="112"/>
  <c r="C71" i="112"/>
  <c r="F71" i="112"/>
  <c r="G71" i="112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E36" i="15"/>
  <c r="E96" i="1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E60" i="15"/>
  <c r="E48" i="15"/>
  <c r="E84" i="15"/>
  <c r="E72" i="15"/>
  <c r="E108" i="15"/>
  <c r="O28" i="125"/>
  <c r="K28" i="125"/>
  <c r="L28" i="125"/>
  <c r="N28" i="125"/>
  <c r="J28" i="125"/>
  <c r="M28" i="125"/>
  <c r="E47" i="123"/>
  <c r="D46" i="123"/>
  <c r="D57" i="123"/>
  <c r="D90" i="123"/>
  <c r="A37" i="120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N53" i="117"/>
  <c r="N31" i="117"/>
  <c r="N42" i="117"/>
  <c r="E91" i="123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/>
  <c r="F106" i="112"/>
  <c r="G106" i="112"/>
  <c r="C106" i="112"/>
  <c r="C58" i="112"/>
  <c r="F82" i="112"/>
  <c r="G82" i="112"/>
  <c r="C82" i="112"/>
  <c r="D46" i="112"/>
  <c r="F58" i="112"/>
  <c r="G58" i="112"/>
  <c r="C94" i="112"/>
  <c r="F94" i="112"/>
  <c r="G94" i="112"/>
  <c r="F34" i="112"/>
  <c r="G34" i="112"/>
  <c r="C70" i="112"/>
  <c r="C34" i="112"/>
  <c r="D106" i="112"/>
  <c r="C46" i="112"/>
  <c r="F70" i="112"/>
  <c r="G70" i="112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E107" i="15"/>
  <c r="E95" i="15"/>
  <c r="E59" i="15"/>
  <c r="E47" i="15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E35" i="15"/>
  <c r="E46" i="123"/>
  <c r="D45" i="123"/>
  <c r="A36" i="120"/>
  <c r="D78" i="123"/>
  <c r="D89" i="123"/>
  <c r="D56" i="123"/>
  <c r="D33" i="123"/>
  <c r="A47" i="120"/>
  <c r="D67" i="123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N52" i="117"/>
  <c r="N41" i="117"/>
  <c r="N30" i="117"/>
  <c r="E79" i="123"/>
  <c r="E90" i="123"/>
  <c r="E57" i="123"/>
  <c r="E101" i="123"/>
  <c r="A51" i="84"/>
  <c r="A33" i="105"/>
  <c r="E34" i="123"/>
  <c r="B29" i="75"/>
  <c r="A62" i="84"/>
  <c r="E68" i="123"/>
  <c r="A44" i="105"/>
  <c r="E82" i="112"/>
  <c r="E34" i="112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/>
  <c r="C69" i="112"/>
  <c r="F45" i="112"/>
  <c r="G45" i="112"/>
  <c r="F105" i="112"/>
  <c r="G105" i="112"/>
  <c r="F69" i="112"/>
  <c r="G69" i="112"/>
  <c r="F81" i="112"/>
  <c r="G81" i="112"/>
  <c r="D93" i="112"/>
  <c r="F57" i="112"/>
  <c r="G57" i="112"/>
  <c r="D81" i="112"/>
  <c r="C105" i="112"/>
  <c r="F33" i="112"/>
  <c r="G33" i="112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E46" i="15"/>
  <c r="E58" i="15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E45" i="123"/>
  <c r="D32" i="123"/>
  <c r="D55" i="123"/>
  <c r="A35" i="120"/>
  <c r="D66" i="123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E56" i="123"/>
  <c r="E89" i="123"/>
  <c r="B28" i="75"/>
  <c r="A32" i="10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/>
  <c r="C32" i="112"/>
  <c r="D92" i="112"/>
  <c r="F92" i="112"/>
  <c r="G92" i="112"/>
  <c r="D68" i="112"/>
  <c r="F68" i="112"/>
  <c r="G68" i="112"/>
  <c r="C80" i="112"/>
  <c r="C44" i="112"/>
  <c r="F104" i="112"/>
  <c r="G104" i="112"/>
  <c r="F44" i="112"/>
  <c r="G44" i="112"/>
  <c r="C68" i="112"/>
  <c r="C104" i="112"/>
  <c r="D44" i="112"/>
  <c r="D104" i="112"/>
  <c r="C92" i="112"/>
  <c r="F80" i="112"/>
  <c r="G80" i="112"/>
  <c r="D80" i="112"/>
  <c r="F32" i="112"/>
  <c r="G32" i="112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E105" i="15"/>
  <c r="E45" i="15"/>
  <c r="E93" i="15"/>
  <c r="E81" i="15"/>
  <c r="E33" i="15"/>
  <c r="E69" i="15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E36" i="120"/>
  <c r="D54" i="123"/>
  <c r="D65" i="123"/>
  <c r="D43" i="123"/>
  <c r="E48" i="120"/>
  <c r="E81" i="120"/>
  <c r="E72" i="120"/>
  <c r="E60" i="120"/>
  <c r="E69" i="120"/>
  <c r="E57" i="120"/>
  <c r="E44" i="123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/>
  <c r="C91" i="112"/>
  <c r="C31" i="112"/>
  <c r="F67" i="112"/>
  <c r="G67" i="112"/>
  <c r="D91" i="112"/>
  <c r="D67" i="112"/>
  <c r="C67" i="112"/>
  <c r="F79" i="112"/>
  <c r="G79" i="112"/>
  <c r="D103" i="112"/>
  <c r="D43" i="112"/>
  <c r="F55" i="112"/>
  <c r="G55" i="112"/>
  <c r="D79" i="112"/>
  <c r="F31" i="112"/>
  <c r="G31" i="112"/>
  <c r="F91" i="112"/>
  <c r="G91" i="112"/>
  <c r="D55" i="112"/>
  <c r="F43" i="112"/>
  <c r="G43" i="112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/>
  <c r="E104" i="15"/>
  <c r="E44" i="15"/>
  <c r="E68" i="15"/>
  <c r="E92" i="15"/>
  <c r="E32" i="15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D42" i="123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I79" i="108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/>
  <c r="D42" i="112"/>
  <c r="C90" i="112"/>
  <c r="F78" i="112"/>
  <c r="G78" i="112"/>
  <c r="C102" i="112"/>
  <c r="C66" i="112"/>
  <c r="D78" i="112"/>
  <c r="F90" i="112"/>
  <c r="G90" i="112"/>
  <c r="C78" i="112"/>
  <c r="D54" i="112"/>
  <c r="F66" i="112"/>
  <c r="G66" i="112"/>
  <c r="C54" i="112"/>
  <c r="F102" i="112"/>
  <c r="G102" i="112"/>
  <c r="D30" i="112"/>
  <c r="F42" i="112"/>
  <c r="G42" i="112"/>
  <c r="C30" i="112"/>
  <c r="D90" i="112"/>
  <c r="C42" i="112"/>
  <c r="D66" i="112"/>
  <c r="F54" i="112"/>
  <c r="G54" i="112"/>
  <c r="D102" i="112"/>
  <c r="K31" i="108"/>
  <c r="J31" i="108"/>
  <c r="E67" i="107"/>
  <c r="K103" i="108"/>
  <c r="J43" i="108"/>
  <c r="I91" i="108"/>
  <c r="E91" i="112"/>
  <c r="E91" i="106"/>
  <c r="J55" i="108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F35" i="75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E54" i="107"/>
  <c r="E30" i="123"/>
  <c r="E53" i="123"/>
  <c r="E42" i="107"/>
  <c r="K66" i="108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E78" i="15"/>
  <c r="E90" i="15"/>
  <c r="E66" i="15"/>
  <c r="E30" i="15"/>
  <c r="E102" i="15"/>
  <c r="E54" i="15"/>
  <c r="E42" i="15"/>
  <c r="E41" i="123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/>
  <c r="D89" i="112"/>
  <c r="F41" i="112"/>
  <c r="G41" i="112"/>
  <c r="C29" i="112"/>
  <c r="E29" i="112"/>
  <c r="F29" i="112"/>
  <c r="G29" i="112"/>
  <c r="F77" i="112"/>
  <c r="G77" i="112"/>
  <c r="F101" i="112"/>
  <c r="G101" i="112"/>
  <c r="C53" i="112"/>
  <c r="D65" i="112"/>
  <c r="C89" i="112"/>
  <c r="C65" i="112"/>
  <c r="D77" i="112"/>
  <c r="C101" i="112"/>
  <c r="D101" i="112"/>
  <c r="C77" i="112"/>
  <c r="F65" i="112"/>
  <c r="G65" i="112"/>
  <c r="D53" i="112"/>
  <c r="F53" i="112"/>
  <c r="G53" i="112"/>
  <c r="D41" i="112"/>
  <c r="E29" i="123"/>
  <c r="I101" i="108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/>
  <c r="I31" i="68"/>
  <c r="L28" i="68"/>
  <c r="L31" i="68"/>
  <c r="J28" i="68"/>
  <c r="J31" i="68"/>
  <c r="K28" i="68"/>
  <c r="K31" i="68"/>
</calcChain>
</file>

<file path=xl/sharedStrings.xml><?xml version="1.0" encoding="utf-8"?>
<sst xmlns="http://schemas.openxmlformats.org/spreadsheetml/2006/main" count="1266" uniqueCount="646">
  <si>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</si>
  <si>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</si>
  <si>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</si>
  <si>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</si>
  <si>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</si>
  <si>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</si>
  <si>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</si>
  <si>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</si>
  <si>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</si>
  <si>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</si>
  <si>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</si>
  <si>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</si>
  <si>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</si>
  <si>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</si>
  <si>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</si>
  <si>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</si>
  <si>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</si>
  <si>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</si>
  <si>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</si>
  <si>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</si>
  <si>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</si>
  <si>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</si>
  <si>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</si>
  <si>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</si>
  <si>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</si>
  <si>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</si>
  <si>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</si>
  <si>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</si>
  <si>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</si>
  <si>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</si>
  <si>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</si>
  <si>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</si>
  <si>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</si>
  <si>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</si>
  <si>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</si>
  <si>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</si>
  <si>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</si>
  <si>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</si>
  <si>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</si>
  <si>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</si>
  <si>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</si>
  <si>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</si>
  <si>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</si>
  <si>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</si>
  <si>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</si>
  <si>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</si>
  <si>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</si>
  <si>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</si>
  <si>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</si>
  <si>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Historical</t>
  </si>
  <si>
    <t>STEO</t>
  </si>
  <si>
    <t>Settle</t>
  </si>
  <si>
    <t>Confidence Interval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</si>
  <si>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</si>
  <si>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</si>
  <si>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</si>
  <si>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</si>
  <si>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</si>
  <si>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</si>
  <si>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</si>
  <si>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</si>
  <si>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</si>
  <si>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</si>
  <si>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</si>
  <si>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</si>
  <si>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</si>
  <si>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</si>
  <si>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</si>
  <si>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</si>
  <si>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</si>
  <si>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</si>
  <si>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</si>
  <si>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</si>
  <si>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</si>
  <si>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</si>
  <si>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</si>
  <si>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</si>
  <si>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</si>
  <si>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</si>
  <si>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</si>
  <si>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</si>
  <si>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</si>
  <si>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</si>
  <si>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</si>
  <si>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</si>
  <si>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</si>
  <si>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</si>
  <si>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</si>
  <si>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</si>
  <si>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</si>
  <si>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</si>
  <si>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</si>
  <si>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</si>
  <si>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</si>
  <si>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</si>
  <si>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</si>
  <si>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</si>
  <si>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</si>
  <si>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</si>
  <si>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</si>
  <si>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</si>
  <si>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</si>
  <si>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</si>
  <si>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</si>
  <si>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</si>
  <si>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</si>
  <si>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</si>
  <si>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</si>
  <si>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</si>
  <si>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</si>
  <si>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</si>
  <si>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</si>
  <si>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</si>
  <si>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</si>
  <si>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</si>
  <si>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</si>
  <si>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</si>
  <si>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</si>
  <si>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</si>
  <si>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</si>
  <si>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</si>
  <si>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</si>
  <si>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</si>
  <si>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</si>
  <si>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</si>
  <si>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</si>
  <si>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</si>
  <si>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</si>
  <si>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</si>
  <si>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</si>
  <si>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</si>
  <si>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</si>
  <si>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</si>
  <si>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</si>
  <si>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</si>
  <si>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</si>
  <si>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</si>
  <si>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</si>
  <si>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</si>
  <si>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</si>
  <si>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</si>
  <si>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</si>
  <si>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</si>
  <si>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</si>
  <si>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</si>
  <si>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</si>
  <si>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</si>
  <si>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</si>
  <si>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</si>
  <si>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</si>
  <si>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</si>
  <si>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</si>
  <si>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</si>
  <si>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</si>
  <si>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</si>
  <si>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</si>
  <si>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</si>
  <si>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</si>
  <si>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</si>
  <si>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</si>
  <si>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</si>
  <si>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</si>
  <si>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</si>
  <si>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</si>
  <si>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</si>
  <si>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</si>
  <si>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</si>
  <si>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</si>
  <si>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</si>
  <si>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</si>
  <si>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</si>
  <si>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</si>
  <si>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</si>
  <si>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</si>
  <si>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</si>
  <si>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</si>
  <si>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</si>
  <si>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</si>
  <si>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</si>
  <si>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</si>
  <si>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</si>
  <si>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</si>
  <si>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</si>
  <si>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</si>
  <si>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</si>
  <si>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</si>
  <si>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</si>
  <si>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</si>
  <si>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</si>
  <si>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</si>
  <si>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</si>
  <si>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</si>
  <si>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</si>
  <si>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</si>
  <si>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</si>
  <si>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</si>
  <si>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</si>
  <si>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</si>
  <si>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</si>
  <si>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</si>
  <si>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</si>
  <si>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</si>
  <si>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</si>
  <si>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</si>
  <si>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</si>
  <si>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</si>
  <si>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</si>
  <si>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</si>
  <si>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</si>
  <si>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</si>
  <si>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</si>
  <si>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</si>
  <si>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</si>
  <si>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</si>
  <si>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</si>
  <si>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</si>
  <si>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</si>
  <si>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</si>
  <si>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</si>
  <si>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</si>
  <si>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</si>
  <si>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</si>
  <si>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</si>
  <si>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</si>
  <si>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</si>
  <si>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</si>
  <si>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</si>
  <si>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</si>
  <si>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</si>
  <si>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</si>
  <si>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</si>
  <si>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</si>
  <si>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</si>
  <si>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</si>
  <si>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</si>
  <si>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</si>
  <si>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</si>
  <si>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</si>
  <si>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</si>
  <si>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</si>
  <si>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</si>
  <si>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</si>
  <si>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</si>
  <si>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</si>
  <si>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</si>
  <si>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</si>
  <si>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</si>
  <si>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</si>
  <si>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</si>
  <si>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</si>
  <si>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</si>
  <si>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</si>
  <si>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</si>
  <si>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</si>
  <si>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</si>
  <si>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</si>
  <si>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</si>
  <si>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</si>
  <si>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</si>
  <si>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</si>
  <si>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</si>
  <si>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</si>
  <si>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</si>
  <si>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</si>
  <si>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</si>
  <si>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</si>
  <si>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</si>
  <si>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</si>
  <si>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</si>
  <si>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</si>
  <si>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</si>
  <si>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</si>
  <si>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</si>
  <si>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monthly consumption</t>
  </si>
  <si>
    <t>residential sales</t>
  </si>
  <si>
    <t>industrial sales</t>
  </si>
  <si>
    <t>commercial and transportation</t>
  </si>
  <si>
    <t>direct use of electricity</t>
  </si>
  <si>
    <t>Product supplied (million barrels per day)</t>
  </si>
  <si>
    <t>total product supplied (consumption)</t>
  </si>
  <si>
    <t>NGHHUUS</t>
  </si>
  <si>
    <t>NGRCUUS</t>
  </si>
  <si>
    <t>residential price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</si>
  <si>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</si>
  <si>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</si>
  <si>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</si>
  <si>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</si>
  <si>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</si>
  <si>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</si>
  <si>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</si>
  <si>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</si>
  <si>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</si>
  <si>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</si>
  <si>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</si>
  <si>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</si>
  <si>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</si>
  <si>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</si>
  <si>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</si>
  <si>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</si>
  <si>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</si>
  <si>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</si>
  <si>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</si>
  <si>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</si>
  <si>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</si>
  <si>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</si>
  <si>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</si>
  <si>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</si>
  <si>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</si>
  <si>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</si>
  <si>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</si>
  <si>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</si>
  <si>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</si>
  <si>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</si>
  <si>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</si>
  <si>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</si>
  <si>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</si>
  <si>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</si>
  <si>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</si>
  <si>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</si>
  <si>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</si>
  <si>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</si>
  <si>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</si>
  <si>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</si>
  <si>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</si>
  <si>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</si>
  <si>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</si>
  <si>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</si>
  <si>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</si>
  <si>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</si>
  <si>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</si>
  <si>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</si>
  <si>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</si>
  <si>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</si>
  <si>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</si>
  <si>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</si>
  <si>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</si>
  <si>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</si>
  <si>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</si>
  <si>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</si>
  <si>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</si>
  <si>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</si>
  <si>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</si>
  <si>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</si>
  <si>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</si>
  <si>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</si>
  <si>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</si>
  <si>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</si>
  <si>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</si>
  <si>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</si>
  <si>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</si>
  <si>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</si>
  <si>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</si>
  <si>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</si>
  <si>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</si>
  <si>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</si>
  <si>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</si>
  <si>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</si>
  <si>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</si>
  <si>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</si>
  <si>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</si>
  <si>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</si>
  <si>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</si>
  <si>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</si>
  <si>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</si>
  <si>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</si>
  <si>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</si>
  <si>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Coal generation</t>
  </si>
  <si>
    <t>Nonhydropower renewables</t>
  </si>
  <si>
    <t>Total generation</t>
  </si>
  <si>
    <t>Other sources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</si>
  <si>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</si>
  <si>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</si>
  <si>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</si>
  <si>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</si>
  <si>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</si>
  <si>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</si>
  <si>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</si>
  <si>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</si>
  <si>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</si>
  <si>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</si>
  <si>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</si>
  <si>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</si>
  <si>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</si>
  <si>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</si>
  <si>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</si>
  <si>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</si>
  <si>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</si>
  <si>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</si>
  <si>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</si>
  <si>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</si>
  <si>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</si>
  <si>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</si>
  <si>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</si>
  <si>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</si>
  <si>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</si>
  <si>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</si>
  <si>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</si>
  <si>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</si>
  <si>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</si>
  <si>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</si>
  <si>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</si>
  <si>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</si>
  <si>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</si>
  <si>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</si>
  <si>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</si>
  <si>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</si>
  <si>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</si>
  <si>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</si>
  <si>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</si>
  <si>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</si>
  <si>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</si>
  <si>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</si>
  <si>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</si>
  <si>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</si>
  <si>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</si>
  <si>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</si>
  <si>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</si>
  <si>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</si>
  <si>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</si>
  <si>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</si>
  <si>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</si>
  <si>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</si>
  <si>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</si>
  <si>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</si>
  <si>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</si>
  <si>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</si>
  <si>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</si>
  <si>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</si>
  <si>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</si>
  <si>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</si>
  <si>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</si>
  <si>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</si>
  <si>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</si>
  <si>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</si>
  <si>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</si>
  <si>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</si>
  <si>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</si>
  <si>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</si>
  <si>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</si>
  <si>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</si>
  <si>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</si>
  <si>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</si>
  <si>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</si>
  <si>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</si>
  <si>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</si>
  <si>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</si>
  <si>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</si>
  <si>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</si>
  <si>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</si>
  <si>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</si>
  <si>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</si>
  <si>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</si>
  <si>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</si>
  <si>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</si>
  <si>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</si>
  <si>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</si>
  <si>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</si>
  <si>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</si>
  <si>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</si>
  <si>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</si>
  <si>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</si>
  <si>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</si>
  <si>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</si>
  <si>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</si>
  <si>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</si>
  <si>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</si>
  <si>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</si>
  <si>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</si>
  <si>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</si>
  <si>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</si>
  <si>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</si>
  <si>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</si>
  <si>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</si>
  <si>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</si>
  <si>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</si>
  <si>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</si>
  <si>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</si>
  <si>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</si>
  <si>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</si>
  <si>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</si>
  <si>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</si>
  <si>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</si>
  <si>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</si>
  <si>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</si>
  <si>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</si>
  <si>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</si>
  <si>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</si>
  <si>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</si>
  <si>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</si>
  <si>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</si>
  <si>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</si>
  <si>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</si>
  <si>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</si>
  <si>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</si>
  <si>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</si>
  <si>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</si>
  <si>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</si>
  <si>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</si>
  <si>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</si>
  <si>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</si>
  <si>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</si>
  <si>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</si>
  <si>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</si>
  <si>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</si>
  <si>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</si>
  <si>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</si>
  <si>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</si>
  <si>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</si>
  <si>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</si>
  <si>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</si>
  <si>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</si>
  <si>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</si>
  <si>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</si>
  <si>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</si>
  <si>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</si>
  <si>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</si>
  <si>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</si>
  <si>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ELRCTWH</t>
  </si>
  <si>
    <t>ELICTWH</t>
  </si>
  <si>
    <t>ELCCTWH</t>
  </si>
  <si>
    <t>ELACTWH</t>
  </si>
  <si>
    <t>ELDUTWH</t>
  </si>
  <si>
    <t>ELCOTWH</t>
  </si>
  <si>
    <t>Consumption (billion kilowatthours)</t>
  </si>
  <si>
    <t>Consumption Growth (billion kWh)</t>
  </si>
  <si>
    <t>toepgen_us</t>
  </si>
  <si>
    <t>clepgen_us</t>
  </si>
  <si>
    <t>ngepgen_us</t>
  </si>
  <si>
    <t>nuepgen_us</t>
  </si>
  <si>
    <t>rnepgen_us</t>
  </si>
  <si>
    <t>ogepgen_us</t>
  </si>
  <si>
    <t>otepgen_us</t>
  </si>
  <si>
    <t>hvepgen_us</t>
  </si>
  <si>
    <t>paepgen_us</t>
  </si>
  <si>
    <t>Other gases</t>
  </si>
  <si>
    <t>Electricity Generation, All Sectors (billion kilowatthours)</t>
  </si>
  <si>
    <t>NGW_East</t>
  </si>
  <si>
    <t>NGW_MW</t>
  </si>
  <si>
    <t>NGW_SC</t>
  </si>
  <si>
    <t>NGW_MTN</t>
  </si>
  <si>
    <t>NGW_PAC</t>
  </si>
  <si>
    <t>OECD commercial inventories of crude oil and other liquids (days of supply)</t>
  </si>
  <si>
    <t>U.S. commercial crude oil inventories</t>
  </si>
  <si>
    <t>U.S. net imports of crude oil and liquid fuels</t>
  </si>
  <si>
    <t>U.S. electric power sector coal inventories</t>
  </si>
  <si>
    <t>U.S. Census regions and divisions</t>
  </si>
  <si>
    <t>C3PSPUS</t>
  </si>
  <si>
    <t xml:space="preserve">U.S. commercial propane stocks </t>
  </si>
  <si>
    <t>NGHHMCF</t>
  </si>
  <si>
    <t>previous 10-winter average</t>
  </si>
  <si>
    <t>Region ID</t>
  </si>
  <si>
    <t>STEO region name</t>
  </si>
  <si>
    <t>NERC region / ISO area*</t>
  </si>
  <si>
    <t>Representative wholesale price point</t>
  </si>
  <si>
    <t>NPCC / ISO New England (ISO-NE)</t>
  </si>
  <si>
    <t>ISO-NE internal hub</t>
  </si>
  <si>
    <t>New York</t>
  </si>
  <si>
    <t>NPCC / New York ISO (NYISO)</t>
  </si>
  <si>
    <t>NYISO Hudson Valley zone</t>
  </si>
  <si>
    <t>PJ</t>
  </si>
  <si>
    <t>Mid-Atlantic</t>
  </si>
  <si>
    <t>RFC / PJM Interconnection (PJM ISO)</t>
  </si>
  <si>
    <t>PJM Western hub</t>
  </si>
  <si>
    <t>SE</t>
  </si>
  <si>
    <t>Southeast</t>
  </si>
  <si>
    <t>SERC / Southeast Reliability Corporation (SERC)</t>
  </si>
  <si>
    <t>SERC Index, Into Southern hub</t>
  </si>
  <si>
    <t>Florida</t>
  </si>
  <si>
    <t>SERC / Florida Reliability Coordinating Council (FRCC)</t>
  </si>
  <si>
    <t>FRCC Index, Florida Reliability average</t>
  </si>
  <si>
    <t>MW</t>
  </si>
  <si>
    <t>MRO / Midcontinent ISO (MISO)</t>
  </si>
  <si>
    <t>MISO Illinois hub</t>
  </si>
  <si>
    <t>SP</t>
  </si>
  <si>
    <t>Central</t>
  </si>
  <si>
    <t>MRO / Southwest Power Pool (SPP)</t>
  </si>
  <si>
    <t>SPP ISO South hub</t>
  </si>
  <si>
    <t>Texas</t>
  </si>
  <si>
    <t>TRE / Electric Reliability Corporation of Texas (ERCOT)</t>
  </si>
  <si>
    <t>ERCOT North hub</t>
  </si>
  <si>
    <t>SW</t>
  </si>
  <si>
    <t>Southwest</t>
  </si>
  <si>
    <t>WECC / Southwest Reserve Sharing Group (SRSG)</t>
  </si>
  <si>
    <t>Southwest index, Palo Verde hub</t>
  </si>
  <si>
    <t>NW</t>
  </si>
  <si>
    <t>Northwest</t>
  </si>
  <si>
    <t>WECC / Northwest Power Pool (NWPP) and 
              Rocky Mountain Reserve Group (RMRG)</t>
  </si>
  <si>
    <t>Northwest index, Mid-Columbia hub</t>
  </si>
  <si>
    <t>California</t>
  </si>
  <si>
    <t>WECC / California ISO (CAISO) and neighboring 
              balancing authorities (BANC, TIDC, LDWP, IID)</t>
  </si>
  <si>
    <t>CAISO SP-15 zone</t>
  </si>
  <si>
    <t>HA</t>
  </si>
  <si>
    <t>Hawaii and Alaska</t>
  </si>
  <si>
    <t xml:space="preserve"> ---</t>
  </si>
  <si>
    <t>Note:  STEO electricity supply regions are based off of NERC Long-Term Reliability Assessment areas:</t>
  </si>
  <si>
    <t xml:space="preserve">          https://www.nerc.com/pa/RAPA/ra/Pages/default.aspx</t>
  </si>
  <si>
    <t>U.S. STEO electricity supply regions</t>
  </si>
  <si>
    <t>hard-wired numbers</t>
  </si>
  <si>
    <t>Note: Confidence interval derived from options market information for the five trading days ending Jun 3, 2021. Intervals not calculated for months with sparse trading in near-the-money options contracts.</t>
  </si>
  <si>
    <t>U.S. Energy Information Administration, Short-Term Energy Outlook, June 2021</t>
  </si>
  <si>
    <t>Sources: U.S. Energy Information Administration, Short-Term Energy Outlook, June 2021, CME Group, Bloomberg, L.P., and Refinitiv an LSEG Business</t>
  </si>
  <si>
    <t>Source: U.S. Energy Information Administration, Short-Term Energy Outlook, June 2021, and Refinitiv an LSEG Business</t>
  </si>
  <si>
    <t>Sources: U.S. Energy Information Administration, Short-Term Energy Outlook, June 2021, CME Group, and Refinitiv an LSEG Business</t>
  </si>
  <si>
    <t>Sources: U.S. Energy Information Administration, Short-Term Energy Outlook, June 2021, and Refinitiv an LSEG Business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</si>
  <si>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</si>
  <si>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</si>
  <si>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</si>
  <si>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</si>
  <si>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</si>
  <si>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</si>
  <si>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</si>
  <si>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</si>
  <si>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</si>
  <si>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</si>
  <si>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</si>
  <si>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</si>
  <si>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</si>
  <si>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</si>
  <si>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</si>
  <si>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</si>
  <si>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</si>
  <si>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</si>
  <si>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</si>
  <si>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</si>
  <si>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</si>
  <si>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</si>
  <si>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</si>
  <si>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</si>
  <si>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</si>
  <si>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2022-Q2</t>
  </si>
  <si>
    <t>2022-Q3</t>
  </si>
  <si>
    <t>2022-Q4</t>
  </si>
  <si>
    <t>Source: U.S. Energy Information Administration, Short-Term Energy Outlook, June 2021</t>
  </si>
  <si>
    <t>2011-2020 average</t>
  </si>
  <si>
    <t>2016 - 2020</t>
  </si>
  <si>
    <t>Note:  Colored band around days of supply of crude oil and other liquids stocks represents the range between the minimum and maximum from Jan. 2016 - Dec. 2020.</t>
  </si>
  <si>
    <t>monthly range from January 2016 - December 2020</t>
  </si>
  <si>
    <t>Note:  Colored band around crude oil  stocks represents the range between the minimum and maximum from Jan. 2016 - Dec. 2020.</t>
  </si>
  <si>
    <t>Note:  Colored bands around storage levels represent the range between the minimum and maximum from Jan. 2016 - Dec. 2020.</t>
  </si>
  <si>
    <t>Note: Excludes propylene. Colored band around days of stocks represents the range between the minimum and maximum from Jan. 2016 - Dec. 2020.</t>
  </si>
  <si>
    <t>Note:  Colored band around storage levels represents the range between the minimum and maximum from Jan. 2016 - Dec. 2020.</t>
  </si>
  <si>
    <t>Percent deviation from 2016 - 2020 average</t>
  </si>
  <si>
    <t>2018/19</t>
  </si>
  <si>
    <t>2019/20</t>
  </si>
  <si>
    <t>2020/21</t>
  </si>
  <si>
    <t>2021/22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</si>
</sst>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60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  <xf numFmtId="9" fontId="23" fillId="0" borderId="0" applyFont="0" applyFill="0" applyBorder="0" applyAlignment="0" applyProtection="0"/>
    <xf numFmtId="0" fontId="23" fillId="0" borderId="0"/>
    <xf numFmtId="0" fontId="22" fillId="0" borderId="0"/>
    <xf numFmtId="0" fontId="21" fillId="0" borderId="0"/>
    <xf numFmtId="0" fontId="20" fillId="0" borderId="0"/>
    <xf numFmtId="0" fontId="39" fillId="0" borderId="0"/>
    <xf numFmtId="0" fontId="17" fillId="0" borderId="0"/>
    <xf numFmtId="0" fontId="23" fillId="0" borderId="0"/>
    <xf numFmtId="0" fontId="16" fillId="0" borderId="0"/>
    <xf numFmtId="0" fontId="43" fillId="0" borderId="0"/>
    <xf numFmtId="0" fontId="15" fillId="0" borderId="0"/>
    <xf numFmtId="0" fontId="14" fillId="0" borderId="0"/>
    <xf numFmtId="0" fontId="10" fillId="0" borderId="0"/>
    <xf numFmtId="43" fontId="23" fillId="0" borderId="0" applyFont="0" applyFill="0" applyBorder="0" applyAlignment="0" applyProtection="0"/>
    <xf numFmtId="0" fontId="8" fillId="0" borderId="0"/>
    <xf numFmtId="0" fontId="43" fillId="0" borderId="0"/>
    <xf numFmtId="0" fontId="2" fillId="0" borderId="0"/>
    <xf numFmtId="0" fontId="58" fillId="0" borderId="0" applyNumberFormat="0" applyFill="0" applyBorder="0" applyAlignment="0" applyProtection="0"/>
  </cellStyleXfs>
  <cellXfs count="607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4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3" fillId="0" borderId="0" xfId="0" applyNumberFormat="1" applyFont="1"/>
    <xf numFmtId="0" fontId="23" fillId="0" borderId="0" xfId="0" applyFont="1"/>
    <xf numFmtId="166" fontId="23" fillId="0" borderId="0" xfId="0" applyNumberFormat="1" applyFont="1"/>
    <xf numFmtId="0" fontId="28" fillId="0" borderId="0" xfId="0" applyFont="1"/>
    <xf numFmtId="0" fontId="28" fillId="0" borderId="1" xfId="0" applyFont="1" applyFill="1" applyBorder="1" applyAlignment="1">
      <alignment horizontal="right"/>
    </xf>
    <xf numFmtId="0" fontId="28" fillId="0" borderId="1" xfId="0" applyFont="1" applyBorder="1"/>
    <xf numFmtId="0" fontId="28" fillId="0" borderId="1" xfId="0" applyNumberFormat="1" applyFont="1" applyBorder="1"/>
    <xf numFmtId="0" fontId="28" fillId="0" borderId="0" xfId="0" applyFont="1" applyAlignment="1"/>
    <xf numFmtId="0" fontId="28" fillId="0" borderId="0" xfId="0" applyFont="1" applyAlignment="1">
      <alignment horizontal="right"/>
    </xf>
    <xf numFmtId="0" fontId="28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3" fillId="0" borderId="0" xfId="2" quotePrefix="1" applyNumberFormat="1" applyFont="1"/>
    <xf numFmtId="165" fontId="25" fillId="0" borderId="0" xfId="0" applyNumberFormat="1" applyFont="1"/>
    <xf numFmtId="0" fontId="26" fillId="0" borderId="0" xfId="0" applyFont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" xfId="0" applyFont="1" applyBorder="1"/>
    <xf numFmtId="0" fontId="26" fillId="0" borderId="1" xfId="0" applyFont="1" applyFill="1" applyBorder="1" applyAlignment="1">
      <alignment horizontal="center"/>
    </xf>
    <xf numFmtId="2" fontId="29" fillId="0" borderId="0" xfId="0" applyNumberFormat="1" applyFont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2" fontId="29" fillId="0" borderId="1" xfId="0" applyNumberFormat="1" applyFont="1" applyBorder="1" applyAlignment="1">
      <alignment horizontal="center"/>
    </xf>
    <xf numFmtId="0" fontId="25" fillId="0" borderId="0" xfId="0" applyFont="1"/>
    <xf numFmtId="164" fontId="29" fillId="0" borderId="0" xfId="0" applyNumberFormat="1" applyFont="1" applyBorder="1" applyAlignment="1">
      <alignment horizontal="right"/>
    </xf>
    <xf numFmtId="164" fontId="29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9" fillId="0" borderId="2" xfId="0" applyNumberFormat="1" applyFont="1" applyBorder="1" applyAlignment="1">
      <alignment horizontal="center"/>
    </xf>
    <xf numFmtId="166" fontId="29" fillId="0" borderId="0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3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3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3" fillId="0" borderId="0" xfId="0" applyFont="1" applyAlignment="1">
      <alignment horizontal="right"/>
    </xf>
    <xf numFmtId="0" fontId="23" fillId="0" borderId="1" xfId="0" applyFont="1" applyBorder="1" applyAlignment="1">
      <alignment horizontal="right"/>
    </xf>
    <xf numFmtId="0" fontId="23" fillId="0" borderId="1" xfId="0" applyFont="1" applyFill="1" applyBorder="1" applyAlignment="1">
      <alignment horizontal="center"/>
    </xf>
    <xf numFmtId="0" fontId="23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2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6" fillId="0" borderId="1" xfId="0" applyFont="1" applyBorder="1" applyAlignment="1"/>
    <xf numFmtId="4" fontId="0" fillId="0" borderId="0" xfId="0" applyNumberFormat="1" applyBorder="1"/>
    <xf numFmtId="0" fontId="26" fillId="0" borderId="1" xfId="0" applyFont="1" applyFill="1" applyBorder="1"/>
    <xf numFmtId="164" fontId="0" fillId="0" borderId="0" xfId="0" applyNumberFormat="1" applyBorder="1"/>
    <xf numFmtId="0" fontId="26" fillId="0" borderId="1" xfId="0" applyFont="1" applyBorder="1" applyAlignment="1">
      <alignment horizontal="right"/>
    </xf>
    <xf numFmtId="0" fontId="29" fillId="0" borderId="1" xfId="0" applyFont="1" applyBorder="1" applyAlignment="1">
      <alignment horizontal="right"/>
    </xf>
    <xf numFmtId="0" fontId="34" fillId="0" borderId="0" xfId="0" applyFont="1" applyAlignment="1">
      <alignment horizontal="right"/>
    </xf>
    <xf numFmtId="9" fontId="0" fillId="0" borderId="0" xfId="0" applyNumberFormat="1"/>
    <xf numFmtId="0" fontId="24" fillId="0" borderId="3" xfId="1" applyBorder="1" applyAlignment="1" applyProtection="1"/>
    <xf numFmtId="0" fontId="24" fillId="0" borderId="3" xfId="1" applyFont="1" applyBorder="1" applyAlignment="1" applyProtection="1"/>
    <xf numFmtId="0" fontId="26" fillId="0" borderId="3" xfId="0" applyFont="1" applyBorder="1"/>
    <xf numFmtId="0" fontId="24" fillId="0" borderId="3" xfId="1" applyFont="1" applyBorder="1" applyAlignment="1" applyProtection="1">
      <alignment wrapText="1"/>
    </xf>
    <xf numFmtId="0" fontId="23" fillId="0" borderId="0" xfId="3"/>
    <xf numFmtId="0" fontId="23" fillId="0" borderId="0" xfId="3" applyAlignment="1">
      <alignment horizontal="right"/>
    </xf>
    <xf numFmtId="2" fontId="23" fillId="0" borderId="2" xfId="0" applyNumberFormat="1" applyFont="1" applyBorder="1" applyAlignment="1">
      <alignment horizontal="center"/>
    </xf>
    <xf numFmtId="164" fontId="23" fillId="0" borderId="0" xfId="0" applyNumberFormat="1" applyFont="1" applyBorder="1" applyAlignment="1">
      <alignment horizontal="right"/>
    </xf>
    <xf numFmtId="2" fontId="23" fillId="0" borderId="0" xfId="0" applyNumberFormat="1" applyFont="1" applyBorder="1" applyAlignment="1">
      <alignment horizontal="center"/>
    </xf>
    <xf numFmtId="164" fontId="23" fillId="0" borderId="1" xfId="0" applyNumberFormat="1" applyFont="1" applyBorder="1" applyAlignment="1">
      <alignment horizontal="right"/>
    </xf>
    <xf numFmtId="2" fontId="23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6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7" fillId="0" borderId="0" xfId="0" applyFont="1"/>
    <xf numFmtId="0" fontId="38" fillId="0" borderId="0" xfId="0" applyFont="1"/>
    <xf numFmtId="0" fontId="23" fillId="0" borderId="0" xfId="3" applyFont="1"/>
    <xf numFmtId="0" fontId="37" fillId="0" borderId="0" xfId="3" applyFont="1"/>
    <xf numFmtId="0" fontId="27" fillId="0" borderId="0" xfId="3" applyFont="1" applyAlignment="1">
      <alignment horizontal="center"/>
    </xf>
    <xf numFmtId="0" fontId="27" fillId="0" borderId="0" xfId="3" applyFont="1" applyAlignment="1">
      <alignment horizontal="left"/>
    </xf>
    <xf numFmtId="0" fontId="23" fillId="0" borderId="1" xfId="3" applyBorder="1" applyAlignment="1">
      <alignment horizontal="right"/>
    </xf>
    <xf numFmtId="1" fontId="23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6" fillId="0" borderId="11" xfId="0" applyFont="1" applyBorder="1"/>
    <xf numFmtId="0" fontId="0" fillId="0" borderId="6" xfId="0" applyBorder="1"/>
    <xf numFmtId="164" fontId="23" fillId="0" borderId="0" xfId="0" quotePrefix="1" applyNumberFormat="1" applyFont="1" applyBorder="1" applyAlignment="1">
      <alignment horizontal="right"/>
    </xf>
    <xf numFmtId="2" fontId="23" fillId="0" borderId="2" xfId="0" quotePrefix="1" applyNumberFormat="1" applyFont="1" applyBorder="1" applyAlignment="1">
      <alignment horizontal="center"/>
    </xf>
    <xf numFmtId="0" fontId="20" fillId="0" borderId="0" xfId="6"/>
    <xf numFmtId="0" fontId="20" fillId="0" borderId="0" xfId="6" applyFont="1"/>
    <xf numFmtId="0" fontId="39" fillId="0" borderId="0" xfId="7"/>
    <xf numFmtId="164" fontId="20" fillId="0" borderId="0" xfId="6" applyNumberFormat="1"/>
    <xf numFmtId="168" fontId="41" fillId="0" borderId="2" xfId="7" quotePrefix="1" applyNumberFormat="1" applyFont="1" applyBorder="1" applyAlignment="1">
      <alignment horizontal="center"/>
    </xf>
    <xf numFmtId="2" fontId="23" fillId="0" borderId="2" xfId="7" applyNumberFormat="1" applyFont="1" applyBorder="1" applyAlignment="1">
      <alignment horizontal="center"/>
    </xf>
    <xf numFmtId="0" fontId="20" fillId="0" borderId="0" xfId="6" quotePrefix="1" applyFont="1"/>
    <xf numFmtId="0" fontId="20" fillId="0" borderId="0" xfId="6" applyAlignment="1">
      <alignment horizontal="right"/>
    </xf>
    <xf numFmtId="0" fontId="20" fillId="0" borderId="0" xfId="6" quotePrefix="1"/>
    <xf numFmtId="168" fontId="20" fillId="0" borderId="0" xfId="6" applyNumberFormat="1"/>
    <xf numFmtId="168" fontId="23" fillId="0" borderId="2" xfId="7" applyNumberFormat="1" applyFont="1" applyBorder="1" applyAlignment="1">
      <alignment horizontal="center"/>
    </xf>
    <xf numFmtId="0" fontId="23" fillId="0" borderId="0" xfId="0" applyNumberFormat="1" applyFont="1" applyAlignment="1"/>
    <xf numFmtId="0" fontId="23" fillId="0" borderId="1" xfId="0" applyNumberFormat="1" applyFont="1" applyBorder="1" applyAlignment="1"/>
    <xf numFmtId="0" fontId="20" fillId="5" borderId="0" xfId="6" applyFill="1"/>
    <xf numFmtId="0" fontId="20" fillId="6" borderId="0" xfId="6" applyFont="1" applyFill="1"/>
    <xf numFmtId="171" fontId="20" fillId="0" borderId="0" xfId="6" applyNumberFormat="1"/>
    <xf numFmtId="0" fontId="40" fillId="0" borderId="0" xfId="6" applyFont="1"/>
    <xf numFmtId="0" fontId="42" fillId="0" borderId="0" xfId="6" applyFont="1"/>
    <xf numFmtId="168" fontId="19" fillId="0" borderId="0" xfId="6" quotePrefix="1" applyNumberFormat="1" applyFont="1"/>
    <xf numFmtId="168" fontId="18" fillId="0" borderId="0" xfId="6" quotePrefix="1" applyNumberFormat="1" applyFont="1"/>
    <xf numFmtId="0" fontId="23" fillId="0" borderId="12" xfId="0" applyNumberFormat="1" applyFont="1" applyBorder="1" applyAlignment="1"/>
    <xf numFmtId="171" fontId="23" fillId="0" borderId="0" xfId="0" quotePrefix="1" applyNumberFormat="1" applyFont="1"/>
    <xf numFmtId="0" fontId="17" fillId="0" borderId="0" xfId="6" applyFont="1"/>
    <xf numFmtId="0" fontId="0" fillId="0" borderId="0" xfId="0" applyNumberFormat="1" applyAlignment="1"/>
    <xf numFmtId="0" fontId="23" fillId="0" borderId="0" xfId="0" applyNumberFormat="1" applyFont="1" applyFill="1" applyBorder="1" applyAlignment="1">
      <alignment horizontal="right"/>
    </xf>
    <xf numFmtId="0" fontId="28" fillId="0" borderId="0" xfId="3" applyFont="1"/>
    <xf numFmtId="0" fontId="28" fillId="0" borderId="0" xfId="3" applyFont="1" applyAlignment="1"/>
    <xf numFmtId="0" fontId="28" fillId="0" borderId="0" xfId="3" applyFont="1" applyBorder="1" applyAlignment="1">
      <alignment horizontal="center"/>
    </xf>
    <xf numFmtId="0" fontId="28" fillId="0" borderId="1" xfId="3" applyFont="1" applyBorder="1" applyAlignment="1">
      <alignment horizontal="left"/>
    </xf>
    <xf numFmtId="0" fontId="28" fillId="0" borderId="1" xfId="3" applyFont="1" applyBorder="1"/>
    <xf numFmtId="0" fontId="28" fillId="0" borderId="1" xfId="3" applyFont="1" applyBorder="1" applyAlignment="1"/>
    <xf numFmtId="0" fontId="23" fillId="0" borderId="0" xfId="3" applyAlignment="1">
      <alignment horizontal="left"/>
    </xf>
    <xf numFmtId="168" fontId="23" fillId="0" borderId="0" xfId="3" applyNumberFormat="1"/>
    <xf numFmtId="168" fontId="23" fillId="0" borderId="0" xfId="3" applyNumberFormat="1" applyAlignment="1"/>
    <xf numFmtId="2" fontId="23" fillId="0" borderId="0" xfId="3" applyNumberFormat="1"/>
    <xf numFmtId="0" fontId="23" fillId="0" borderId="1" xfId="3" applyBorder="1" applyAlignment="1">
      <alignment horizontal="left"/>
    </xf>
    <xf numFmtId="168" fontId="23" fillId="0" borderId="1" xfId="3" applyNumberFormat="1" applyBorder="1" applyAlignment="1"/>
    <xf numFmtId="171" fontId="23" fillId="0" borderId="1" xfId="0" quotePrefix="1" applyNumberFormat="1" applyFont="1" applyBorder="1"/>
    <xf numFmtId="0" fontId="16" fillId="0" borderId="0" xfId="10"/>
    <xf numFmtId="2" fontId="16" fillId="0" borderId="0" xfId="10" applyNumberFormat="1"/>
    <xf numFmtId="0" fontId="44" fillId="0" borderId="0" xfId="11" applyFont="1" applyFill="1" applyBorder="1" applyAlignment="1" applyProtection="1"/>
    <xf numFmtId="173" fontId="27" fillId="0" borderId="0" xfId="11" applyNumberFormat="1" applyFont="1" applyAlignment="1" applyProtection="1">
      <alignment horizontal="left"/>
    </xf>
    <xf numFmtId="0" fontId="44" fillId="0" borderId="0" xfId="11" applyFont="1" applyFill="1" applyAlignment="1" applyProtection="1"/>
    <xf numFmtId="173" fontId="27" fillId="0" borderId="0" xfId="11" applyNumberFormat="1" applyFont="1" applyBorder="1" applyAlignment="1" applyProtection="1">
      <alignment horizontal="left"/>
    </xf>
    <xf numFmtId="0" fontId="45" fillId="0" borderId="0" xfId="11" applyFont="1" applyAlignment="1" applyProtection="1">
      <alignment horizontal="left"/>
    </xf>
    <xf numFmtId="0" fontId="23" fillId="2" borderId="0" xfId="3" applyFill="1"/>
    <xf numFmtId="0" fontId="23" fillId="0" borderId="0" xfId="3" applyBorder="1" applyAlignment="1">
      <alignment horizontal="right"/>
    </xf>
    <xf numFmtId="0" fontId="26" fillId="0" borderId="13" xfId="3" applyFont="1" applyBorder="1"/>
    <xf numFmtId="0" fontId="23" fillId="0" borderId="14" xfId="3" applyBorder="1"/>
    <xf numFmtId="0" fontId="23" fillId="0" borderId="16" xfId="3" applyBorder="1"/>
    <xf numFmtId="0" fontId="23" fillId="0" borderId="18" xfId="3" applyBorder="1"/>
    <xf numFmtId="0" fontId="23" fillId="5" borderId="0" xfId="3" applyFill="1"/>
    <xf numFmtId="0" fontId="42" fillId="5" borderId="0" xfId="6" applyFont="1" applyFill="1"/>
    <xf numFmtId="0" fontId="15" fillId="5" borderId="0" xfId="6" applyFont="1" applyFill="1"/>
    <xf numFmtId="0" fontId="13" fillId="0" borderId="0" xfId="6" applyFont="1"/>
    <xf numFmtId="0" fontId="16" fillId="5" borderId="0" xfId="10" applyFill="1"/>
    <xf numFmtId="0" fontId="47" fillId="0" borderId="0" xfId="6" applyFont="1"/>
    <xf numFmtId="168" fontId="46" fillId="0" borderId="0" xfId="6" applyNumberFormat="1" applyFont="1"/>
    <xf numFmtId="0" fontId="12" fillId="0" borderId="0" xfId="10" applyFont="1"/>
    <xf numFmtId="0" fontId="23" fillId="0" borderId="0" xfId="7" applyFont="1"/>
    <xf numFmtId="0" fontId="11" fillId="0" borderId="0" xfId="10" applyFont="1"/>
    <xf numFmtId="0" fontId="0" fillId="0" borderId="4" xfId="0" applyBorder="1" applyAlignment="1">
      <alignment horizontal="center"/>
    </xf>
    <xf numFmtId="0" fontId="23" fillId="0" borderId="0" xfId="3" applyBorder="1" applyAlignment="1">
      <alignment horizontal="left"/>
    </xf>
    <xf numFmtId="168" fontId="23" fillId="0" borderId="0" xfId="3" applyNumberFormat="1" applyBorder="1" applyAlignment="1"/>
    <xf numFmtId="2" fontId="23" fillId="0" borderId="0" xfId="3" applyNumberFormat="1" applyAlignment="1"/>
    <xf numFmtId="2" fontId="23" fillId="0" borderId="1" xfId="3" applyNumberFormat="1" applyBorder="1" applyAlignment="1"/>
    <xf numFmtId="0" fontId="48" fillId="0" borderId="0" xfId="0" applyFont="1" applyAlignment="1">
      <alignment horizontal="left" vertical="center" readingOrder="1"/>
    </xf>
    <xf numFmtId="0" fontId="23" fillId="0" borderId="0" xfId="3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3" fillId="0" borderId="15" xfId="3" applyFont="1" applyBorder="1"/>
    <xf numFmtId="0" fontId="23" fillId="0" borderId="16" xfId="3" applyFont="1" applyBorder="1"/>
    <xf numFmtId="0" fontId="23" fillId="3" borderId="0" xfId="3" applyFill="1"/>
    <xf numFmtId="0" fontId="27" fillId="3" borderId="0" xfId="3" applyFont="1" applyFill="1"/>
    <xf numFmtId="0" fontId="16" fillId="0" borderId="14" xfId="10" applyBorder="1"/>
    <xf numFmtId="0" fontId="23" fillId="0" borderId="19" xfId="3" applyBorder="1" applyAlignment="1">
      <alignment horizontal="left"/>
    </xf>
    <xf numFmtId="0" fontId="23" fillId="0" borderId="20" xfId="3" applyBorder="1"/>
    <xf numFmtId="0" fontId="23" fillId="0" borderId="15" xfId="3" applyBorder="1" applyAlignment="1">
      <alignment horizontal="left"/>
    </xf>
    <xf numFmtId="2" fontId="23" fillId="0" borderId="15" xfId="3" applyNumberFormat="1" applyBorder="1"/>
    <xf numFmtId="0" fontId="23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6" fillId="0" borderId="17" xfId="0" applyFont="1" applyBorder="1" applyAlignment="1">
      <alignment vertical="center" readingOrder="1"/>
    </xf>
    <xf numFmtId="0" fontId="0" fillId="0" borderId="18" xfId="0" applyBorder="1"/>
    <xf numFmtId="0" fontId="26" fillId="0" borderId="19" xfId="0" applyFont="1" applyBorder="1" applyAlignment="1">
      <alignment vertical="center" readingOrder="1"/>
    </xf>
    <xf numFmtId="0" fontId="23" fillId="0" borderId="19" xfId="0" applyFont="1" applyBorder="1"/>
    <xf numFmtId="0" fontId="23" fillId="0" borderId="15" xfId="0" applyFont="1" applyBorder="1" applyAlignment="1"/>
    <xf numFmtId="0" fontId="0" fillId="0" borderId="15" xfId="0" applyBorder="1" applyAlignment="1"/>
    <xf numFmtId="0" fontId="23" fillId="0" borderId="15" xfId="0" applyFont="1" applyFill="1" applyBorder="1" applyAlignment="1"/>
    <xf numFmtId="0" fontId="23" fillId="0" borderId="17" xfId="0" applyFont="1" applyFill="1" applyBorder="1" applyAlignment="1"/>
    <xf numFmtId="0" fontId="23" fillId="0" borderId="13" xfId="0" applyFont="1" applyBorder="1" applyAlignment="1"/>
    <xf numFmtId="0" fontId="23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3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6" fillId="0" borderId="4" xfId="0" applyFont="1" applyBorder="1"/>
    <xf numFmtId="0" fontId="23" fillId="0" borderId="19" xfId="0" applyNumberFormat="1" applyFont="1" applyBorder="1" applyAlignment="1"/>
    <xf numFmtId="0" fontId="23" fillId="0" borderId="15" xfId="0" applyNumberFormat="1" applyFont="1" applyBorder="1" applyAlignment="1"/>
    <xf numFmtId="0" fontId="23" fillId="2" borderId="20" xfId="0" applyFont="1" applyFill="1" applyBorder="1"/>
    <xf numFmtId="0" fontId="23" fillId="2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3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3" fillId="0" borderId="4" xfId="3" applyBorder="1"/>
    <xf numFmtId="0" fontId="26" fillId="0" borderId="13" xfId="0" applyFont="1" applyBorder="1" applyAlignment="1">
      <alignment vertical="center" readingOrder="1"/>
    </xf>
    <xf numFmtId="0" fontId="23" fillId="0" borderId="14" xfId="0" applyFont="1" applyBorder="1"/>
    <xf numFmtId="0" fontId="23" fillId="0" borderId="17" xfId="3" applyFont="1" applyBorder="1"/>
    <xf numFmtId="0" fontId="23" fillId="0" borderId="18" xfId="3" applyFont="1" applyBorder="1"/>
    <xf numFmtId="0" fontId="23" fillId="0" borderId="0" xfId="3" applyFill="1"/>
    <xf numFmtId="0" fontId="26" fillId="0" borderId="0" xfId="3" applyFont="1" applyFill="1" applyAlignment="1"/>
    <xf numFmtId="0" fontId="23" fillId="0" borderId="1" xfId="3" applyFill="1" applyBorder="1"/>
    <xf numFmtId="0" fontId="50" fillId="0" borderId="0" xfId="3" applyFont="1" applyAlignment="1">
      <alignment horizontal="left" vertical="center" readingOrder="1"/>
    </xf>
    <xf numFmtId="2" fontId="23" fillId="0" borderId="15" xfId="0" applyNumberFormat="1" applyFont="1" applyFill="1" applyBorder="1" applyAlignment="1" applyProtection="1">
      <alignment horizontal="left"/>
    </xf>
    <xf numFmtId="2" fontId="23" fillId="0" borderId="0" xfId="0" applyNumberFormat="1" applyFont="1" applyFill="1" applyBorder="1" applyAlignment="1" applyProtection="1">
      <alignment horizontal="left"/>
    </xf>
    <xf numFmtId="0" fontId="23" fillId="0" borderId="0" xfId="3" applyBorder="1"/>
    <xf numFmtId="0" fontId="23" fillId="0" borderId="0" xfId="3" quotePrefix="1" applyBorder="1"/>
    <xf numFmtId="0" fontId="23" fillId="0" borderId="0" xfId="3" applyFill="1" applyBorder="1" applyAlignment="1">
      <alignment horizontal="center"/>
    </xf>
    <xf numFmtId="167" fontId="23" fillId="0" borderId="0" xfId="3" applyNumberFormat="1" applyBorder="1"/>
    <xf numFmtId="0" fontId="10" fillId="0" borderId="0" xfId="14" applyBorder="1"/>
    <xf numFmtId="168" fontId="10" fillId="0" borderId="0" xfId="14" applyNumberFormat="1" applyBorder="1"/>
    <xf numFmtId="0" fontId="51" fillId="0" borderId="0" xfId="0" applyFont="1" applyFill="1"/>
    <xf numFmtId="168" fontId="10" fillId="0" borderId="0" xfId="14" applyNumberFormat="1"/>
    <xf numFmtId="0" fontId="23" fillId="0" borderId="0" xfId="3" applyFill="1" applyBorder="1" applyAlignment="1">
      <alignment horizontal="center" wrapText="1"/>
    </xf>
    <xf numFmtId="164" fontId="26" fillId="0" borderId="0" xfId="0" applyNumberFormat="1" applyFont="1" applyFill="1" applyAlignment="1">
      <alignment horizontal="left"/>
    </xf>
    <xf numFmtId="164" fontId="23" fillId="0" borderId="0" xfId="3" applyNumberFormat="1"/>
    <xf numFmtId="0" fontId="23" fillId="0" borderId="20" xfId="3" applyFont="1" applyBorder="1" applyAlignment="1">
      <alignment horizontal="center" wrapText="1"/>
    </xf>
    <xf numFmtId="0" fontId="41" fillId="0" borderId="18" xfId="3" applyFont="1" applyBorder="1"/>
    <xf numFmtId="0" fontId="26" fillId="0" borderId="17" xfId="3" applyFont="1" applyBorder="1" applyAlignment="1">
      <alignment vertical="center" wrapText="1"/>
    </xf>
    <xf numFmtId="1" fontId="26" fillId="0" borderId="0" xfId="3" applyNumberFormat="1" applyFont="1" applyFill="1" applyAlignment="1"/>
    <xf numFmtId="0" fontId="0" fillId="0" borderId="0" xfId="0" applyAlignment="1">
      <alignment wrapText="1"/>
    </xf>
    <xf numFmtId="0" fontId="24" fillId="0" borderId="0" xfId="1" applyFill="1" applyAlignment="1" applyProtection="1">
      <alignment horizontal="left"/>
    </xf>
    <xf numFmtId="0" fontId="24" fillId="0" borderId="0" xfId="1" applyFill="1" applyAlignment="1" applyProtection="1"/>
    <xf numFmtId="2" fontId="24" fillId="0" borderId="0" xfId="1" applyNumberFormat="1" applyFill="1" applyAlignment="1" applyProtection="1"/>
    <xf numFmtId="0" fontId="10" fillId="0" borderId="0" xfId="14" applyFill="1"/>
    <xf numFmtId="167" fontId="23" fillId="0" borderId="0" xfId="3" applyNumberFormat="1" applyFill="1"/>
    <xf numFmtId="174" fontId="23" fillId="0" borderId="0" xfId="15" applyNumberFormat="1" applyFont="1" applyFill="1" applyAlignment="1">
      <alignment horizontal="center"/>
    </xf>
    <xf numFmtId="167" fontId="23" fillId="0" borderId="0" xfId="3" applyNumberFormat="1" applyFill="1" applyAlignment="1">
      <alignment horizontal="center"/>
    </xf>
    <xf numFmtId="166" fontId="23" fillId="0" borderId="0" xfId="3" applyNumberFormat="1" applyFont="1" applyFill="1" applyBorder="1"/>
    <xf numFmtId="0" fontId="51" fillId="0" borderId="0" xfId="3" applyFont="1" applyFill="1" applyAlignment="1">
      <alignment horizontal="center" wrapText="1"/>
    </xf>
    <xf numFmtId="166" fontId="23" fillId="0" borderId="0" xfId="3" applyNumberFormat="1" applyFill="1" applyBorder="1"/>
    <xf numFmtId="166" fontId="23" fillId="0" borderId="0" xfId="3" applyNumberFormat="1" applyFill="1"/>
    <xf numFmtId="0" fontId="51" fillId="0" borderId="0" xfId="3" applyFont="1" applyFill="1" applyAlignment="1">
      <alignment horizontal="center"/>
    </xf>
    <xf numFmtId="1" fontId="51" fillId="0" borderId="0" xfId="3" applyNumberFormat="1" applyFont="1" applyFill="1" applyAlignment="1">
      <alignment horizontal="center"/>
    </xf>
    <xf numFmtId="164" fontId="23" fillId="0" borderId="0" xfId="3" applyNumberFormat="1" applyFill="1"/>
    <xf numFmtId="3" fontId="23" fillId="0" borderId="1" xfId="3" applyNumberFormat="1" applyFill="1" applyBorder="1"/>
    <xf numFmtId="3" fontId="23" fillId="0" borderId="18" xfId="3" applyNumberFormat="1" applyFill="1" applyBorder="1"/>
    <xf numFmtId="0" fontId="26" fillId="0" borderId="4" xfId="3" applyFont="1" applyFill="1" applyBorder="1" applyAlignment="1">
      <alignment horizontal="right"/>
    </xf>
    <xf numFmtId="0" fontId="26" fillId="0" borderId="14" xfId="3" quotePrefix="1" applyFont="1" applyFill="1" applyBorder="1" applyAlignment="1">
      <alignment horizontal="left"/>
    </xf>
    <xf numFmtId="0" fontId="26" fillId="0" borderId="1" xfId="0" applyFont="1" applyFill="1" applyBorder="1" applyAlignment="1">
      <alignment horizontal="left"/>
    </xf>
    <xf numFmtId="1" fontId="26" fillId="0" borderId="0" xfId="0" applyNumberFormat="1" applyFont="1" applyFill="1"/>
    <xf numFmtId="3" fontId="26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3" fillId="0" borderId="3" xfId="0" applyFont="1" applyBorder="1"/>
    <xf numFmtId="0" fontId="20" fillId="2" borderId="20" xfId="6" applyFill="1" applyBorder="1"/>
    <xf numFmtId="0" fontId="20" fillId="2" borderId="18" xfId="6" applyFill="1" applyBorder="1"/>
    <xf numFmtId="0" fontId="23" fillId="2" borderId="19" xfId="0" applyNumberFormat="1" applyFont="1" applyFill="1" applyBorder="1" applyAlignment="1"/>
    <xf numFmtId="0" fontId="23" fillId="2" borderId="15" xfId="0" applyNumberFormat="1" applyFont="1" applyFill="1" applyBorder="1" applyAlignment="1"/>
    <xf numFmtId="0" fontId="0" fillId="2" borderId="16" xfId="0" applyFill="1" applyBorder="1"/>
    <xf numFmtId="0" fontId="23" fillId="2" borderId="17" xfId="0" applyNumberFormat="1" applyFont="1" applyFill="1" applyBorder="1" applyAlignment="1"/>
    <xf numFmtId="0" fontId="11" fillId="0" borderId="19" xfId="10" applyFont="1" applyBorder="1"/>
    <xf numFmtId="0" fontId="11" fillId="0" borderId="20" xfId="10" applyFont="1" applyBorder="1"/>
    <xf numFmtId="0" fontId="11" fillId="0" borderId="15" xfId="10" applyFont="1" applyBorder="1"/>
    <xf numFmtId="0" fontId="11" fillId="0" borderId="16" xfId="10" applyFont="1" applyBorder="1"/>
    <xf numFmtId="0" fontId="11" fillId="0" borderId="17" xfId="10" applyFont="1" applyBorder="1"/>
    <xf numFmtId="0" fontId="11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3" fillId="0" borderId="16" xfId="0" applyFont="1" applyBorder="1"/>
    <xf numFmtId="0" fontId="0" fillId="0" borderId="0" xfId="0" applyAlignment="1">
      <alignment horizontal="center"/>
    </xf>
    <xf numFmtId="0" fontId="0" fillId="3" borderId="0" xfId="0" applyFill="1"/>
    <xf numFmtId="0" fontId="0" fillId="0" borderId="19" xfId="0" applyBorder="1" applyAlignment="1"/>
    <xf numFmtId="0" fontId="23" fillId="0" borderId="18" xfId="0" applyFont="1" applyBorder="1"/>
    <xf numFmtId="0" fontId="41" fillId="0" borderId="16" xfId="3" applyFont="1" applyBorder="1"/>
    <xf numFmtId="0" fontId="23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3" fillId="0" borderId="0" xfId="0" quotePrefix="1" applyNumberFormat="1" applyFont="1"/>
    <xf numFmtId="0" fontId="0" fillId="7" borderId="0" xfId="0" applyFill="1"/>
    <xf numFmtId="0" fontId="23" fillId="7" borderId="0" xfId="3" applyFill="1"/>
    <xf numFmtId="0" fontId="23" fillId="0" borderId="1" xfId="3" applyBorder="1"/>
    <xf numFmtId="165" fontId="24" fillId="0" borderId="0" xfId="1" applyNumberFormat="1" applyAlignment="1" applyProtection="1"/>
    <xf numFmtId="0" fontId="20" fillId="7" borderId="0" xfId="6" quotePrefix="1" applyFont="1" applyFill="1"/>
    <xf numFmtId="0" fontId="20" fillId="7" borderId="0" xfId="6" applyFill="1"/>
    <xf numFmtId="0" fontId="20" fillId="7" borderId="0" xfId="6" quotePrefix="1" applyFill="1"/>
    <xf numFmtId="0" fontId="23" fillId="0" borderId="13" xfId="0" applyFont="1" applyBorder="1" applyAlignment="1">
      <alignment vertical="center" readingOrder="1"/>
    </xf>
    <xf numFmtId="0" fontId="20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3" fillId="0" borderId="17" xfId="3" applyFont="1" applyBorder="1" applyAlignment="1">
      <alignment vertical="center" wrapText="1"/>
    </xf>
    <xf numFmtId="0" fontId="46" fillId="2" borderId="19" xfId="0" applyNumberFormat="1" applyFont="1" applyFill="1" applyBorder="1" applyAlignment="1"/>
    <xf numFmtId="0" fontId="46" fillId="2" borderId="15" xfId="0" applyNumberFormat="1" applyFont="1" applyFill="1" applyBorder="1" applyAlignment="1"/>
    <xf numFmtId="0" fontId="7" fillId="2" borderId="17" xfId="6" applyFont="1" applyFill="1" applyBorder="1"/>
    <xf numFmtId="0" fontId="23" fillId="0" borderId="17" xfId="0" applyFont="1" applyBorder="1"/>
    <xf numFmtId="0" fontId="26" fillId="0" borderId="13" xfId="0" applyFont="1" applyBorder="1"/>
    <xf numFmtId="0" fontId="7" fillId="0" borderId="17" xfId="6" applyFont="1" applyBorder="1"/>
    <xf numFmtId="0" fontId="7" fillId="2" borderId="18" xfId="6" applyFont="1" applyFill="1" applyBorder="1"/>
    <xf numFmtId="9" fontId="39" fillId="0" borderId="0" xfId="7" applyNumberFormat="1"/>
    <xf numFmtId="0" fontId="11" fillId="0" borderId="2" xfId="10" applyFont="1" applyBorder="1"/>
    <xf numFmtId="2" fontId="16" fillId="0" borderId="2" xfId="10" applyNumberFormat="1" applyBorder="1"/>
    <xf numFmtId="0" fontId="11" fillId="0" borderId="4" xfId="10" applyFont="1" applyBorder="1"/>
    <xf numFmtId="2" fontId="16" fillId="0" borderId="4" xfId="10" applyNumberFormat="1" applyBorder="1"/>
    <xf numFmtId="0" fontId="23" fillId="2" borderId="20" xfId="0" applyFont="1" applyFill="1" applyBorder="1" applyAlignment="1"/>
    <xf numFmtId="0" fontId="23" fillId="2" borderId="16" xfId="0" applyFont="1" applyFill="1" applyBorder="1" applyAlignment="1"/>
    <xf numFmtId="0" fontId="9" fillId="0" borderId="17" xfId="6" applyFont="1" applyBorder="1"/>
    <xf numFmtId="0" fontId="46" fillId="0" borderId="19" xfId="0" applyNumberFormat="1" applyFont="1" applyBorder="1" applyAlignment="1"/>
    <xf numFmtId="0" fontId="46" fillId="0" borderId="15" xfId="0" applyNumberFormat="1" applyFont="1" applyBorder="1" applyAlignment="1"/>
    <xf numFmtId="0" fontId="23" fillId="0" borderId="19" xfId="3" applyBorder="1"/>
    <xf numFmtId="0" fontId="27" fillId="2" borderId="20" xfId="11" applyFont="1" applyFill="1" applyBorder="1" applyAlignment="1" applyProtection="1"/>
    <xf numFmtId="0" fontId="23" fillId="0" borderId="15" xfId="3" applyBorder="1"/>
    <xf numFmtId="0" fontId="27" fillId="2" borderId="16" xfId="11" applyFont="1" applyFill="1" applyBorder="1" applyAlignment="1" applyProtection="1"/>
    <xf numFmtId="0" fontId="23" fillId="0" borderId="17" xfId="3" applyBorder="1"/>
    <xf numFmtId="0" fontId="27" fillId="2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8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2" borderId="16" xfId="0" applyFill="1" applyBorder="1" applyAlignment="1"/>
    <xf numFmtId="0" fontId="28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8" fillId="0" borderId="0" xfId="0" applyFont="1" applyAlignment="1">
      <alignment wrapText="1"/>
    </xf>
    <xf numFmtId="0" fontId="28" fillId="0" borderId="0" xfId="0" applyFont="1" applyAlignment="1">
      <alignment horizontal="center"/>
    </xf>
    <xf numFmtId="0" fontId="27" fillId="0" borderId="18" xfId="17" applyFont="1" applyFill="1" applyBorder="1" applyAlignment="1" applyProtection="1">
      <alignment horizontal="left"/>
    </xf>
    <xf numFmtId="0" fontId="23" fillId="0" borderId="0" xfId="0" quotePrefix="1" applyFont="1"/>
    <xf numFmtId="0" fontId="27" fillId="0" borderId="14" xfId="17" applyFont="1" applyFill="1" applyBorder="1" applyAlignment="1" applyProtection="1">
      <alignment horizontal="left"/>
    </xf>
    <xf numFmtId="2" fontId="23" fillId="0" borderId="13" xfId="0" applyNumberFormat="1" applyFont="1" applyBorder="1" applyAlignment="1"/>
    <xf numFmtId="2" fontId="23" fillId="0" borderId="0" xfId="2" quotePrefix="1" applyNumberFormat="1" applyFont="1"/>
    <xf numFmtId="0" fontId="52" fillId="0" borderId="0" xfId="0" applyFont="1"/>
    <xf numFmtId="0" fontId="0" fillId="5" borderId="0" xfId="0" applyFill="1"/>
    <xf numFmtId="0" fontId="6" fillId="0" borderId="0" xfId="10" applyFont="1"/>
    <xf numFmtId="2" fontId="0" fillId="0" borderId="0" xfId="0" applyNumberFormat="1" applyAlignment="1"/>
    <xf numFmtId="2" fontId="23" fillId="0" borderId="1" xfId="0" quotePrefix="1" applyNumberFormat="1" applyFont="1" applyBorder="1"/>
    <xf numFmtId="167" fontId="23" fillId="0" borderId="0" xfId="3" applyNumberFormat="1" applyAlignment="1"/>
    <xf numFmtId="167" fontId="23" fillId="0" borderId="1" xfId="3" applyNumberFormat="1" applyBorder="1" applyAlignment="1"/>
    <xf numFmtId="0" fontId="23" fillId="0" borderId="20" xfId="0" applyFont="1" applyBorder="1"/>
    <xf numFmtId="0" fontId="0" fillId="0" borderId="7" xfId="0" applyBorder="1" applyAlignment="1"/>
    <xf numFmtId="164" fontId="35" fillId="0" borderId="6" xfId="0" applyNumberFormat="1" applyFont="1" applyBorder="1" applyAlignment="1"/>
    <xf numFmtId="1" fontId="23" fillId="0" borderId="0" xfId="0" quotePrefix="1" applyNumberFormat="1" applyFont="1"/>
    <xf numFmtId="1" fontId="23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20" fillId="0" borderId="0" xfId="6" applyFill="1"/>
    <xf numFmtId="2" fontId="23" fillId="0" borderId="0" xfId="0" quotePrefix="1" applyNumberFormat="1" applyFont="1" applyBorder="1" applyAlignment="1">
      <alignment horizontal="center"/>
    </xf>
    <xf numFmtId="0" fontId="5" fillId="0" borderId="0" xfId="6" applyFont="1" applyFill="1"/>
    <xf numFmtId="0" fontId="23" fillId="0" borderId="4" xfId="3" applyBorder="1" applyAlignment="1">
      <alignment horizontal="left"/>
    </xf>
    <xf numFmtId="0" fontId="23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3" fillId="0" borderId="0" xfId="0" quotePrefix="1" applyNumberFormat="1" applyFont="1"/>
    <xf numFmtId="0" fontId="24" fillId="0" borderId="0" xfId="1" applyAlignment="1" applyProtection="1">
      <alignment horizontal="left" readingOrder="1"/>
    </xf>
    <xf numFmtId="165" fontId="25" fillId="0" borderId="0" xfId="0" applyNumberFormat="1" applyFont="1" applyFill="1"/>
    <xf numFmtId="0" fontId="24" fillId="0" borderId="3" xfId="1" applyBorder="1" applyAlignment="1" applyProtection="1">
      <alignment wrapText="1"/>
    </xf>
    <xf numFmtId="0" fontId="16" fillId="0" borderId="0" xfId="10" applyFill="1"/>
    <xf numFmtId="164" fontId="0" fillId="7" borderId="0" xfId="0" applyNumberFormat="1" applyFill="1"/>
    <xf numFmtId="165" fontId="25" fillId="5" borderId="0" xfId="0" applyNumberFormat="1" applyFont="1" applyFill="1"/>
    <xf numFmtId="2" fontId="0" fillId="5" borderId="0" xfId="0" applyNumberFormat="1" applyFill="1"/>
    <xf numFmtId="0" fontId="37" fillId="5" borderId="0" xfId="0" applyFont="1" applyFill="1"/>
    <xf numFmtId="164" fontId="26" fillId="0" borderId="0" xfId="0" applyNumberFormat="1" applyFont="1"/>
    <xf numFmtId="2" fontId="23" fillId="0" borderId="4" xfId="0" quotePrefix="1" applyNumberFormat="1" applyFont="1" applyBorder="1" applyAlignment="1">
      <alignment horizontal="center"/>
    </xf>
    <xf numFmtId="2" fontId="29" fillId="0" borderId="4" xfId="0" applyNumberFormat="1" applyFont="1" applyBorder="1" applyAlignment="1">
      <alignment horizontal="center"/>
    </xf>
    <xf numFmtId="0" fontId="4" fillId="4" borderId="0" xfId="6" applyFont="1" applyFill="1"/>
    <xf numFmtId="2" fontId="23" fillId="0" borderId="1" xfId="0" applyNumberFormat="1" applyFont="1" applyBorder="1" applyAlignment="1"/>
    <xf numFmtId="0" fontId="23" fillId="0" borderId="1" xfId="0" applyFont="1" applyBorder="1" applyAlignment="1"/>
    <xf numFmtId="168" fontId="20" fillId="0" borderId="0" xfId="6" applyNumberFormat="1" applyAlignment="1">
      <alignment horizontal="right"/>
    </xf>
    <xf numFmtId="2" fontId="23" fillId="0" borderId="0" xfId="0" applyNumberFormat="1" applyFont="1" applyAlignment="1"/>
    <xf numFmtId="2" fontId="20" fillId="0" borderId="0" xfId="6" applyNumberFormat="1"/>
    <xf numFmtId="2" fontId="23" fillId="0" borderId="0" xfId="0" applyNumberFormat="1" applyFont="1" applyFill="1" applyBorder="1" applyAlignment="1"/>
    <xf numFmtId="2" fontId="27" fillId="0" borderId="0" xfId="17" applyNumberFormat="1" applyFont="1" applyAlignment="1" applyProtection="1">
      <alignment horizontal="left"/>
    </xf>
    <xf numFmtId="2" fontId="20" fillId="0" borderId="0" xfId="6" applyNumberFormat="1" applyAlignment="1">
      <alignment horizontal="right"/>
    </xf>
    <xf numFmtId="2" fontId="0" fillId="0" borderId="1" xfId="0" applyNumberFormat="1" applyBorder="1" applyAlignment="1">
      <alignment horizontal="right"/>
    </xf>
    <xf numFmtId="2" fontId="39" fillId="0" borderId="0" xfId="7" applyNumberFormat="1"/>
    <xf numFmtId="4" fontId="20" fillId="0" borderId="0" xfId="6" applyNumberFormat="1"/>
    <xf numFmtId="4" fontId="23" fillId="0" borderId="0" xfId="0" applyNumberFormat="1" applyFont="1" applyAlignment="1"/>
    <xf numFmtId="4" fontId="0" fillId="0" borderId="0" xfId="0" applyNumberFormat="1"/>
    <xf numFmtId="4" fontId="23" fillId="0" borderId="1" xfId="0" applyNumberFormat="1" applyFont="1" applyBorder="1" applyAlignment="1"/>
    <xf numFmtId="4" fontId="0" fillId="0" borderId="1" xfId="0" applyNumberFormat="1" applyBorder="1"/>
    <xf numFmtId="0" fontId="23" fillId="0" borderId="1" xfId="0" applyFont="1" applyBorder="1" applyAlignment="1">
      <alignment horizontal="center"/>
    </xf>
    <xf numFmtId="171" fontId="23" fillId="0" borderId="0" xfId="0" applyNumberFormat="1" applyFont="1"/>
    <xf numFmtId="3" fontId="23" fillId="0" borderId="0" xfId="0" applyNumberFormat="1" applyFont="1"/>
    <xf numFmtId="171" fontId="23" fillId="0" borderId="12" xfId="0" applyNumberFormat="1" applyFont="1" applyBorder="1"/>
    <xf numFmtId="3" fontId="23" fillId="0" borderId="12" xfId="0" applyNumberFormat="1" applyFont="1" applyBorder="1"/>
    <xf numFmtId="2" fontId="23" fillId="0" borderId="12" xfId="0" applyNumberFormat="1" applyFont="1" applyBorder="1"/>
    <xf numFmtId="0" fontId="40" fillId="0" borderId="12" xfId="6" applyFont="1" applyBorder="1"/>
    <xf numFmtId="3" fontId="23" fillId="0" borderId="1" xfId="0" applyNumberFormat="1" applyFont="1" applyBorder="1"/>
    <xf numFmtId="0" fontId="40" fillId="0" borderId="0" xfId="6" applyFont="1" applyFill="1"/>
    <xf numFmtId="2" fontId="23" fillId="0" borderId="1" xfId="0" applyNumberFormat="1" applyFont="1" applyFill="1" applyBorder="1" applyAlignment="1">
      <alignment horizontal="right"/>
    </xf>
    <xf numFmtId="0" fontId="23" fillId="0" borderId="0" xfId="7" applyFont="1" applyFill="1"/>
    <xf numFmtId="0" fontId="54" fillId="0" borderId="0" xfId="6" applyFont="1"/>
    <xf numFmtId="168" fontId="54" fillId="0" borderId="0" xfId="6" applyNumberFormat="1" applyFont="1"/>
    <xf numFmtId="0" fontId="54" fillId="0" borderId="0" xfId="6" applyFont="1" applyAlignment="1">
      <alignment horizontal="right"/>
    </xf>
    <xf numFmtId="164" fontId="40" fillId="0" borderId="0" xfId="6" applyNumberFormat="1" applyFont="1"/>
    <xf numFmtId="168" fontId="23" fillId="0" borderId="2" xfId="7" quotePrefix="1" applyNumberFormat="1" applyFont="1" applyBorder="1" applyAlignment="1">
      <alignment horizontal="center"/>
    </xf>
    <xf numFmtId="168" fontId="40" fillId="0" borderId="0" xfId="6" applyNumberFormat="1" applyFont="1"/>
    <xf numFmtId="0" fontId="40" fillId="0" borderId="0" xfId="6" applyFont="1" applyAlignment="1">
      <alignment horizontal="right"/>
    </xf>
    <xf numFmtId="168" fontId="40" fillId="0" borderId="0" xfId="6" quotePrefix="1" applyNumberFormat="1" applyFont="1"/>
    <xf numFmtId="0" fontId="23" fillId="0" borderId="19" xfId="0" applyNumberFormat="1" applyFont="1" applyFill="1" applyBorder="1" applyAlignment="1"/>
    <xf numFmtId="0" fontId="40" fillId="0" borderId="20" xfId="6" applyFont="1" applyFill="1" applyBorder="1"/>
    <xf numFmtId="0" fontId="23" fillId="0" borderId="15" xfId="0" applyNumberFormat="1" applyFont="1" applyFill="1" applyBorder="1" applyAlignment="1"/>
    <xf numFmtId="0" fontId="23" fillId="0" borderId="16" xfId="0" applyFont="1" applyFill="1" applyBorder="1"/>
    <xf numFmtId="0" fontId="40" fillId="0" borderId="17" xfId="6" applyFont="1" applyFill="1" applyBorder="1"/>
    <xf numFmtId="0" fontId="40" fillId="0" borderId="18" xfId="6" applyFont="1" applyFill="1" applyBorder="1"/>
    <xf numFmtId="0" fontId="23" fillId="0" borderId="0" xfId="0" applyNumberFormat="1" applyFont="1" applyAlignment="1">
      <alignment horizontal="right"/>
    </xf>
    <xf numFmtId="166" fontId="23" fillId="0" borderId="0" xfId="0" applyNumberFormat="1" applyFont="1" applyAlignment="1">
      <alignment horizontal="right"/>
    </xf>
    <xf numFmtId="0" fontId="39" fillId="0" borderId="0" xfId="7" applyFill="1"/>
    <xf numFmtId="0" fontId="40" fillId="2" borderId="19" xfId="6" applyFont="1" applyFill="1" applyBorder="1" applyAlignment="1"/>
    <xf numFmtId="0" fontId="40" fillId="2" borderId="20" xfId="6" applyFont="1" applyFill="1" applyBorder="1"/>
    <xf numFmtId="2" fontId="23" fillId="2" borderId="17" xfId="0" applyNumberFormat="1" applyFont="1" applyFill="1" applyBorder="1" applyAlignment="1"/>
    <xf numFmtId="0" fontId="40" fillId="2" borderId="18" xfId="6" applyFont="1" applyFill="1" applyBorder="1"/>
    <xf numFmtId="0" fontId="23" fillId="0" borderId="0" xfId="3" applyFont="1" applyAlignment="1">
      <alignment horizontal="right"/>
    </xf>
    <xf numFmtId="0" fontId="23" fillId="0" borderId="0" xfId="3" applyFont="1" applyAlignment="1">
      <alignment horizontal="center"/>
    </xf>
    <xf numFmtId="0" fontId="23" fillId="0" borderId="0" xfId="3" applyFont="1" applyAlignment="1">
      <alignment horizontal="left"/>
    </xf>
    <xf numFmtId="0" fontId="23" fillId="0" borderId="1" xfId="3" applyFont="1" applyBorder="1" applyAlignment="1">
      <alignment horizontal="left"/>
    </xf>
    <xf numFmtId="0" fontId="23" fillId="0" borderId="1" xfId="3" applyFont="1" applyBorder="1"/>
    <xf numFmtId="0" fontId="23" fillId="0" borderId="0" xfId="3" applyFont="1" applyBorder="1" applyAlignment="1"/>
    <xf numFmtId="0" fontId="40" fillId="0" borderId="1" xfId="6" applyFont="1" applyFill="1" applyBorder="1"/>
    <xf numFmtId="168" fontId="23" fillId="0" borderId="2" xfId="0" quotePrefix="1" applyNumberFormat="1" applyFont="1" applyBorder="1" applyAlignment="1">
      <alignment horizontal="center"/>
    </xf>
    <xf numFmtId="168" fontId="29" fillId="0" borderId="2" xfId="0" applyNumberFormat="1" applyFont="1" applyBorder="1" applyAlignment="1">
      <alignment horizontal="center"/>
    </xf>
    <xf numFmtId="0" fontId="23" fillId="0" borderId="20" xfId="17" applyFont="1" applyFill="1" applyBorder="1" applyAlignment="1" applyProtection="1">
      <alignment horizontal="left"/>
    </xf>
    <xf numFmtId="0" fontId="23" fillId="0" borderId="16" xfId="17" applyFont="1" applyFill="1" applyBorder="1" applyAlignment="1" applyProtection="1">
      <alignment horizontal="left"/>
    </xf>
    <xf numFmtId="0" fontId="23" fillId="0" borderId="18" xfId="17" applyFont="1" applyFill="1" applyBorder="1" applyAlignment="1" applyProtection="1">
      <alignment horizontal="left"/>
    </xf>
    <xf numFmtId="2" fontId="23" fillId="0" borderId="0" xfId="17" applyNumberFormat="1" applyFont="1" applyAlignment="1" applyProtection="1"/>
    <xf numFmtId="2" fontId="23" fillId="0" borderId="19" xfId="0" applyNumberFormat="1" applyFont="1" applyFill="1" applyBorder="1" applyAlignment="1">
      <alignment horizontal="left"/>
    </xf>
    <xf numFmtId="2" fontId="23" fillId="0" borderId="15" xfId="17" applyNumberFormat="1" applyFont="1" applyBorder="1" applyAlignment="1" applyProtection="1"/>
    <xf numFmtId="2" fontId="23" fillId="0" borderId="17" xfId="17" applyNumberFormat="1" applyFont="1" applyBorder="1" applyAlignment="1" applyProtection="1"/>
    <xf numFmtId="2" fontId="23" fillId="0" borderId="0" xfId="0" applyNumberFormat="1" applyFont="1" applyFill="1" applyBorder="1" applyAlignment="1">
      <alignment horizontal="right"/>
    </xf>
    <xf numFmtId="2" fontId="23" fillId="0" borderId="0" xfId="7" applyNumberFormat="1" applyFont="1" applyBorder="1" applyAlignment="1">
      <alignment horizontal="center"/>
    </xf>
    <xf numFmtId="1" fontId="40" fillId="0" borderId="0" xfId="6" applyNumberFormat="1" applyFont="1"/>
    <xf numFmtId="2" fontId="23" fillId="0" borderId="0" xfId="7" quotePrefix="1" applyNumberFormat="1" applyFont="1" applyBorder="1" applyAlignment="1">
      <alignment horizontal="center"/>
    </xf>
    <xf numFmtId="2" fontId="40" fillId="0" borderId="0" xfId="6" applyNumberFormat="1" applyFont="1"/>
    <xf numFmtId="2" fontId="23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40" fillId="0" borderId="0" xfId="6" applyFont="1" applyFill="1" applyAlignment="1">
      <alignment wrapText="1"/>
    </xf>
    <xf numFmtId="0" fontId="37" fillId="0" borderId="0" xfId="7" applyFont="1"/>
    <xf numFmtId="0" fontId="23" fillId="2" borderId="18" xfId="0" applyFont="1" applyFill="1" applyBorder="1"/>
    <xf numFmtId="0" fontId="40" fillId="0" borderId="17" xfId="6" applyFont="1" applyBorder="1"/>
    <xf numFmtId="2" fontId="23" fillId="0" borderId="1" xfId="0" applyNumberFormat="1" applyFont="1" applyBorder="1" applyAlignment="1">
      <alignment wrapText="1"/>
    </xf>
    <xf numFmtId="0" fontId="23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3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23" fillId="0" borderId="1" xfId="3" applyFont="1" applyBorder="1" applyAlignment="1">
      <alignment horizontal="right"/>
    </xf>
    <xf numFmtId="0" fontId="23" fillId="0" borderId="0" xfId="0" applyFont="1" applyBorder="1" applyAlignment="1">
      <alignment horizontal="right"/>
    </xf>
    <xf numFmtId="0" fontId="23" fillId="0" borderId="0" xfId="3" applyFont="1" applyBorder="1" applyAlignment="1">
      <alignment horizontal="right"/>
    </xf>
    <xf numFmtId="14" fontId="23" fillId="0" borderId="0" xfId="0" applyNumberFormat="1" applyFont="1" applyBorder="1" applyAlignment="1">
      <alignment horizontal="right"/>
    </xf>
    <xf numFmtId="2" fontId="23" fillId="0" borderId="0" xfId="3" applyNumberFormat="1" applyFont="1"/>
    <xf numFmtId="14" fontId="23" fillId="0" borderId="1" xfId="0" applyNumberFormat="1" applyFont="1" applyBorder="1" applyAlignment="1">
      <alignment horizontal="right"/>
    </xf>
    <xf numFmtId="2" fontId="23" fillId="0" borderId="1" xfId="3" applyNumberFormat="1" applyFont="1" applyBorder="1"/>
    <xf numFmtId="1" fontId="23" fillId="0" borderId="0" xfId="0" applyNumberFormat="1" applyFont="1"/>
    <xf numFmtId="1" fontId="23" fillId="0" borderId="0" xfId="3" applyNumberFormat="1" applyFont="1"/>
    <xf numFmtId="0" fontId="28" fillId="0" borderId="1" xfId="3" applyFont="1" applyBorder="1" applyAlignment="1">
      <alignment horizontal="right"/>
    </xf>
    <xf numFmtId="0" fontId="28" fillId="0" borderId="1" xfId="3" applyFont="1" applyBorder="1" applyAlignment="1">
      <alignment horizontal="center" wrapText="1"/>
    </xf>
    <xf numFmtId="0" fontId="28" fillId="0" borderId="1" xfId="3" applyFont="1" applyBorder="1" applyAlignment="1">
      <alignment wrapText="1"/>
    </xf>
    <xf numFmtId="0" fontId="40" fillId="0" borderId="0" xfId="10" applyFont="1"/>
    <xf numFmtId="0" fontId="40" fillId="0" borderId="2" xfId="10" applyFont="1" applyBorder="1"/>
    <xf numFmtId="167" fontId="40" fillId="0" borderId="2" xfId="10" applyNumberFormat="1" applyFont="1" applyBorder="1"/>
    <xf numFmtId="167" fontId="40" fillId="0" borderId="0" xfId="10" applyNumberFormat="1" applyFont="1"/>
    <xf numFmtId="0" fontId="40" fillId="0" borderId="1" xfId="10" applyFont="1" applyBorder="1"/>
    <xf numFmtId="167" fontId="40" fillId="0" borderId="1" xfId="10" applyNumberFormat="1" applyFont="1" applyBorder="1"/>
    <xf numFmtId="0" fontId="40" fillId="0" borderId="19" xfId="10" applyFont="1" applyBorder="1"/>
    <xf numFmtId="0" fontId="40" fillId="0" borderId="20" xfId="10" applyFont="1" applyBorder="1"/>
    <xf numFmtId="0" fontId="40" fillId="0" borderId="15" xfId="10" applyFont="1" applyBorder="1"/>
    <xf numFmtId="0" fontId="40" fillId="0" borderId="16" xfId="10" applyFont="1" applyBorder="1"/>
    <xf numFmtId="0" fontId="40" fillId="0" borderId="17" xfId="10" applyFont="1" applyBorder="1"/>
    <xf numFmtId="0" fontId="40" fillId="0" borderId="18" xfId="10" applyFont="1" applyBorder="1"/>
    <xf numFmtId="164" fontId="23" fillId="0" borderId="0" xfId="0" applyNumberFormat="1" applyFont="1" applyAlignment="1">
      <alignment horizontal="right"/>
    </xf>
    <xf numFmtId="0" fontId="23" fillId="0" borderId="0" xfId="0" applyFont="1" applyBorder="1" applyAlignment="1">
      <alignment horizontal="center"/>
    </xf>
    <xf numFmtId="0" fontId="23" fillId="0" borderId="1" xfId="0" applyFont="1" applyFill="1" applyBorder="1" applyAlignment="1">
      <alignment horizontal="center" wrapText="1"/>
    </xf>
    <xf numFmtId="164" fontId="23" fillId="0" borderId="0" xfId="0" applyNumberFormat="1" applyFont="1"/>
    <xf numFmtId="167" fontId="23" fillId="0" borderId="0" xfId="0" applyNumberFormat="1" applyFont="1" applyAlignment="1">
      <alignment horizontal="center"/>
    </xf>
    <xf numFmtId="164" fontId="23" fillId="0" borderId="1" xfId="0" applyNumberFormat="1" applyFont="1" applyBorder="1"/>
    <xf numFmtId="167" fontId="23" fillId="0" borderId="1" xfId="0" applyNumberFormat="1" applyFont="1" applyBorder="1" applyAlignment="1">
      <alignment horizontal="center"/>
    </xf>
    <xf numFmtId="166" fontId="23" fillId="0" borderId="1" xfId="0" applyNumberFormat="1" applyFont="1" applyBorder="1"/>
    <xf numFmtId="168" fontId="23" fillId="0" borderId="0" xfId="6" applyNumberFormat="1" applyFont="1"/>
    <xf numFmtId="1" fontId="23" fillId="0" borderId="0" xfId="0" applyNumberFormat="1" applyFont="1" applyAlignment="1">
      <alignment horizontal="right"/>
    </xf>
    <xf numFmtId="1" fontId="23" fillId="0" borderId="2" xfId="7" quotePrefix="1" applyNumberFormat="1" applyFont="1" applyBorder="1" applyAlignment="1">
      <alignment horizontal="center"/>
    </xf>
    <xf numFmtId="1" fontId="23" fillId="0" borderId="0" xfId="6" applyNumberFormat="1" applyFont="1"/>
    <xf numFmtId="0" fontId="23" fillId="0" borderId="17" xfId="0" applyNumberFormat="1" applyFont="1" applyFill="1" applyBorder="1" applyAlignment="1"/>
    <xf numFmtId="0" fontId="23" fillId="0" borderId="0" xfId="0" applyNumberFormat="1" applyFont="1" applyFill="1" applyBorder="1" applyAlignment="1"/>
    <xf numFmtId="3" fontId="28" fillId="0" borderId="0" xfId="0" applyNumberFormat="1" applyFont="1"/>
    <xf numFmtId="0" fontId="23" fillId="0" borderId="4" xfId="0" applyFont="1" applyBorder="1"/>
    <xf numFmtId="0" fontId="23" fillId="0" borderId="0" xfId="0" applyNumberFormat="1" applyFont="1" applyBorder="1" applyAlignment="1">
      <alignment horizontal="right"/>
    </xf>
    <xf numFmtId="0" fontId="23" fillId="0" borderId="1" xfId="0" applyNumberFormat="1" applyFont="1" applyBorder="1" applyAlignment="1">
      <alignment horizontal="right"/>
    </xf>
    <xf numFmtId="1" fontId="23" fillId="0" borderId="1" xfId="0" applyNumberFormat="1" applyFont="1" applyBorder="1"/>
    <xf numFmtId="0" fontId="23" fillId="0" borderId="19" xfId="3" applyFont="1" applyBorder="1" applyAlignment="1">
      <alignment wrapText="1"/>
    </xf>
    <xf numFmtId="0" fontId="26" fillId="0" borderId="19" xfId="3" applyFont="1" applyBorder="1" applyAlignment="1">
      <alignment wrapText="1"/>
    </xf>
    <xf numFmtId="0" fontId="54" fillId="2" borderId="18" xfId="6" applyFont="1" applyFill="1" applyBorder="1" applyAlignment="1"/>
    <xf numFmtId="168" fontId="3" fillId="0" borderId="0" xfId="6" quotePrefix="1" applyNumberFormat="1" applyFont="1"/>
    <xf numFmtId="0" fontId="40" fillId="0" borderId="1" xfId="6" applyFont="1" applyFill="1" applyBorder="1" applyAlignment="1">
      <alignment wrapText="1"/>
    </xf>
    <xf numFmtId="0" fontId="23" fillId="0" borderId="18" xfId="3" applyFont="1" applyBorder="1" applyAlignment="1"/>
    <xf numFmtId="1" fontId="26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3" fillId="0" borderId="13" xfId="3" applyBorder="1" applyAlignment="1">
      <alignment horizontal="left"/>
    </xf>
    <xf numFmtId="2" fontId="26" fillId="0" borderId="0" xfId="0" applyNumberFormat="1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23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171" fontId="23" fillId="0" borderId="1" xfId="0" applyNumberFormat="1" applyFont="1" applyBorder="1"/>
    <xf numFmtId="0" fontId="54" fillId="0" borderId="1" xfId="6" applyFont="1" applyBorder="1"/>
    <xf numFmtId="0" fontId="40" fillId="0" borderId="1" xfId="6" applyFont="1" applyBorder="1"/>
    <xf numFmtId="0" fontId="2" fillId="0" borderId="0" xfId="6" applyFont="1"/>
    <xf numFmtId="164" fontId="2" fillId="0" borderId="0" xfId="6" applyNumberFormat="1" applyFont="1"/>
    <xf numFmtId="168" fontId="46" fillId="0" borderId="2" xfId="7" quotePrefix="1" applyNumberFormat="1" applyFont="1" applyBorder="1" applyAlignment="1">
      <alignment horizontal="center"/>
    </xf>
    <xf numFmtId="168" fontId="56" fillId="0" borderId="2" xfId="7" applyNumberFormat="1" applyFont="1" applyBorder="1" applyAlignment="1">
      <alignment horizontal="center"/>
    </xf>
    <xf numFmtId="168" fontId="2" fillId="0" borderId="0" xfId="6" applyNumberFormat="1" applyFont="1"/>
    <xf numFmtId="0" fontId="2" fillId="0" borderId="0" xfId="6" applyFont="1" applyAlignment="1">
      <alignment horizontal="right"/>
    </xf>
    <xf numFmtId="168" fontId="2" fillId="0" borderId="0" xfId="6" quotePrefix="1" applyNumberFormat="1" applyFont="1"/>
    <xf numFmtId="3" fontId="23" fillId="0" borderId="0" xfId="0" quotePrefix="1" applyNumberFormat="1" applyFont="1"/>
    <xf numFmtId="1" fontId="0" fillId="0" borderId="0" xfId="0" applyNumberFormat="1" applyAlignment="1">
      <alignment horizontal="right"/>
    </xf>
    <xf numFmtId="0" fontId="28" fillId="0" borderId="0" xfId="0" applyFont="1" applyAlignment="1">
      <alignment wrapText="1"/>
    </xf>
    <xf numFmtId="0" fontId="41" fillId="0" borderId="1" xfId="3" applyFont="1" applyBorder="1" applyAlignment="1"/>
    <xf numFmtId="0" fontId="0" fillId="0" borderId="1" xfId="0" applyNumberFormat="1" applyBorder="1" applyAlignment="1">
      <alignment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41" fillId="0" borderId="0" xfId="0" applyFont="1"/>
    <xf numFmtId="0" fontId="1" fillId="0" borderId="0" xfId="18" applyFont="1"/>
    <xf numFmtId="0" fontId="24" fillId="0" borderId="0" xfId="1" applyFont="1" applyAlignment="1" applyProtection="1"/>
    <xf numFmtId="0" fontId="1" fillId="7" borderId="0" xfId="18" applyFont="1" applyFill="1"/>
    <xf numFmtId="0" fontId="57" fillId="0" borderId="1" xfId="18" applyFont="1" applyBorder="1" applyAlignment="1">
      <alignment horizontal="center"/>
    </xf>
    <xf numFmtId="0" fontId="57" fillId="0" borderId="1" xfId="18" applyFont="1" applyBorder="1"/>
    <xf numFmtId="0" fontId="40" fillId="0" borderId="0" xfId="18" applyFont="1" applyAlignment="1">
      <alignment horizontal="center"/>
    </xf>
    <xf numFmtId="0" fontId="40" fillId="0" borderId="0" xfId="18" applyFont="1"/>
    <xf numFmtId="0" fontId="40" fillId="0" borderId="0" xfId="18" applyFont="1" applyAlignment="1">
      <alignment horizontal="center" vertical="center"/>
    </xf>
    <xf numFmtId="0" fontId="40" fillId="0" borderId="0" xfId="18" applyFont="1" applyAlignment="1">
      <alignment vertical="center"/>
    </xf>
    <xf numFmtId="0" fontId="40" fillId="0" borderId="0" xfId="18" applyFont="1" applyAlignment="1">
      <alignment wrapText="1"/>
    </xf>
    <xf numFmtId="0" fontId="40" fillId="0" borderId="1" xfId="18" applyFont="1" applyBorder="1" applyAlignment="1">
      <alignment horizontal="center"/>
    </xf>
    <xf numFmtId="0" fontId="40" fillId="0" borderId="1" xfId="18" applyFont="1" applyBorder="1"/>
    <xf numFmtId="0" fontId="40" fillId="0" borderId="1" xfId="18" quotePrefix="1" applyFont="1" applyBorder="1"/>
    <xf numFmtId="0" fontId="59" fillId="0" borderId="0" xfId="19" applyFont="1"/>
    <xf numFmtId="0" fontId="28" fillId="0" borderId="0" xfId="0" applyFont="1" applyAlignment="1">
      <alignment wrapText="1"/>
    </xf>
    <xf numFmtId="0" fontId="30" fillId="0" borderId="8" xfId="0" applyFont="1" applyBorder="1" applyAlignment="1"/>
    <xf numFmtId="0" fontId="0" fillId="0" borderId="8" xfId="0" applyBorder="1" applyAlignment="1"/>
    <xf numFmtId="0" fontId="31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26" fillId="0" borderId="0" xfId="0" applyFont="1" applyAlignment="1">
      <alignment horizontal="center"/>
    </xf>
    <xf numFmtId="0" fontId="28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32" fillId="0" borderId="0" xfId="0" applyFont="1" applyBorder="1" applyAlignment="1">
      <alignment horizontal="center"/>
    </xf>
    <xf numFmtId="9" fontId="26" fillId="0" borderId="0" xfId="2" applyFont="1" applyFill="1" applyBorder="1" applyAlignment="1">
      <alignment horizontal="center"/>
    </xf>
    <xf numFmtId="0" fontId="23" fillId="0" borderId="0" xfId="3" applyBorder="1" applyAlignment="1">
      <alignment horizontal="center"/>
    </xf>
    <xf numFmtId="0" fontId="23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/>
    </xf>
    <xf numFmtId="0" fontId="28" fillId="0" borderId="1" xfId="3" applyFont="1" applyBorder="1" applyAlignment="1">
      <alignment horizontal="center"/>
    </xf>
    <xf numFmtId="0" fontId="26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3" fillId="0" borderId="0" xfId="3" applyFont="1" applyBorder="1" applyAlignment="1">
      <alignment horizontal="center"/>
    </xf>
    <xf numFmtId="0" fontId="23" fillId="0" borderId="2" xfId="3" applyFont="1" applyBorder="1" applyAlignment="1">
      <alignment horizontal="center"/>
    </xf>
    <xf numFmtId="0" fontId="23" fillId="0" borderId="1" xfId="0" applyFont="1" applyBorder="1" applyAlignment="1">
      <alignment horizontal="center" wrapText="1"/>
    </xf>
    <xf numFmtId="0" fontId="23" fillId="0" borderId="4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8" fillId="0" borderId="0" xfId="0" applyFont="1" applyAlignment="1">
      <alignment horizontal="left" vertical="top" wrapText="1"/>
    </xf>
    <xf numFmtId="0" fontId="26" fillId="0" borderId="1" xfId="0" applyFont="1" applyBorder="1" applyAlignment="1">
      <alignment horizontal="center"/>
    </xf>
    <xf numFmtId="0" fontId="28" fillId="0" borderId="0" xfId="0" applyFont="1" applyAlignment="1">
      <alignment horizontal="left" wrapText="1"/>
    </xf>
    <xf numFmtId="0" fontId="24" fillId="0" borderId="0" xfId="1" applyAlignment="1" applyProtection="1">
      <alignment horizontal="left"/>
    </xf>
    <xf numFmtId="0" fontId="23" fillId="0" borderId="0" xfId="0" applyFont="1" applyAlignment="1">
      <alignment horizontal="left"/>
    </xf>
    <xf numFmtId="0" fontId="49" fillId="0" borderId="0" xfId="0" applyFont="1" applyAlignment="1">
      <alignment horizontal="left"/>
    </xf>
    <xf numFmtId="0" fontId="40" fillId="0" borderId="2" xfId="18" applyFont="1" applyFill="1" applyBorder="1" applyAlignment="1">
      <alignment horizontal="left"/>
    </xf>
  </cellXfs>
  <cellStyles count="20">
    <cellStyle name="Comma 2" xfId="15"/>
    <cellStyle name="Hyperlink" xfId="1" builtinId="8"/>
    <cellStyle name="Hyperlink 2" xfId="19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 8" xfId="18"/>
    <cellStyle name="Normal_us_ng" xfId="11"/>
    <cellStyle name="Normal_us_psd_m" xfId="17"/>
    <cellStyle name="Percent" xfId="2" builtinId="5"/>
  </cellStyles>
  <dxfs count="120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639450556485312E-2"/>
          <c:y val="0.1432916071047789"/>
          <c:w val="0.71915022817269791"/>
          <c:h val="0.5776753883698339"/>
        </c:manualLayout>
      </c:layout>
      <c:lineChart>
        <c:grouping val="standard"/>
        <c:varyColors val="0"/>
        <c:ser>
          <c:idx val="5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59.04</c:v>
                </c:pt>
                <c:pt idx="62">
                  <c:v>62.33</c:v>
                </c:pt>
                <c:pt idx="63">
                  <c:v>61.72</c:v>
                </c:pt>
                <c:pt idx="64">
                  <c:v>65.17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6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65.17</c:v>
                </c:pt>
                <c:pt idx="65">
                  <c:v>65.5</c:v>
                </c:pt>
                <c:pt idx="66">
                  <c:v>65.5</c:v>
                </c:pt>
                <c:pt idx="67">
                  <c:v>65.5</c:v>
                </c:pt>
                <c:pt idx="68">
                  <c:v>62.5</c:v>
                </c:pt>
                <c:pt idx="69">
                  <c:v>60.5</c:v>
                </c:pt>
                <c:pt idx="70">
                  <c:v>60.5</c:v>
                </c:pt>
                <c:pt idx="71">
                  <c:v>60.5</c:v>
                </c:pt>
                <c:pt idx="72">
                  <c:v>58.5</c:v>
                </c:pt>
                <c:pt idx="73">
                  <c:v>58.5</c:v>
                </c:pt>
                <c:pt idx="74">
                  <c:v>58.5</c:v>
                </c:pt>
                <c:pt idx="75">
                  <c:v>56.5</c:v>
                </c:pt>
                <c:pt idx="76">
                  <c:v>56.5</c:v>
                </c:pt>
                <c:pt idx="77">
                  <c:v>56.5</c:v>
                </c:pt>
                <c:pt idx="78">
                  <c:v>56</c:v>
                </c:pt>
                <c:pt idx="79">
                  <c:v>56</c:v>
                </c:pt>
                <c:pt idx="80">
                  <c:v>56</c:v>
                </c:pt>
                <c:pt idx="81">
                  <c:v>56</c:v>
                </c:pt>
                <c:pt idx="82">
                  <c:v>56</c:v>
                </c:pt>
                <c:pt idx="83">
                  <c:v>56</c:v>
                </c:pt>
              </c:numCache>
            </c:numRef>
          </c:val>
          <c:smooth val="0"/>
        </c:ser>
        <c:ser>
          <c:idx val="7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67.705999999999989</c:v>
                </c:pt>
                <c:pt idx="67">
                  <c:v>67.489999999999981</c:v>
                </c:pt>
                <c:pt idx="68">
                  <c:v>67.018000000000001</c:v>
                </c:pt>
                <c:pt idx="69">
                  <c:v>66.426000000000002</c:v>
                </c:pt>
                <c:pt idx="70">
                  <c:v>65.828000000000003</c:v>
                </c:pt>
                <c:pt idx="71">
                  <c:v>65.246000000000009</c:v>
                </c:pt>
                <c:pt idx="72">
                  <c:v>64.681999999999988</c:v>
                </c:pt>
                <c:pt idx="73">
                  <c:v>64.141999999999996</c:v>
                </c:pt>
                <c:pt idx="74">
                  <c:v>63.648000000000003</c:v>
                </c:pt>
                <c:pt idx="75">
                  <c:v>63.19</c:v>
                </c:pt>
                <c:pt idx="76">
                  <c:v>62.763999999999996</c:v>
                </c:pt>
                <c:pt idx="77">
                  <c:v>62.370000000000005</c:v>
                </c:pt>
                <c:pt idx="78">
                  <c:v>61.948</c:v>
                </c:pt>
                <c:pt idx="79">
                  <c:v>61.54</c:v>
                </c:pt>
                <c:pt idx="80">
                  <c:v>61.158000000000001</c:v>
                </c:pt>
                <c:pt idx="81">
                  <c:v>60.802</c:v>
                </c:pt>
                <c:pt idx="82">
                  <c:v>60.468000000000004</c:v>
                </c:pt>
                <c:pt idx="83">
                  <c:v>60.154000000000011</c:v>
                </c:pt>
              </c:numCache>
            </c:numRef>
          </c:val>
          <c:smooth val="0"/>
        </c:ser>
        <c:ser>
          <c:idx val="8"/>
          <c:order val="3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60.483969936729629</c:v>
                </c:pt>
                <c:pt idx="67">
                  <c:v>55.166703805333185</c:v>
                </c:pt>
                <c:pt idx="68">
                  <c:v>51.012772721884396</c:v>
                </c:pt>
                <c:pt idx="69">
                  <c:v>47.921120447173401</c:v>
                </c:pt>
                <c:pt idx="70">
                  <c:v>45.330184888308423</c:v>
                </c:pt>
                <c:pt idx="71">
                  <c:v>43.114584580267817</c:v>
                </c:pt>
                <c:pt idx="72">
                  <c:v>41.385387182859589</c:v>
                </c:pt>
                <c:pt idx="73">
                  <c:v>39.897148268125072</c:v>
                </c:pt>
                <c:pt idx="74">
                  <c:v>38.597938338556681</c:v>
                </c:pt>
                <c:pt idx="75">
                  <c:v>#N/A</c:v>
                </c:pt>
                <c:pt idx="76">
                  <c:v>#N/A</c:v>
                </c:pt>
                <c:pt idx="77">
                  <c:v>35.692155914647891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31.898373116063215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9"/>
          <c:order val="4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75.790369593716875</c:v>
                </c:pt>
                <c:pt idx="67">
                  <c:v>82.56610937047968</c:v>
                </c:pt>
                <c:pt idx="68">
                  <c:v>88.044857872883114</c:v>
                </c:pt>
                <c:pt idx="69">
                  <c:v>92.076592425757099</c:v>
                </c:pt>
                <c:pt idx="70">
                  <c:v>95.594703500043593</c:v>
                </c:pt>
                <c:pt idx="71">
                  <c:v>98.737829842115985</c:v>
                </c:pt>
                <c:pt idx="72">
                  <c:v>101.09271433209568</c:v>
                </c:pt>
                <c:pt idx="73">
                  <c:v>103.12005600878859</c:v>
                </c:pt>
                <c:pt idx="74">
                  <c:v>104.95555147185834</c:v>
                </c:pt>
                <c:pt idx="75">
                  <c:v>#N/A</c:v>
                </c:pt>
                <c:pt idx="76">
                  <c:v>#N/A</c:v>
                </c:pt>
                <c:pt idx="77">
                  <c:v>108.98800591654806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113.43850367647165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0"/>
          <c:order val="5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59.04</c:v>
                </c:pt>
                <c:pt idx="62">
                  <c:v>62.33</c:v>
                </c:pt>
                <c:pt idx="63">
                  <c:v>61.72</c:v>
                </c:pt>
                <c:pt idx="64">
                  <c:v>65.17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6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65.17</c:v>
                </c:pt>
                <c:pt idx="65">
                  <c:v>65.5</c:v>
                </c:pt>
                <c:pt idx="66">
                  <c:v>65.5</c:v>
                </c:pt>
                <c:pt idx="67">
                  <c:v>65.5</c:v>
                </c:pt>
                <c:pt idx="68">
                  <c:v>62.5</c:v>
                </c:pt>
                <c:pt idx="69">
                  <c:v>60.5</c:v>
                </c:pt>
                <c:pt idx="70">
                  <c:v>60.5</c:v>
                </c:pt>
                <c:pt idx="71">
                  <c:v>60.5</c:v>
                </c:pt>
                <c:pt idx="72">
                  <c:v>58.5</c:v>
                </c:pt>
                <c:pt idx="73">
                  <c:v>58.5</c:v>
                </c:pt>
                <c:pt idx="74">
                  <c:v>58.5</c:v>
                </c:pt>
                <c:pt idx="75">
                  <c:v>56.5</c:v>
                </c:pt>
                <c:pt idx="76">
                  <c:v>56.5</c:v>
                </c:pt>
                <c:pt idx="77">
                  <c:v>56.5</c:v>
                </c:pt>
                <c:pt idx="78">
                  <c:v>56</c:v>
                </c:pt>
                <c:pt idx="79">
                  <c:v>56</c:v>
                </c:pt>
                <c:pt idx="80">
                  <c:v>56</c:v>
                </c:pt>
                <c:pt idx="81">
                  <c:v>56</c:v>
                </c:pt>
                <c:pt idx="82">
                  <c:v>56</c:v>
                </c:pt>
                <c:pt idx="83">
                  <c:v>56</c:v>
                </c:pt>
              </c:numCache>
            </c:numRef>
          </c:val>
          <c:smooth val="0"/>
        </c:ser>
        <c:ser>
          <c:idx val="2"/>
          <c:order val="7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67.705999999999989</c:v>
                </c:pt>
                <c:pt idx="67">
                  <c:v>67.489999999999981</c:v>
                </c:pt>
                <c:pt idx="68">
                  <c:v>67.018000000000001</c:v>
                </c:pt>
                <c:pt idx="69">
                  <c:v>66.426000000000002</c:v>
                </c:pt>
                <c:pt idx="70">
                  <c:v>65.828000000000003</c:v>
                </c:pt>
                <c:pt idx="71">
                  <c:v>65.246000000000009</c:v>
                </c:pt>
                <c:pt idx="72">
                  <c:v>64.681999999999988</c:v>
                </c:pt>
                <c:pt idx="73">
                  <c:v>64.141999999999996</c:v>
                </c:pt>
                <c:pt idx="74">
                  <c:v>63.648000000000003</c:v>
                </c:pt>
                <c:pt idx="75">
                  <c:v>63.19</c:v>
                </c:pt>
                <c:pt idx="76">
                  <c:v>62.763999999999996</c:v>
                </c:pt>
                <c:pt idx="77">
                  <c:v>62.370000000000005</c:v>
                </c:pt>
                <c:pt idx="78">
                  <c:v>61.948</c:v>
                </c:pt>
                <c:pt idx="79">
                  <c:v>61.54</c:v>
                </c:pt>
                <c:pt idx="80">
                  <c:v>61.158000000000001</c:v>
                </c:pt>
                <c:pt idx="81">
                  <c:v>60.802</c:v>
                </c:pt>
                <c:pt idx="82">
                  <c:v>60.468000000000004</c:v>
                </c:pt>
                <c:pt idx="83">
                  <c:v>60.154000000000011</c:v>
                </c:pt>
              </c:numCache>
            </c:numRef>
          </c:val>
          <c:smooth val="0"/>
        </c:ser>
        <c:ser>
          <c:idx val="3"/>
          <c:order val="8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60.483969936729629</c:v>
                </c:pt>
                <c:pt idx="67">
                  <c:v>55.166703805333185</c:v>
                </c:pt>
                <c:pt idx="68">
                  <c:v>51.012772721884396</c:v>
                </c:pt>
                <c:pt idx="69">
                  <c:v>47.921120447173401</c:v>
                </c:pt>
                <c:pt idx="70">
                  <c:v>45.330184888308423</c:v>
                </c:pt>
                <c:pt idx="71">
                  <c:v>43.114584580267817</c:v>
                </c:pt>
                <c:pt idx="72">
                  <c:v>41.385387182859589</c:v>
                </c:pt>
                <c:pt idx="73">
                  <c:v>39.897148268125072</c:v>
                </c:pt>
                <c:pt idx="74">
                  <c:v>38.597938338556681</c:v>
                </c:pt>
                <c:pt idx="75">
                  <c:v>#N/A</c:v>
                </c:pt>
                <c:pt idx="76">
                  <c:v>#N/A</c:v>
                </c:pt>
                <c:pt idx="77">
                  <c:v>35.692155914647891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31.898373116063215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4"/>
          <c:order val="9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75.790369593716875</c:v>
                </c:pt>
                <c:pt idx="67">
                  <c:v>82.56610937047968</c:v>
                </c:pt>
                <c:pt idx="68">
                  <c:v>88.044857872883114</c:v>
                </c:pt>
                <c:pt idx="69">
                  <c:v>92.076592425757099</c:v>
                </c:pt>
                <c:pt idx="70">
                  <c:v>95.594703500043593</c:v>
                </c:pt>
                <c:pt idx="71">
                  <c:v>98.737829842115985</c:v>
                </c:pt>
                <c:pt idx="72">
                  <c:v>101.09271433209568</c:v>
                </c:pt>
                <c:pt idx="73">
                  <c:v>103.12005600878859</c:v>
                </c:pt>
                <c:pt idx="74">
                  <c:v>104.95555147185834</c:v>
                </c:pt>
                <c:pt idx="75">
                  <c:v>#N/A</c:v>
                </c:pt>
                <c:pt idx="76">
                  <c:v>#N/A</c:v>
                </c:pt>
                <c:pt idx="77">
                  <c:v>108.98800591654806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113.43850367647165</c:v>
                </c:pt>
              </c:numCache>
              <c:extLst xmlns:c15="http://schemas.microsoft.com/office/drawing/2012/chart"/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481242240"/>
        <c:axId val="-1481241696"/>
        <c:extLst/>
      </c:lineChart>
      <c:catAx>
        <c:axId val="-14812422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481241696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-1481241696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481242240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79882514118661363"/>
          <c:h val="0.653805820703098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0.55964848142857138</c:v>
                </c:pt>
                <c:pt idx="3">
                  <c:v>-0.11198911523809518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4.3471756528571825E-2</c:v>
                </c:pt>
                <c:pt idx="1">
                  <c:v>1.0313020490476221E-2</c:v>
                </c:pt>
                <c:pt idx="2">
                  <c:v>7.133717107142834E-2</c:v>
                </c:pt>
                <c:pt idx="3">
                  <c:v>-5.104077406190477E-2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-2.8059143000003228E-3</c:v>
                </c:pt>
                <c:pt idx="1">
                  <c:v>0.10905463759999989</c:v>
                </c:pt>
                <c:pt idx="2">
                  <c:v>-4.9289200599999639E-2</c:v>
                </c:pt>
                <c:pt idx="3">
                  <c:v>-9.7097417000002739E-3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481241152"/>
        <c:axId val="-1481239520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70084903019087E-2"/>
                  <c:y val="4.5212421095723772E-2"/>
                </c:manualLayout>
              </c:layout>
              <c:tx>
                <c:rich>
                  <a:bodyPr/>
                  <a:lstStyle/>
                  <a:p>
                    <a:fld id="{CA0E4AFF-64F0-4B72-B82E-FE2098F3A39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9075553236938387E-2"/>
                  <c:y val="6.3309362357274704E-2"/>
                </c:manualLayout>
              </c:layout>
              <c:tx>
                <c:rich>
                  <a:bodyPr/>
                  <a:lstStyle/>
                  <a:p>
                    <a:fld id="{1C3DCB87-78CA-4740-9D1D-FEF1F3D22E4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7.6136214427191276E-2"/>
                  <c:y val="-6.4245485791005572E-2"/>
                </c:manualLayout>
              </c:layout>
              <c:tx>
                <c:rich>
                  <a:bodyPr vertOverflow="overflow" horzOverflow="overflow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</a:defRPr>
                    </a:pPr>
                    <a:fld id="{68D6D698-CBB5-4CB1-83E4-88228A8FD6A9}" type="CELLRANGE">
                      <a:rPr lang="en-US"/>
                      <a:pPr>
                        <a:defRPr sz="900" b="1" i="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8.1968824661822537E-2"/>
                  <c:y val="3.54915242070123E-2"/>
                </c:manualLayout>
              </c:layout>
              <c:tx>
                <c:rich>
                  <a:bodyPr/>
                  <a:lstStyle/>
                  <a:p>
                    <a:fld id="{8BA97DD8-15E7-40D2-AAB0-827DA3FDB0B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-0.12291692420000011</c:v>
                </c:pt>
                <c:pt idx="1">
                  <c:v>-0.41997898310000004</c:v>
                </c:pt>
                <c:pt idx="2">
                  <c:v>0.58169645190000008</c:v>
                </c:pt>
                <c:pt idx="3">
                  <c:v>-0.17273963100000023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-0.12</c:v>
                  </c:pt>
                  <c:pt idx="1">
                    <c:v>-0.42</c:v>
                  </c:pt>
                  <c:pt idx="2">
                    <c:v>0.58</c:v>
                  </c:pt>
                  <c:pt idx="3">
                    <c:v>-0.17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481241152"/>
        <c:axId val="-1481239520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491390048"/>
        <c:axId val="-1481238976"/>
      </c:scatterChart>
      <c:catAx>
        <c:axId val="-148124115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481239520"/>
        <c:crosses val="autoZero"/>
        <c:auto val="1"/>
        <c:lblAlgn val="ctr"/>
        <c:lblOffset val="100"/>
        <c:tickLblSkip val="1"/>
        <c:noMultiLvlLbl val="0"/>
      </c:catAx>
      <c:valAx>
        <c:axId val="-1481239520"/>
        <c:scaling>
          <c:orientation val="minMax"/>
          <c:max val="1.25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481241152"/>
        <c:crosses val="autoZero"/>
        <c:crossBetween val="between"/>
        <c:majorUnit val="0.25"/>
      </c:valAx>
      <c:valAx>
        <c:axId val="-1481238976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491390048"/>
        <c:crosses val="max"/>
        <c:crossBetween val="midCat"/>
      </c:valAx>
      <c:valAx>
        <c:axId val="-1491390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481238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5717083253301356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2.5546000000000002</c:v>
                </c:pt>
                <c:pt idx="1">
                  <c:v>2.58725</c:v>
                </c:pt>
                <c:pt idx="2">
                  <c:v>2.5912500000000001</c:v>
                </c:pt>
                <c:pt idx="3">
                  <c:v>2.7569999999999997</c:v>
                </c:pt>
                <c:pt idx="4">
                  <c:v>2.9007499999999999</c:v>
                </c:pt>
                <c:pt idx="5">
                  <c:v>2.8907499999999997</c:v>
                </c:pt>
                <c:pt idx="6">
                  <c:v>2.8486000000000002</c:v>
                </c:pt>
                <c:pt idx="7">
                  <c:v>2.83575</c:v>
                </c:pt>
                <c:pt idx="8">
                  <c:v>2.8355000000000001</c:v>
                </c:pt>
                <c:pt idx="9">
                  <c:v>2.86</c:v>
                </c:pt>
                <c:pt idx="10">
                  <c:v>2.6472500000000001</c:v>
                </c:pt>
                <c:pt idx="11">
                  <c:v>2.3656000000000001</c:v>
                </c:pt>
                <c:pt idx="12">
                  <c:v>2.2477499999999999</c:v>
                </c:pt>
                <c:pt idx="13">
                  <c:v>2.30925</c:v>
                </c:pt>
                <c:pt idx="14">
                  <c:v>2.516</c:v>
                </c:pt>
                <c:pt idx="15">
                  <c:v>2.7983999999999996</c:v>
                </c:pt>
                <c:pt idx="16">
                  <c:v>2.8592500000000003</c:v>
                </c:pt>
                <c:pt idx="17">
                  <c:v>2.7157499999999999</c:v>
                </c:pt>
                <c:pt idx="18">
                  <c:v>2.74</c:v>
                </c:pt>
                <c:pt idx="19">
                  <c:v>2.6210000000000004</c:v>
                </c:pt>
                <c:pt idx="20">
                  <c:v>2.5922000000000001</c:v>
                </c:pt>
                <c:pt idx="21">
                  <c:v>2.6269999999999998</c:v>
                </c:pt>
                <c:pt idx="22">
                  <c:v>2.5977499999999996</c:v>
                </c:pt>
                <c:pt idx="23">
                  <c:v>2.5550000000000002</c:v>
                </c:pt>
                <c:pt idx="24">
                  <c:v>2.5477500000000002</c:v>
                </c:pt>
                <c:pt idx="25">
                  <c:v>2.4419999999999997</c:v>
                </c:pt>
                <c:pt idx="26">
                  <c:v>2.2342</c:v>
                </c:pt>
                <c:pt idx="27">
                  <c:v>1.8405</c:v>
                </c:pt>
                <c:pt idx="28">
                  <c:v>1.8694999999999999</c:v>
                </c:pt>
                <c:pt idx="29">
                  <c:v>2.0821999999999998</c:v>
                </c:pt>
                <c:pt idx="30">
                  <c:v>2.1832499999999997</c:v>
                </c:pt>
                <c:pt idx="31">
                  <c:v>2.1823999999999999</c:v>
                </c:pt>
                <c:pt idx="32">
                  <c:v>2.18275</c:v>
                </c:pt>
                <c:pt idx="33">
                  <c:v>2.1579999999999999</c:v>
                </c:pt>
                <c:pt idx="34">
                  <c:v>2.1082000000000001</c:v>
                </c:pt>
                <c:pt idx="35">
                  <c:v>2.1952500000000001</c:v>
                </c:pt>
                <c:pt idx="36">
                  <c:v>2.3342499999999999</c:v>
                </c:pt>
                <c:pt idx="37">
                  <c:v>2.5009999999999999</c:v>
                </c:pt>
                <c:pt idx="38">
                  <c:v>2.8104</c:v>
                </c:pt>
                <c:pt idx="39">
                  <c:v>2.85825</c:v>
                </c:pt>
                <c:pt idx="40">
                  <c:v>2.9851999999999999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2.7228583333333334</c:v>
                </c:pt>
                <c:pt idx="2">
                  <c:v>2.7228583333333334</c:v>
                </c:pt>
                <c:pt idx="3">
                  <c:v>2.7228583333333334</c:v>
                </c:pt>
                <c:pt idx="4">
                  <c:v>2.7228583333333334</c:v>
                </c:pt>
                <c:pt idx="5">
                  <c:v>2.7228583333333334</c:v>
                </c:pt>
                <c:pt idx="6">
                  <c:v>2.7228583333333334</c:v>
                </c:pt>
                <c:pt idx="7">
                  <c:v>2.7228583333333334</c:v>
                </c:pt>
                <c:pt idx="8">
                  <c:v>2.7228583333333334</c:v>
                </c:pt>
                <c:pt idx="9">
                  <c:v>2.7228583333333334</c:v>
                </c:pt>
                <c:pt idx="10">
                  <c:v>2.7228583333333334</c:v>
                </c:pt>
                <c:pt idx="13">
                  <c:v>2.5982791666666665</c:v>
                </c:pt>
                <c:pt idx="14">
                  <c:v>2.5982791666666665</c:v>
                </c:pt>
                <c:pt idx="15">
                  <c:v>2.5982791666666665</c:v>
                </c:pt>
                <c:pt idx="16">
                  <c:v>2.5982791666666665</c:v>
                </c:pt>
                <c:pt idx="17">
                  <c:v>2.5982791666666665</c:v>
                </c:pt>
                <c:pt idx="18">
                  <c:v>2.5982791666666665</c:v>
                </c:pt>
                <c:pt idx="19">
                  <c:v>2.5982791666666665</c:v>
                </c:pt>
                <c:pt idx="20">
                  <c:v>2.5982791666666665</c:v>
                </c:pt>
                <c:pt idx="21">
                  <c:v>2.5982791666666665</c:v>
                </c:pt>
                <c:pt idx="22">
                  <c:v>2.5982791666666665</c:v>
                </c:pt>
                <c:pt idx="25">
                  <c:v>2.1688333333333336</c:v>
                </c:pt>
                <c:pt idx="26">
                  <c:v>2.1688333333333336</c:v>
                </c:pt>
                <c:pt idx="27">
                  <c:v>2.1688333333333336</c:v>
                </c:pt>
                <c:pt idx="28">
                  <c:v>2.1688333333333336</c:v>
                </c:pt>
                <c:pt idx="29">
                  <c:v>2.1688333333333336</c:v>
                </c:pt>
                <c:pt idx="30">
                  <c:v>2.1688333333333336</c:v>
                </c:pt>
                <c:pt idx="31">
                  <c:v>2.1688333333333336</c:v>
                </c:pt>
                <c:pt idx="32">
                  <c:v>2.1688333333333336</c:v>
                </c:pt>
                <c:pt idx="33">
                  <c:v>2.1688333333333336</c:v>
                </c:pt>
                <c:pt idx="34">
                  <c:v>2.1688333333333336</c:v>
                </c:pt>
                <c:pt idx="37">
                  <c:v>2.7538964166666666</c:v>
                </c:pt>
                <c:pt idx="38">
                  <c:v>2.7538964166666666</c:v>
                </c:pt>
                <c:pt idx="39">
                  <c:v>2.7538964166666666</c:v>
                </c:pt>
                <c:pt idx="40">
                  <c:v>2.7538964166666666</c:v>
                </c:pt>
                <c:pt idx="41">
                  <c:v>2.7538964166666666</c:v>
                </c:pt>
                <c:pt idx="42">
                  <c:v>2.7538964166666666</c:v>
                </c:pt>
                <c:pt idx="43">
                  <c:v>2.7538964166666666</c:v>
                </c:pt>
                <c:pt idx="44">
                  <c:v>2.7538964166666666</c:v>
                </c:pt>
                <c:pt idx="45">
                  <c:v>2.7538964166666666</c:v>
                </c:pt>
                <c:pt idx="46">
                  <c:v>2.7538964166666666</c:v>
                </c:pt>
                <c:pt idx="49">
                  <c:v>2.5897981666666672</c:v>
                </c:pt>
                <c:pt idx="50">
                  <c:v>2.5897981666666672</c:v>
                </c:pt>
                <c:pt idx="51">
                  <c:v>2.5897981666666672</c:v>
                </c:pt>
                <c:pt idx="52">
                  <c:v>2.5897981666666672</c:v>
                </c:pt>
                <c:pt idx="53">
                  <c:v>2.5897981666666672</c:v>
                </c:pt>
                <c:pt idx="54">
                  <c:v>2.5897981666666672</c:v>
                </c:pt>
                <c:pt idx="55">
                  <c:v>2.5897981666666672</c:v>
                </c:pt>
                <c:pt idx="56">
                  <c:v>2.5897981666666672</c:v>
                </c:pt>
                <c:pt idx="57">
                  <c:v>2.5897981666666672</c:v>
                </c:pt>
                <c:pt idx="58">
                  <c:v>2.5897981666666672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1.4828571428571429</c:v>
                </c:pt>
                <c:pt idx="38">
                  <c:v>1.5573809523809523</c:v>
                </c:pt>
                <c:pt idx="39">
                  <c:v>1.5430952380952381</c:v>
                </c:pt>
                <c:pt idx="40">
                  <c:v>1.6307142857142856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1.5491269841269844</c:v>
                </c:pt>
                <c:pt idx="38">
                  <c:v>1.5491269841269844</c:v>
                </c:pt>
                <c:pt idx="39">
                  <c:v>1.5491269841269844</c:v>
                </c:pt>
                <c:pt idx="40">
                  <c:v>1.5491269841269844</c:v>
                </c:pt>
                <c:pt idx="41">
                  <c:v>1.5491269841269844</c:v>
                </c:pt>
                <c:pt idx="42">
                  <c:v>1.5491269841269844</c:v>
                </c:pt>
                <c:pt idx="43">
                  <c:v>1.5491269841269844</c:v>
                </c:pt>
                <c:pt idx="44">
                  <c:v>1.5491269841269844</c:v>
                </c:pt>
                <c:pt idx="45">
                  <c:v>1.5491269841269844</c:v>
                </c:pt>
                <c:pt idx="46">
                  <c:v>1.5491269841269844</c:v>
                </c:pt>
                <c:pt idx="49">
                  <c:v>1.4404761904761907</c:v>
                </c:pt>
                <c:pt idx="50">
                  <c:v>1.4404761904761907</c:v>
                </c:pt>
                <c:pt idx="51">
                  <c:v>1.4404761904761907</c:v>
                </c:pt>
                <c:pt idx="52">
                  <c:v>1.4404761904761907</c:v>
                </c:pt>
                <c:pt idx="53">
                  <c:v>1.4404761904761907</c:v>
                </c:pt>
                <c:pt idx="54">
                  <c:v>1.4404761904761907</c:v>
                </c:pt>
                <c:pt idx="55">
                  <c:v>1.4404761904761907</c:v>
                </c:pt>
                <c:pt idx="56">
                  <c:v>1.4404761904761907</c:v>
                </c:pt>
                <c:pt idx="57">
                  <c:v>1.4404761904761907</c:v>
                </c:pt>
                <c:pt idx="58">
                  <c:v>1.4404761904761907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1.6307142857142856</c:v>
                </c:pt>
                <c:pt idx="41">
                  <c:v>1.6428571428571428</c:v>
                </c:pt>
                <c:pt idx="42">
                  <c:v>1.6428571428571428</c:v>
                </c:pt>
                <c:pt idx="43">
                  <c:v>1.6428571428571428</c:v>
                </c:pt>
                <c:pt idx="44">
                  <c:v>1.5714285714285714</c:v>
                </c:pt>
                <c:pt idx="45">
                  <c:v>1.5238095238095237</c:v>
                </c:pt>
                <c:pt idx="46">
                  <c:v>1.5238095238095237</c:v>
                </c:pt>
                <c:pt idx="47">
                  <c:v>1.5238095238095237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1.4285714285714286</c:v>
                </c:pt>
                <c:pt idx="52">
                  <c:v>1.4285714285714286</c:v>
                </c:pt>
                <c:pt idx="53">
                  <c:v>1.4285714285714286</c:v>
                </c:pt>
                <c:pt idx="54">
                  <c:v>1.4285714285714286</c:v>
                </c:pt>
                <c:pt idx="55">
                  <c:v>1.4285714285714286</c:v>
                </c:pt>
                <c:pt idx="56">
                  <c:v>1.4285714285714286</c:v>
                </c:pt>
                <c:pt idx="57">
                  <c:v>1.4285714285714286</c:v>
                </c:pt>
                <c:pt idx="58">
                  <c:v>1.4285714285714286</c:v>
                </c:pt>
                <c:pt idx="59">
                  <c:v>1.4285714285714286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2.9851999999999999</c:v>
                </c:pt>
                <c:pt idx="41">
                  <c:v>3.0272760000000001</c:v>
                </c:pt>
                <c:pt idx="42">
                  <c:v>2.9785469999999998</c:v>
                </c:pt>
                <c:pt idx="43">
                  <c:v>2.9233909999999996</c:v>
                </c:pt>
                <c:pt idx="44">
                  <c:v>2.7600700000000002</c:v>
                </c:pt>
                <c:pt idx="45">
                  <c:v>2.6526969999999999</c:v>
                </c:pt>
                <c:pt idx="46">
                  <c:v>2.6267720000000003</c:v>
                </c:pt>
                <c:pt idx="47">
                  <c:v>2.5889039999999999</c:v>
                </c:pt>
                <c:pt idx="48">
                  <c:v>2.4766220000000003</c:v>
                </c:pt>
                <c:pt idx="49">
                  <c:v>2.4952010000000002</c:v>
                </c:pt>
                <c:pt idx="50">
                  <c:v>2.5426519999999999</c:v>
                </c:pt>
                <c:pt idx="51">
                  <c:v>2.607634</c:v>
                </c:pt>
                <c:pt idx="52">
                  <c:v>2.6605630000000002</c:v>
                </c:pt>
                <c:pt idx="53">
                  <c:v>2.6776639999999996</c:v>
                </c:pt>
                <c:pt idx="54">
                  <c:v>2.6543450000000002</c:v>
                </c:pt>
                <c:pt idx="55">
                  <c:v>2.6794830000000003</c:v>
                </c:pt>
                <c:pt idx="56">
                  <c:v>2.6084529999999999</c:v>
                </c:pt>
                <c:pt idx="57">
                  <c:v>2.5833349999999999</c:v>
                </c:pt>
                <c:pt idx="58">
                  <c:v>2.5907260000000001</c:v>
                </c:pt>
                <c:pt idx="59">
                  <c:v>2.5009000000000001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491392224"/>
        <c:axId val="-1167713520"/>
      </c:lineChart>
      <c:catAx>
        <c:axId val="-1491392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6771352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67713520"/>
        <c:scaling>
          <c:orientation val="minMax"/>
          <c:max val="4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491392224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3686608443616019"/>
          <c:y val="0.17967485353340359"/>
          <c:w val="0.72646270304368399"/>
          <c:h val="0.170998094107253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0.55964848142857138</c:v>
                </c:pt>
                <c:pt idx="3">
                  <c:v>-0.11198911523809518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-1.0609957471428233E-2</c:v>
                </c:pt>
                <c:pt idx="1">
                  <c:v>-0.12894526310952403</c:v>
                </c:pt>
                <c:pt idx="2">
                  <c:v>0.10965164277142869</c:v>
                </c:pt>
                <c:pt idx="3">
                  <c:v>2.7133091238095153E-2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227172126043E-3"/>
                  <c:y val="9.8771708311539225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3B6A9C43-C090-4FF6-B1BB-15FBAFB4FBAA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9.1674200527364375E-3"/>
                  <c:y val="0.26741070573061221"/>
                </c:manualLayout>
              </c:layout>
              <c:tx>
                <c:rich>
                  <a:bodyPr/>
                  <a:lstStyle/>
                  <a:p>
                    <a:fld id="{A41C0436-B3CB-4546-99CC-702E27C8CCE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4.4076041235740302E-3"/>
                  <c:y val="0.27636337118409499"/>
                </c:manualLayout>
              </c:layout>
              <c:tx>
                <c:rich>
                  <a:bodyPr/>
                  <a:lstStyle/>
                  <a:p>
                    <a:fld id="{E61FEF60-8A1D-46EC-8D45-8E4CEE95692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4.858776199376987E-6"/>
                  <c:y val="-3.2371968516030789E-2"/>
                </c:manualLayout>
              </c:layout>
              <c:tx>
                <c:rich>
                  <a:bodyPr/>
                  <a:lstStyle/>
                  <a:p>
                    <a:fld id="{1C45456D-24E5-40FA-BF39-314C877EE80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4.7405896600000164E-2</c:v>
                </c:pt>
                <c:pt idx="1">
                  <c:v>0.16578531519999995</c:v>
                </c:pt>
                <c:pt idx="2">
                  <c:v>-0.15015716689999992</c:v>
                </c:pt>
                <c:pt idx="3">
                  <c:v>-5.2542368200000134E-2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-0.13</c:v>
                  </c:pt>
                  <c:pt idx="1">
                    <c:v>-0.50</c:v>
                  </c:pt>
                  <c:pt idx="2">
                    <c:v>0.52</c:v>
                  </c:pt>
                  <c:pt idx="3">
                    <c:v>-0.14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67712976"/>
        <c:axId val="-1167711888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-0.12678682729999968</c:v>
                </c:pt>
                <c:pt idx="1">
                  <c:v>-0.50250658910000023</c:v>
                </c:pt>
                <c:pt idx="2">
                  <c:v>0.51914295730000015</c:v>
                </c:pt>
                <c:pt idx="3">
                  <c:v>-0.13739839220000016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67712976"/>
        <c:axId val="-1167711888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67710800"/>
        <c:axId val="-1167711344"/>
      </c:scatterChart>
      <c:catAx>
        <c:axId val="-116771297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67711888"/>
        <c:crosses val="autoZero"/>
        <c:auto val="1"/>
        <c:lblAlgn val="ctr"/>
        <c:lblOffset val="100"/>
        <c:tickLblSkip val="1"/>
        <c:noMultiLvlLbl val="0"/>
      </c:catAx>
      <c:valAx>
        <c:axId val="-1167711888"/>
        <c:scaling>
          <c:orientation val="minMax"/>
          <c:max val="1.25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67712976"/>
        <c:crosses val="autoZero"/>
        <c:crossBetween val="between"/>
        <c:majorUnit val="0.25"/>
      </c:valAx>
      <c:valAx>
        <c:axId val="-1167711344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167710800"/>
        <c:crosses val="max"/>
        <c:crossBetween val="midCat"/>
      </c:valAx>
      <c:valAx>
        <c:axId val="-1167710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67711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3.0183999999999997</c:v>
                </c:pt>
                <c:pt idx="1">
                  <c:v>3.04575</c:v>
                </c:pt>
                <c:pt idx="2">
                  <c:v>2.9874999999999998</c:v>
                </c:pt>
                <c:pt idx="3">
                  <c:v>3.0957999999999997</c:v>
                </c:pt>
                <c:pt idx="4">
                  <c:v>3.2437499999999999</c:v>
                </c:pt>
                <c:pt idx="5">
                  <c:v>3.2527499999999998</c:v>
                </c:pt>
                <c:pt idx="6">
                  <c:v>3.2327999999999997</c:v>
                </c:pt>
                <c:pt idx="7">
                  <c:v>3.2182499999999998</c:v>
                </c:pt>
                <c:pt idx="8">
                  <c:v>3.2622500000000003</c:v>
                </c:pt>
                <c:pt idx="9">
                  <c:v>3.3654000000000002</c:v>
                </c:pt>
                <c:pt idx="10">
                  <c:v>3.2995000000000001</c:v>
                </c:pt>
                <c:pt idx="11">
                  <c:v>3.1227999999999998</c:v>
                </c:pt>
                <c:pt idx="12">
                  <c:v>2.9797500000000001</c:v>
                </c:pt>
                <c:pt idx="13">
                  <c:v>2.9964999999999997</c:v>
                </c:pt>
                <c:pt idx="14">
                  <c:v>3.0762499999999999</c:v>
                </c:pt>
                <c:pt idx="15">
                  <c:v>3.1210000000000004</c:v>
                </c:pt>
                <c:pt idx="16">
                  <c:v>3.1612499999999999</c:v>
                </c:pt>
                <c:pt idx="17">
                  <c:v>3.0885000000000002</c:v>
                </c:pt>
                <c:pt idx="18">
                  <c:v>3.0451999999999999</c:v>
                </c:pt>
                <c:pt idx="19">
                  <c:v>3.0049999999999999</c:v>
                </c:pt>
                <c:pt idx="20">
                  <c:v>3.0162</c:v>
                </c:pt>
                <c:pt idx="21">
                  <c:v>3.0529999999999999</c:v>
                </c:pt>
                <c:pt idx="22">
                  <c:v>3.0687500000000001</c:v>
                </c:pt>
                <c:pt idx="23">
                  <c:v>3.0550000000000002</c:v>
                </c:pt>
                <c:pt idx="24">
                  <c:v>3.0474999999999999</c:v>
                </c:pt>
                <c:pt idx="25">
                  <c:v>2.9095</c:v>
                </c:pt>
                <c:pt idx="26">
                  <c:v>2.7286000000000001</c:v>
                </c:pt>
                <c:pt idx="27">
                  <c:v>2.4930000000000003</c:v>
                </c:pt>
                <c:pt idx="28">
                  <c:v>2.3922499999999998</c:v>
                </c:pt>
                <c:pt idx="29">
                  <c:v>2.4079999999999999</c:v>
                </c:pt>
                <c:pt idx="30">
                  <c:v>2.4337499999999999</c:v>
                </c:pt>
                <c:pt idx="31">
                  <c:v>2.4291999999999998</c:v>
                </c:pt>
                <c:pt idx="32">
                  <c:v>2.4137499999999998</c:v>
                </c:pt>
                <c:pt idx="33">
                  <c:v>2.3887499999999999</c:v>
                </c:pt>
                <c:pt idx="34">
                  <c:v>2.4319999999999999</c:v>
                </c:pt>
                <c:pt idx="35">
                  <c:v>2.5847500000000001</c:v>
                </c:pt>
                <c:pt idx="36">
                  <c:v>2.6805000000000003</c:v>
                </c:pt>
                <c:pt idx="37">
                  <c:v>2.847</c:v>
                </c:pt>
                <c:pt idx="38">
                  <c:v>3.1522000000000001</c:v>
                </c:pt>
                <c:pt idx="39">
                  <c:v>3.1302499999999998</c:v>
                </c:pt>
                <c:pt idx="40">
                  <c:v>3.2170000000000001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3.1787458333333336</c:v>
                </c:pt>
                <c:pt idx="2">
                  <c:v>3.1787458333333336</c:v>
                </c:pt>
                <c:pt idx="3">
                  <c:v>3.1787458333333336</c:v>
                </c:pt>
                <c:pt idx="4">
                  <c:v>3.1787458333333336</c:v>
                </c:pt>
                <c:pt idx="5">
                  <c:v>3.1787458333333336</c:v>
                </c:pt>
                <c:pt idx="6">
                  <c:v>3.1787458333333336</c:v>
                </c:pt>
                <c:pt idx="7">
                  <c:v>3.1787458333333336</c:v>
                </c:pt>
                <c:pt idx="8">
                  <c:v>3.1787458333333336</c:v>
                </c:pt>
                <c:pt idx="9">
                  <c:v>3.1787458333333336</c:v>
                </c:pt>
                <c:pt idx="10">
                  <c:v>3.1787458333333336</c:v>
                </c:pt>
                <c:pt idx="13">
                  <c:v>3.0555333333333334</c:v>
                </c:pt>
                <c:pt idx="14">
                  <c:v>3.0555333333333334</c:v>
                </c:pt>
                <c:pt idx="15">
                  <c:v>3.0555333333333334</c:v>
                </c:pt>
                <c:pt idx="16">
                  <c:v>3.0555333333333334</c:v>
                </c:pt>
                <c:pt idx="17">
                  <c:v>3.0555333333333334</c:v>
                </c:pt>
                <c:pt idx="18">
                  <c:v>3.0555333333333334</c:v>
                </c:pt>
                <c:pt idx="19">
                  <c:v>3.0555333333333334</c:v>
                </c:pt>
                <c:pt idx="20">
                  <c:v>3.0555333333333334</c:v>
                </c:pt>
                <c:pt idx="21">
                  <c:v>3.0555333333333334</c:v>
                </c:pt>
                <c:pt idx="22">
                  <c:v>3.0555333333333334</c:v>
                </c:pt>
                <c:pt idx="25">
                  <c:v>2.5550875</c:v>
                </c:pt>
                <c:pt idx="26">
                  <c:v>2.5550875</c:v>
                </c:pt>
                <c:pt idx="27">
                  <c:v>2.5550875</c:v>
                </c:pt>
                <c:pt idx="28">
                  <c:v>2.5550875</c:v>
                </c:pt>
                <c:pt idx="29">
                  <c:v>2.5550875</c:v>
                </c:pt>
                <c:pt idx="30">
                  <c:v>2.5550875</c:v>
                </c:pt>
                <c:pt idx="31">
                  <c:v>2.5550875</c:v>
                </c:pt>
                <c:pt idx="32">
                  <c:v>2.5550875</c:v>
                </c:pt>
                <c:pt idx="33">
                  <c:v>2.5550875</c:v>
                </c:pt>
                <c:pt idx="34">
                  <c:v>2.5550875</c:v>
                </c:pt>
                <c:pt idx="37">
                  <c:v>3.0654471666666665</c:v>
                </c:pt>
                <c:pt idx="38">
                  <c:v>3.0654471666666665</c:v>
                </c:pt>
                <c:pt idx="39">
                  <c:v>3.0654471666666665</c:v>
                </c:pt>
                <c:pt idx="40">
                  <c:v>3.0654471666666665</c:v>
                </c:pt>
                <c:pt idx="41">
                  <c:v>3.0654471666666665</c:v>
                </c:pt>
                <c:pt idx="42">
                  <c:v>3.0654471666666665</c:v>
                </c:pt>
                <c:pt idx="43">
                  <c:v>3.0654471666666665</c:v>
                </c:pt>
                <c:pt idx="44">
                  <c:v>3.0654471666666665</c:v>
                </c:pt>
                <c:pt idx="45">
                  <c:v>3.0654471666666665</c:v>
                </c:pt>
                <c:pt idx="46">
                  <c:v>3.0654471666666665</c:v>
                </c:pt>
                <c:pt idx="49">
                  <c:v>2.9363894166666671</c:v>
                </c:pt>
                <c:pt idx="50">
                  <c:v>2.9363894166666671</c:v>
                </c:pt>
                <c:pt idx="51">
                  <c:v>2.9363894166666671</c:v>
                </c:pt>
                <c:pt idx="52">
                  <c:v>2.9363894166666671</c:v>
                </c:pt>
                <c:pt idx="53">
                  <c:v>2.9363894166666671</c:v>
                </c:pt>
                <c:pt idx="54">
                  <c:v>2.9363894166666671</c:v>
                </c:pt>
                <c:pt idx="55">
                  <c:v>2.9363894166666671</c:v>
                </c:pt>
                <c:pt idx="56">
                  <c:v>2.9363894166666671</c:v>
                </c:pt>
                <c:pt idx="57">
                  <c:v>2.9363894166666671</c:v>
                </c:pt>
                <c:pt idx="58">
                  <c:v>2.9363894166666671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1.4828571428571429</c:v>
                </c:pt>
                <c:pt idx="38">
                  <c:v>1.5573809523809523</c:v>
                </c:pt>
                <c:pt idx="39">
                  <c:v>1.5430952380952381</c:v>
                </c:pt>
                <c:pt idx="40">
                  <c:v>1.6307142857142856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1.5491269841269844</c:v>
                </c:pt>
                <c:pt idx="38">
                  <c:v>1.5491269841269844</c:v>
                </c:pt>
                <c:pt idx="39">
                  <c:v>1.5491269841269844</c:v>
                </c:pt>
                <c:pt idx="40">
                  <c:v>1.5491269841269844</c:v>
                </c:pt>
                <c:pt idx="41">
                  <c:v>1.5491269841269844</c:v>
                </c:pt>
                <c:pt idx="42">
                  <c:v>1.5491269841269844</c:v>
                </c:pt>
                <c:pt idx="43">
                  <c:v>1.5491269841269844</c:v>
                </c:pt>
                <c:pt idx="44">
                  <c:v>1.5491269841269844</c:v>
                </c:pt>
                <c:pt idx="45">
                  <c:v>1.5491269841269844</c:v>
                </c:pt>
                <c:pt idx="46">
                  <c:v>1.5491269841269844</c:v>
                </c:pt>
                <c:pt idx="49">
                  <c:v>1.4404761904761907</c:v>
                </c:pt>
                <c:pt idx="50">
                  <c:v>1.4404761904761907</c:v>
                </c:pt>
                <c:pt idx="51">
                  <c:v>1.4404761904761907</c:v>
                </c:pt>
                <c:pt idx="52">
                  <c:v>1.4404761904761907</c:v>
                </c:pt>
                <c:pt idx="53">
                  <c:v>1.4404761904761907</c:v>
                </c:pt>
                <c:pt idx="54">
                  <c:v>1.4404761904761907</c:v>
                </c:pt>
                <c:pt idx="55">
                  <c:v>1.4404761904761907</c:v>
                </c:pt>
                <c:pt idx="56">
                  <c:v>1.4404761904761907</c:v>
                </c:pt>
                <c:pt idx="57">
                  <c:v>1.4404761904761907</c:v>
                </c:pt>
                <c:pt idx="58">
                  <c:v>1.4404761904761907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1.6307142857142856</c:v>
                </c:pt>
                <c:pt idx="41">
                  <c:v>1.6428571428571428</c:v>
                </c:pt>
                <c:pt idx="42">
                  <c:v>1.6428571428571428</c:v>
                </c:pt>
                <c:pt idx="43">
                  <c:v>1.6428571428571428</c:v>
                </c:pt>
                <c:pt idx="44">
                  <c:v>1.5714285714285714</c:v>
                </c:pt>
                <c:pt idx="45">
                  <c:v>1.5238095238095237</c:v>
                </c:pt>
                <c:pt idx="46">
                  <c:v>1.5238095238095237</c:v>
                </c:pt>
                <c:pt idx="47">
                  <c:v>1.5238095238095237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1.4285714285714286</c:v>
                </c:pt>
                <c:pt idx="52">
                  <c:v>1.4285714285714286</c:v>
                </c:pt>
                <c:pt idx="53">
                  <c:v>1.4285714285714286</c:v>
                </c:pt>
                <c:pt idx="54">
                  <c:v>1.4285714285714286</c:v>
                </c:pt>
                <c:pt idx="55">
                  <c:v>1.4285714285714286</c:v>
                </c:pt>
                <c:pt idx="56">
                  <c:v>1.4285714285714286</c:v>
                </c:pt>
                <c:pt idx="57">
                  <c:v>1.4285714285714286</c:v>
                </c:pt>
                <c:pt idx="58">
                  <c:v>1.4285714285714286</c:v>
                </c:pt>
                <c:pt idx="59">
                  <c:v>1.4285714285714286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3.2170000000000001</c:v>
                </c:pt>
                <c:pt idx="41">
                  <c:v>3.156663</c:v>
                </c:pt>
                <c:pt idx="42">
                  <c:v>3.1334840000000002</c:v>
                </c:pt>
                <c:pt idx="43">
                  <c:v>3.1481699999999999</c:v>
                </c:pt>
                <c:pt idx="44">
                  <c:v>3.113632</c:v>
                </c:pt>
                <c:pt idx="45">
                  <c:v>3.0699450000000001</c:v>
                </c:pt>
                <c:pt idx="46">
                  <c:v>3.0778230000000004</c:v>
                </c:pt>
                <c:pt idx="47">
                  <c:v>3.0586989999999998</c:v>
                </c:pt>
                <c:pt idx="48">
                  <c:v>3.0404409999999999</c:v>
                </c:pt>
                <c:pt idx="49">
                  <c:v>2.9445960000000002</c:v>
                </c:pt>
                <c:pt idx="50">
                  <c:v>2.94841</c:v>
                </c:pt>
                <c:pt idx="51">
                  <c:v>2.8741129999999999</c:v>
                </c:pt>
                <c:pt idx="52">
                  <c:v>2.9045580000000002</c:v>
                </c:pt>
                <c:pt idx="53">
                  <c:v>2.9086340000000002</c:v>
                </c:pt>
                <c:pt idx="54">
                  <c:v>2.9206880000000002</c:v>
                </c:pt>
                <c:pt idx="55">
                  <c:v>2.9264710000000003</c:v>
                </c:pt>
                <c:pt idx="56">
                  <c:v>2.9344510000000001</c:v>
                </c:pt>
                <c:pt idx="57">
                  <c:v>2.9444439999999998</c:v>
                </c:pt>
                <c:pt idx="58">
                  <c:v>2.9747669999999999</c:v>
                </c:pt>
                <c:pt idx="59">
                  <c:v>2.9150999999999998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67716240"/>
        <c:axId val="-1167710256"/>
      </c:lineChart>
      <c:catAx>
        <c:axId val="-1167716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6771025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67710256"/>
        <c:scaling>
          <c:orientation val="minMax"/>
          <c:max val="4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67716240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38549934616537351"/>
          <c:y val="0.13563127744389741"/>
          <c:w val="0.608866652085156"/>
          <c:h val="0.17122458531477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231675308879074"/>
          <c:h val="0.58435367123004678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'4'!$C$27:$C$110</c:f>
              <c:numCache>
                <c:formatCode>0.00</c:formatCode>
                <c:ptCount val="84"/>
                <c:pt idx="0">
                  <c:v>2.2829999999999999</c:v>
                </c:pt>
                <c:pt idx="1">
                  <c:v>1.9890000000000001</c:v>
                </c:pt>
                <c:pt idx="2">
                  <c:v>1.7290000000000001</c:v>
                </c:pt>
                <c:pt idx="3">
                  <c:v>1.917</c:v>
                </c:pt>
                <c:pt idx="4">
                  <c:v>1.9219999999999999</c:v>
                </c:pt>
                <c:pt idx="5">
                  <c:v>2.5870000000000002</c:v>
                </c:pt>
                <c:pt idx="6">
                  <c:v>2.8220000000000001</c:v>
                </c:pt>
                <c:pt idx="7">
                  <c:v>2.8220000000000001</c:v>
                </c:pt>
                <c:pt idx="8">
                  <c:v>2.992</c:v>
                </c:pt>
                <c:pt idx="9">
                  <c:v>2.9769999999999999</c:v>
                </c:pt>
                <c:pt idx="10">
                  <c:v>2.548</c:v>
                </c:pt>
                <c:pt idx="11">
                  <c:v>3.5910000000000002</c:v>
                </c:pt>
                <c:pt idx="12">
                  <c:v>3.3039999999999998</c:v>
                </c:pt>
                <c:pt idx="13">
                  <c:v>2.8519999999999999</c:v>
                </c:pt>
                <c:pt idx="14">
                  <c:v>2.88</c:v>
                </c:pt>
                <c:pt idx="15">
                  <c:v>3.1030000000000002</c:v>
                </c:pt>
                <c:pt idx="16">
                  <c:v>3.15</c:v>
                </c:pt>
                <c:pt idx="17">
                  <c:v>2.9750000000000001</c:v>
                </c:pt>
                <c:pt idx="18">
                  <c:v>2.984</c:v>
                </c:pt>
                <c:pt idx="19">
                  <c:v>2.9</c:v>
                </c:pt>
                <c:pt idx="20">
                  <c:v>2.976</c:v>
                </c:pt>
                <c:pt idx="21">
                  <c:v>2.879</c:v>
                </c:pt>
                <c:pt idx="22">
                  <c:v>3.0139999999999998</c:v>
                </c:pt>
                <c:pt idx="23">
                  <c:v>2.8210000000000002</c:v>
                </c:pt>
                <c:pt idx="24">
                  <c:v>3.69</c:v>
                </c:pt>
                <c:pt idx="25">
                  <c:v>2.67</c:v>
                </c:pt>
                <c:pt idx="26">
                  <c:v>2.6930000000000001</c:v>
                </c:pt>
                <c:pt idx="27">
                  <c:v>2.7959999999999998</c:v>
                </c:pt>
                <c:pt idx="28">
                  <c:v>2.8</c:v>
                </c:pt>
                <c:pt idx="29">
                  <c:v>2.9670000000000001</c:v>
                </c:pt>
                <c:pt idx="30">
                  <c:v>2.8330000000000002</c:v>
                </c:pt>
                <c:pt idx="31">
                  <c:v>2.9609999999999999</c:v>
                </c:pt>
                <c:pt idx="32">
                  <c:v>2.9950000000000001</c:v>
                </c:pt>
                <c:pt idx="33">
                  <c:v>3.2759999999999998</c:v>
                </c:pt>
                <c:pt idx="34">
                  <c:v>4.0910000000000002</c:v>
                </c:pt>
                <c:pt idx="35">
                  <c:v>4.0410000000000004</c:v>
                </c:pt>
                <c:pt idx="36">
                  <c:v>3.109</c:v>
                </c:pt>
                <c:pt idx="37">
                  <c:v>2.6909999999999998</c:v>
                </c:pt>
                <c:pt idx="38">
                  <c:v>2.948</c:v>
                </c:pt>
                <c:pt idx="39">
                  <c:v>2.6469999999999998</c:v>
                </c:pt>
                <c:pt idx="40">
                  <c:v>2.6379999999999999</c:v>
                </c:pt>
                <c:pt idx="41">
                  <c:v>2.399</c:v>
                </c:pt>
                <c:pt idx="42">
                  <c:v>2.3660000000000001</c:v>
                </c:pt>
                <c:pt idx="43">
                  <c:v>2.2210000000000001</c:v>
                </c:pt>
                <c:pt idx="44">
                  <c:v>2.5590000000000002</c:v>
                </c:pt>
                <c:pt idx="45">
                  <c:v>2.331</c:v>
                </c:pt>
                <c:pt idx="46">
                  <c:v>2.653</c:v>
                </c:pt>
                <c:pt idx="47">
                  <c:v>2.2189999999999999</c:v>
                </c:pt>
                <c:pt idx="48">
                  <c:v>2.02</c:v>
                </c:pt>
                <c:pt idx="49">
                  <c:v>1.91</c:v>
                </c:pt>
                <c:pt idx="50">
                  <c:v>1.79</c:v>
                </c:pt>
                <c:pt idx="51">
                  <c:v>1.74</c:v>
                </c:pt>
                <c:pt idx="52">
                  <c:v>1.748</c:v>
                </c:pt>
                <c:pt idx="53">
                  <c:v>1.631</c:v>
                </c:pt>
                <c:pt idx="54">
                  <c:v>1.7669999999999999</c:v>
                </c:pt>
                <c:pt idx="55">
                  <c:v>2.2999999999999998</c:v>
                </c:pt>
                <c:pt idx="56">
                  <c:v>1.9219999999999999</c:v>
                </c:pt>
                <c:pt idx="57">
                  <c:v>2.39</c:v>
                </c:pt>
                <c:pt idx="58">
                  <c:v>2.61</c:v>
                </c:pt>
                <c:pt idx="59">
                  <c:v>2.59</c:v>
                </c:pt>
                <c:pt idx="60">
                  <c:v>2.71</c:v>
                </c:pt>
                <c:pt idx="61">
                  <c:v>5.35</c:v>
                </c:pt>
                <c:pt idx="62">
                  <c:v>2.62</c:v>
                </c:pt>
                <c:pt idx="63">
                  <c:v>2.6629999999999998</c:v>
                </c:pt>
                <c:pt idx="64">
                  <c:v>2.91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2.91</c:v>
                </c:pt>
                <c:pt idx="65">
                  <c:v>3</c:v>
                </c:pt>
                <c:pt idx="66">
                  <c:v>2.94</c:v>
                </c:pt>
                <c:pt idx="67">
                  <c:v>2.93</c:v>
                </c:pt>
                <c:pt idx="68">
                  <c:v>2.89</c:v>
                </c:pt>
                <c:pt idx="69">
                  <c:v>2.93</c:v>
                </c:pt>
                <c:pt idx="70">
                  <c:v>2.95</c:v>
                </c:pt>
                <c:pt idx="71">
                  <c:v>3</c:v>
                </c:pt>
                <c:pt idx="72">
                  <c:v>3.17</c:v>
                </c:pt>
                <c:pt idx="73">
                  <c:v>3.12</c:v>
                </c:pt>
                <c:pt idx="74">
                  <c:v>2.95</c:v>
                </c:pt>
                <c:pt idx="75">
                  <c:v>2.85</c:v>
                </c:pt>
                <c:pt idx="76">
                  <c:v>2.82</c:v>
                </c:pt>
                <c:pt idx="77">
                  <c:v>2.86</c:v>
                </c:pt>
                <c:pt idx="78">
                  <c:v>2.88</c:v>
                </c:pt>
                <c:pt idx="79">
                  <c:v>2.88</c:v>
                </c:pt>
                <c:pt idx="80">
                  <c:v>2.85</c:v>
                </c:pt>
                <c:pt idx="81">
                  <c:v>2.89</c:v>
                </c:pt>
                <c:pt idx="82">
                  <c:v>2.93</c:v>
                </c:pt>
                <c:pt idx="83">
                  <c:v>2.97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3.0328000000000004</c:v>
                </c:pt>
                <c:pt idx="67">
                  <c:v>3.0528</c:v>
                </c:pt>
                <c:pt idx="68">
                  <c:v>3.0466000000000002</c:v>
                </c:pt>
                <c:pt idx="69">
                  <c:v>3.0621999999999998</c:v>
                </c:pt>
                <c:pt idx="70">
                  <c:v>3.1223999999999998</c:v>
                </c:pt>
                <c:pt idx="71">
                  <c:v>3.2426000000000004</c:v>
                </c:pt>
                <c:pt idx="72">
                  <c:v>3.3227999999999995</c:v>
                </c:pt>
                <c:pt idx="73">
                  <c:v>3.2527999999999997</c:v>
                </c:pt>
                <c:pt idx="74">
                  <c:v>3.0673999999999997</c:v>
                </c:pt>
                <c:pt idx="75">
                  <c:v>2.681</c:v>
                </c:pt>
                <c:pt idx="76">
                  <c:v>2.629</c:v>
                </c:pt>
                <c:pt idx="77">
                  <c:v>2.6614</c:v>
                </c:pt>
                <c:pt idx="78">
                  <c:v>2.6979999999999995</c:v>
                </c:pt>
                <c:pt idx="79">
                  <c:v>2.7039999999999997</c:v>
                </c:pt>
                <c:pt idx="80">
                  <c:v>2.6885999999999997</c:v>
                </c:pt>
                <c:pt idx="81">
                  <c:v>2.7125999999999997</c:v>
                </c:pt>
                <c:pt idx="82">
                  <c:v>2.7809999999999997</c:v>
                </c:pt>
                <c:pt idx="83">
                  <c:v>2.9278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'4'!$B$131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2.5778242988595426</c:v>
                </c:pt>
                <c:pt idx="67">
                  <c:v>2.3917048908911944</c:v>
                </c:pt>
                <c:pt idx="68">
                  <c:v>2.2539501314890815</c:v>
                </c:pt>
                <c:pt idx="69">
                  <c:v>2.1564575410700888</c:v>
                </c:pt>
                <c:pt idx="70">
                  <c:v>2.0881253070488737</c:v>
                </c:pt>
                <c:pt idx="71">
                  <c:v>1.9919966394592108</c:v>
                </c:pt>
                <c:pt idx="72">
                  <c:v>1.8567776800994105</c:v>
                </c:pt>
                <c:pt idx="73">
                  <c:v>1.6665819890571265</c:v>
                </c:pt>
                <c:pt idx="74">
                  <c:v>1.5178469661232006</c:v>
                </c:pt>
                <c:pt idx="75">
                  <c:v>1.6647387238395817</c:v>
                </c:pt>
                <c:pt idx="76">
                  <c:v>1.6620563263591137</c:v>
                </c:pt>
                <c:pt idx="77">
                  <c:v>1.6718896602379358</c:v>
                </c:pt>
                <c:pt idx="78">
                  <c:v>1.6747196306651</c:v>
                </c:pt>
                <c:pt idx="79">
                  <c:v>1.6554768264453024</c:v>
                </c:pt>
                <c:pt idx="80">
                  <c:v>1.6159878418709623</c:v>
                </c:pt>
                <c:pt idx="81">
                  <c:v>1.5881610538461943</c:v>
                </c:pt>
                <c:pt idx="82">
                  <c:v>1.5643353563129823</c:v>
                </c:pt>
                <c:pt idx="83">
                  <c:v>1.5656317876110972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'4'!$B$132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3.5680770966699487</c:v>
                </c:pt>
                <c:pt idx="67">
                  <c:v>3.8966295028678668</c:v>
                </c:pt>
                <c:pt idx="68">
                  <c:v>4.1180021821813604</c:v>
                </c:pt>
                <c:pt idx="69">
                  <c:v>4.348367014611779</c:v>
                </c:pt>
                <c:pt idx="70">
                  <c:v>4.6689639396108378</c:v>
                </c:pt>
                <c:pt idx="71">
                  <c:v>5.2783496476452276</c:v>
                </c:pt>
                <c:pt idx="72">
                  <c:v>5.9463230080452441</c:v>
                </c:pt>
                <c:pt idx="73">
                  <c:v>6.348747262045034</c:v>
                </c:pt>
                <c:pt idx="74">
                  <c:v>6.1988744385949461</c:v>
                </c:pt>
                <c:pt idx="75">
                  <c:v>4.3176511106932303</c:v>
                </c:pt>
                <c:pt idx="76">
                  <c:v>4.1584878264267857</c:v>
                </c:pt>
                <c:pt idx="77">
                  <c:v>4.2365534810425061</c:v>
                </c:pt>
                <c:pt idx="78">
                  <c:v>4.3465209738475012</c:v>
                </c:pt>
                <c:pt idx="79">
                  <c:v>4.4166223792451111</c:v>
                </c:pt>
                <c:pt idx="80">
                  <c:v>4.4731586294800874</c:v>
                </c:pt>
                <c:pt idx="81">
                  <c:v>4.6331565316880035</c:v>
                </c:pt>
                <c:pt idx="82">
                  <c:v>4.9439277638193566</c:v>
                </c:pt>
                <c:pt idx="83">
                  <c:v>5.4751142049047905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67709712"/>
        <c:axId val="-1167709168"/>
      </c:lineChart>
      <c:catAx>
        <c:axId val="-116770971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167709168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-116770916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167709712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360607511018854E-2"/>
          <c:y val="0.13562714669855744"/>
          <c:w val="0.90211490665900462"/>
          <c:h val="0.66747926822147263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9.32</c:v>
                </c:pt>
                <c:pt idx="1">
                  <c:v>10.01</c:v>
                </c:pt>
                <c:pt idx="2">
                  <c:v>9.86</c:v>
                </c:pt>
                <c:pt idx="3">
                  <c:v>11.34</c:v>
                </c:pt>
                <c:pt idx="4">
                  <c:v>13.25</c:v>
                </c:pt>
                <c:pt idx="5">
                  <c:v>16.059999999999999</c:v>
                </c:pt>
                <c:pt idx="6">
                  <c:v>17.86</c:v>
                </c:pt>
                <c:pt idx="7">
                  <c:v>18.22</c:v>
                </c:pt>
                <c:pt idx="8">
                  <c:v>16.920000000000002</c:v>
                </c:pt>
                <c:pt idx="9">
                  <c:v>13.39</c:v>
                </c:pt>
                <c:pt idx="10">
                  <c:v>10.14</c:v>
                </c:pt>
                <c:pt idx="11">
                  <c:v>9.2899999999999991</c:v>
                </c:pt>
                <c:pt idx="12">
                  <c:v>8.9</c:v>
                </c:pt>
                <c:pt idx="13">
                  <c:v>9.6300000000000008</c:v>
                </c:pt>
                <c:pt idx="14">
                  <c:v>9.76</c:v>
                </c:pt>
                <c:pt idx="15">
                  <c:v>10.050000000000001</c:v>
                </c:pt>
                <c:pt idx="16">
                  <c:v>13.52</c:v>
                </c:pt>
                <c:pt idx="17">
                  <c:v>16.47</c:v>
                </c:pt>
                <c:pt idx="18">
                  <c:v>17.850000000000001</c:v>
                </c:pt>
                <c:pt idx="19">
                  <c:v>18.559999999999999</c:v>
                </c:pt>
                <c:pt idx="20">
                  <c:v>17.23</c:v>
                </c:pt>
                <c:pt idx="21">
                  <c:v>12.22</c:v>
                </c:pt>
                <c:pt idx="22">
                  <c:v>9.42</c:v>
                </c:pt>
                <c:pt idx="23">
                  <c:v>9.6199999999999992</c:v>
                </c:pt>
                <c:pt idx="24">
                  <c:v>9.36</c:v>
                </c:pt>
                <c:pt idx="25">
                  <c:v>9.4</c:v>
                </c:pt>
                <c:pt idx="26">
                  <c:v>9.42</c:v>
                </c:pt>
                <c:pt idx="27">
                  <c:v>10.85</c:v>
                </c:pt>
                <c:pt idx="28">
                  <c:v>12.76</c:v>
                </c:pt>
                <c:pt idx="29">
                  <c:v>15.55</c:v>
                </c:pt>
                <c:pt idx="30">
                  <c:v>17.739999999999998</c:v>
                </c:pt>
                <c:pt idx="31">
                  <c:v>18.38</c:v>
                </c:pt>
                <c:pt idx="32">
                  <c:v>17.61</c:v>
                </c:pt>
                <c:pt idx="33">
                  <c:v>12.5</c:v>
                </c:pt>
                <c:pt idx="34">
                  <c:v>9.33</c:v>
                </c:pt>
                <c:pt idx="35">
                  <c:v>9.3000000000000007</c:v>
                </c:pt>
                <c:pt idx="36">
                  <c:v>9.51</c:v>
                </c:pt>
                <c:pt idx="37">
                  <c:v>9.1199999999999992</c:v>
                </c:pt>
                <c:pt idx="38">
                  <c:v>9.85</c:v>
                </c:pt>
                <c:pt idx="39">
                  <c:v>10.66</c:v>
                </c:pt>
                <c:pt idx="40">
                  <c:v>11.85</c:v>
                </c:pt>
                <c:pt idx="41">
                  <c:v>15.37</c:v>
                </c:pt>
                <c:pt idx="42">
                  <c:v>17.63</c:v>
                </c:pt>
                <c:pt idx="43">
                  <c:v>18.420000000000002</c:v>
                </c:pt>
                <c:pt idx="44">
                  <c:v>16.989999999999998</c:v>
                </c:pt>
                <c:pt idx="45">
                  <c:v>12.36</c:v>
                </c:pt>
                <c:pt idx="46">
                  <c:v>11.07</c:v>
                </c:pt>
                <c:pt idx="47">
                  <c:v>9.81</c:v>
                </c:pt>
                <c:pt idx="48">
                  <c:v>9.74</c:v>
                </c:pt>
                <c:pt idx="49">
                  <c:v>9.3699999999999992</c:v>
                </c:pt>
                <c:pt idx="50">
                  <c:v>10.55</c:v>
                </c:pt>
                <c:pt idx="51">
                  <c:v>11.350849999999999</c:v>
                </c:pt>
                <c:pt idx="52">
                  <c:v>13.357889999999999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12.971666666666666</c:v>
                </c:pt>
                <c:pt idx="2">
                  <c:v>12.971666666666666</c:v>
                </c:pt>
                <c:pt idx="3">
                  <c:v>12.971666666666666</c:v>
                </c:pt>
                <c:pt idx="4">
                  <c:v>12.971666666666666</c:v>
                </c:pt>
                <c:pt idx="5">
                  <c:v>12.971666666666666</c:v>
                </c:pt>
                <c:pt idx="6">
                  <c:v>12.971666666666666</c:v>
                </c:pt>
                <c:pt idx="7">
                  <c:v>12.971666666666666</c:v>
                </c:pt>
                <c:pt idx="8">
                  <c:v>12.971666666666666</c:v>
                </c:pt>
                <c:pt idx="9">
                  <c:v>12.971666666666666</c:v>
                </c:pt>
                <c:pt idx="10">
                  <c:v>12.971666666666666</c:v>
                </c:pt>
                <c:pt idx="13">
                  <c:v>12.769166666666669</c:v>
                </c:pt>
                <c:pt idx="14">
                  <c:v>12.769166666666669</c:v>
                </c:pt>
                <c:pt idx="15">
                  <c:v>12.769166666666669</c:v>
                </c:pt>
                <c:pt idx="16">
                  <c:v>12.769166666666669</c:v>
                </c:pt>
                <c:pt idx="17">
                  <c:v>12.769166666666669</c:v>
                </c:pt>
                <c:pt idx="18">
                  <c:v>12.769166666666669</c:v>
                </c:pt>
                <c:pt idx="19">
                  <c:v>12.769166666666669</c:v>
                </c:pt>
                <c:pt idx="20">
                  <c:v>12.769166666666669</c:v>
                </c:pt>
                <c:pt idx="21">
                  <c:v>12.769166666666669</c:v>
                </c:pt>
                <c:pt idx="22">
                  <c:v>12.769166666666669</c:v>
                </c:pt>
                <c:pt idx="25">
                  <c:v>12.683333333333335</c:v>
                </c:pt>
                <c:pt idx="26">
                  <c:v>12.683333333333335</c:v>
                </c:pt>
                <c:pt idx="27">
                  <c:v>12.683333333333335</c:v>
                </c:pt>
                <c:pt idx="28">
                  <c:v>12.683333333333335</c:v>
                </c:pt>
                <c:pt idx="29">
                  <c:v>12.683333333333335</c:v>
                </c:pt>
                <c:pt idx="30">
                  <c:v>12.683333333333335</c:v>
                </c:pt>
                <c:pt idx="31">
                  <c:v>12.683333333333335</c:v>
                </c:pt>
                <c:pt idx="32">
                  <c:v>12.683333333333335</c:v>
                </c:pt>
                <c:pt idx="33">
                  <c:v>12.683333333333335</c:v>
                </c:pt>
                <c:pt idx="34">
                  <c:v>12.683333333333335</c:v>
                </c:pt>
                <c:pt idx="37">
                  <c:v>12.719999999999999</c:v>
                </c:pt>
                <c:pt idx="38">
                  <c:v>12.719999999999999</c:v>
                </c:pt>
                <c:pt idx="39">
                  <c:v>12.719999999999999</c:v>
                </c:pt>
                <c:pt idx="40">
                  <c:v>12.719999999999999</c:v>
                </c:pt>
                <c:pt idx="41">
                  <c:v>12.719999999999999</c:v>
                </c:pt>
                <c:pt idx="42">
                  <c:v>12.719999999999999</c:v>
                </c:pt>
                <c:pt idx="43">
                  <c:v>12.719999999999999</c:v>
                </c:pt>
                <c:pt idx="44">
                  <c:v>12.719999999999999</c:v>
                </c:pt>
                <c:pt idx="45">
                  <c:v>12.719999999999999</c:v>
                </c:pt>
                <c:pt idx="46">
                  <c:v>12.719999999999999</c:v>
                </c:pt>
                <c:pt idx="49">
                  <c:v>13.049968083333333</c:v>
                </c:pt>
                <c:pt idx="50">
                  <c:v>13.049968083333333</c:v>
                </c:pt>
                <c:pt idx="51">
                  <c:v>13.049968083333333</c:v>
                </c:pt>
                <c:pt idx="52">
                  <c:v>13.049968083333333</c:v>
                </c:pt>
                <c:pt idx="53">
                  <c:v>13.049968083333333</c:v>
                </c:pt>
                <c:pt idx="54">
                  <c:v>13.049968083333333</c:v>
                </c:pt>
                <c:pt idx="55">
                  <c:v>13.049968083333333</c:v>
                </c:pt>
                <c:pt idx="56">
                  <c:v>13.049968083333333</c:v>
                </c:pt>
                <c:pt idx="57">
                  <c:v>13.049968083333333</c:v>
                </c:pt>
                <c:pt idx="58">
                  <c:v>13.049968083333333</c:v>
                </c:pt>
                <c:pt idx="61">
                  <c:v>12.854916833333332</c:v>
                </c:pt>
                <c:pt idx="62">
                  <c:v>12.854916833333332</c:v>
                </c:pt>
                <c:pt idx="63">
                  <c:v>12.854916833333332</c:v>
                </c:pt>
                <c:pt idx="64">
                  <c:v>12.854916833333332</c:v>
                </c:pt>
                <c:pt idx="65">
                  <c:v>12.854916833333332</c:v>
                </c:pt>
                <c:pt idx="66">
                  <c:v>12.854916833333332</c:v>
                </c:pt>
                <c:pt idx="67">
                  <c:v>12.854916833333332</c:v>
                </c:pt>
                <c:pt idx="68">
                  <c:v>12.854916833333332</c:v>
                </c:pt>
                <c:pt idx="69">
                  <c:v>12.854916833333332</c:v>
                </c:pt>
                <c:pt idx="70">
                  <c:v>12.854916833333332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3.4262480000000002</c:v>
                </c:pt>
                <c:pt idx="1">
                  <c:v>2.9575239999999998</c:v>
                </c:pt>
                <c:pt idx="2">
                  <c:v>2.9865599999999999</c:v>
                </c:pt>
                <c:pt idx="3">
                  <c:v>3.2178110000000002</c:v>
                </c:pt>
                <c:pt idx="4">
                  <c:v>3.2665500000000001</c:v>
                </c:pt>
                <c:pt idx="5">
                  <c:v>3.0850749999999998</c:v>
                </c:pt>
                <c:pt idx="6">
                  <c:v>3.094408</c:v>
                </c:pt>
                <c:pt idx="7">
                  <c:v>3.0072999999999999</c:v>
                </c:pt>
                <c:pt idx="8">
                  <c:v>3.086112</c:v>
                </c:pt>
                <c:pt idx="9">
                  <c:v>2.9855230000000001</c:v>
                </c:pt>
                <c:pt idx="10">
                  <c:v>3.125518</c:v>
                </c:pt>
                <c:pt idx="11">
                  <c:v>2.9253770000000001</c:v>
                </c:pt>
                <c:pt idx="12">
                  <c:v>3.8302200000000002</c:v>
                </c:pt>
                <c:pt idx="13">
                  <c:v>2.7714599999999998</c:v>
                </c:pt>
                <c:pt idx="14">
                  <c:v>2.795334</c:v>
                </c:pt>
                <c:pt idx="15">
                  <c:v>2.9022480000000002</c:v>
                </c:pt>
                <c:pt idx="16">
                  <c:v>2.9064000000000001</c:v>
                </c:pt>
                <c:pt idx="17">
                  <c:v>3.0797460000000001</c:v>
                </c:pt>
                <c:pt idx="18">
                  <c:v>2.9406539999999999</c:v>
                </c:pt>
                <c:pt idx="19">
                  <c:v>3.073518</c:v>
                </c:pt>
                <c:pt idx="20">
                  <c:v>3.1088100000000001</c:v>
                </c:pt>
                <c:pt idx="21">
                  <c:v>3.4004880000000002</c:v>
                </c:pt>
                <c:pt idx="22">
                  <c:v>4.2464579999999996</c:v>
                </c:pt>
                <c:pt idx="23">
                  <c:v>4.1945579999999998</c:v>
                </c:pt>
                <c:pt idx="24">
                  <c:v>3.230251</c:v>
                </c:pt>
                <c:pt idx="25">
                  <c:v>2.7959489999999998</c:v>
                </c:pt>
                <c:pt idx="26">
                  <c:v>3.0629719999999998</c:v>
                </c:pt>
                <c:pt idx="27">
                  <c:v>2.7502330000000001</c:v>
                </c:pt>
                <c:pt idx="28">
                  <c:v>2.740882</c:v>
                </c:pt>
                <c:pt idx="29">
                  <c:v>2.4925609999999998</c:v>
                </c:pt>
                <c:pt idx="30">
                  <c:v>2.4582739999999998</c:v>
                </c:pt>
                <c:pt idx="31">
                  <c:v>2.3076189999999999</c:v>
                </c:pt>
                <c:pt idx="32">
                  <c:v>2.658801</c:v>
                </c:pt>
                <c:pt idx="33">
                  <c:v>2.4219089999999999</c:v>
                </c:pt>
                <c:pt idx="34">
                  <c:v>2.7564669999999998</c:v>
                </c:pt>
                <c:pt idx="35">
                  <c:v>2.3055409999999998</c:v>
                </c:pt>
                <c:pt idx="36">
                  <c:v>2.0987800000000001</c:v>
                </c:pt>
                <c:pt idx="37">
                  <c:v>1.9844900000000001</c:v>
                </c:pt>
                <c:pt idx="38">
                  <c:v>1.85981</c:v>
                </c:pt>
                <c:pt idx="39">
                  <c:v>1.80786</c:v>
                </c:pt>
                <c:pt idx="40">
                  <c:v>1.8161719999999999</c:v>
                </c:pt>
                <c:pt idx="41">
                  <c:v>1.694609</c:v>
                </c:pt>
                <c:pt idx="42">
                  <c:v>1.8359129999999999</c:v>
                </c:pt>
                <c:pt idx="43">
                  <c:v>2.3896999999999999</c:v>
                </c:pt>
                <c:pt idx="44">
                  <c:v>1.996958</c:v>
                </c:pt>
                <c:pt idx="45">
                  <c:v>2.4832100000000001</c:v>
                </c:pt>
                <c:pt idx="46">
                  <c:v>2.7117900000000001</c:v>
                </c:pt>
                <c:pt idx="47">
                  <c:v>2.6910099999999999</c:v>
                </c:pt>
                <c:pt idx="48">
                  <c:v>2.81569</c:v>
                </c:pt>
                <c:pt idx="49">
                  <c:v>5.5586500000000001</c:v>
                </c:pt>
                <c:pt idx="50">
                  <c:v>2.7221799999999998</c:v>
                </c:pt>
                <c:pt idx="51">
                  <c:v>2.7668569999999999</c:v>
                </c:pt>
                <c:pt idx="52">
                  <c:v>3.0234899999999998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3.0970005</c:v>
                </c:pt>
                <c:pt idx="2">
                  <c:v>3.0970005</c:v>
                </c:pt>
                <c:pt idx="3">
                  <c:v>3.0970005</c:v>
                </c:pt>
                <c:pt idx="4">
                  <c:v>3.0970005</c:v>
                </c:pt>
                <c:pt idx="5">
                  <c:v>3.0970005</c:v>
                </c:pt>
                <c:pt idx="6">
                  <c:v>3.0970005</c:v>
                </c:pt>
                <c:pt idx="7">
                  <c:v>3.0970005</c:v>
                </c:pt>
                <c:pt idx="8">
                  <c:v>3.0970005</c:v>
                </c:pt>
                <c:pt idx="9">
                  <c:v>3.0970005</c:v>
                </c:pt>
                <c:pt idx="10">
                  <c:v>3.0970005</c:v>
                </c:pt>
                <c:pt idx="13">
                  <c:v>3.2708244999999998</c:v>
                </c:pt>
                <c:pt idx="14">
                  <c:v>3.2708244999999998</c:v>
                </c:pt>
                <c:pt idx="15">
                  <c:v>3.2708244999999998</c:v>
                </c:pt>
                <c:pt idx="16">
                  <c:v>3.2708244999999998</c:v>
                </c:pt>
                <c:pt idx="17">
                  <c:v>3.2708244999999998</c:v>
                </c:pt>
                <c:pt idx="18">
                  <c:v>3.2708244999999998</c:v>
                </c:pt>
                <c:pt idx="19">
                  <c:v>3.2708244999999998</c:v>
                </c:pt>
                <c:pt idx="20">
                  <c:v>3.2708244999999998</c:v>
                </c:pt>
                <c:pt idx="21">
                  <c:v>3.2708244999999998</c:v>
                </c:pt>
                <c:pt idx="22">
                  <c:v>3.2708244999999998</c:v>
                </c:pt>
                <c:pt idx="25">
                  <c:v>2.6651215833333328</c:v>
                </c:pt>
                <c:pt idx="26">
                  <c:v>2.6651215833333328</c:v>
                </c:pt>
                <c:pt idx="27">
                  <c:v>2.6651215833333328</c:v>
                </c:pt>
                <c:pt idx="28">
                  <c:v>2.6651215833333328</c:v>
                </c:pt>
                <c:pt idx="29">
                  <c:v>2.6651215833333328</c:v>
                </c:pt>
                <c:pt idx="30">
                  <c:v>2.6651215833333328</c:v>
                </c:pt>
                <c:pt idx="31">
                  <c:v>2.6651215833333328</c:v>
                </c:pt>
                <c:pt idx="32">
                  <c:v>2.6651215833333328</c:v>
                </c:pt>
                <c:pt idx="33">
                  <c:v>2.6651215833333328</c:v>
                </c:pt>
                <c:pt idx="34">
                  <c:v>2.6651215833333328</c:v>
                </c:pt>
                <c:pt idx="37">
                  <c:v>2.1141918333333334</c:v>
                </c:pt>
                <c:pt idx="38">
                  <c:v>2.1141918333333334</c:v>
                </c:pt>
                <c:pt idx="39">
                  <c:v>2.1141918333333334</c:v>
                </c:pt>
                <c:pt idx="40">
                  <c:v>2.1141918333333334</c:v>
                </c:pt>
                <c:pt idx="41">
                  <c:v>2.1141918333333334</c:v>
                </c:pt>
                <c:pt idx="42">
                  <c:v>2.1141918333333334</c:v>
                </c:pt>
                <c:pt idx="43">
                  <c:v>2.1141918333333334</c:v>
                </c:pt>
                <c:pt idx="44">
                  <c:v>2.1141918333333334</c:v>
                </c:pt>
                <c:pt idx="45">
                  <c:v>2.1141918333333334</c:v>
                </c:pt>
                <c:pt idx="46">
                  <c:v>2.1141918333333334</c:v>
                </c:pt>
                <c:pt idx="49">
                  <c:v>3.1943189166666666</c:v>
                </c:pt>
                <c:pt idx="50">
                  <c:v>3.1943189166666666</c:v>
                </c:pt>
                <c:pt idx="51">
                  <c:v>3.1943189166666666</c:v>
                </c:pt>
                <c:pt idx="52">
                  <c:v>3.1943189166666666</c:v>
                </c:pt>
                <c:pt idx="53">
                  <c:v>3.1943189166666666</c:v>
                </c:pt>
                <c:pt idx="54">
                  <c:v>3.1943189166666666</c:v>
                </c:pt>
                <c:pt idx="55">
                  <c:v>3.1943189166666666</c:v>
                </c:pt>
                <c:pt idx="56">
                  <c:v>3.1943189166666666</c:v>
                </c:pt>
                <c:pt idx="57">
                  <c:v>3.1943189166666666</c:v>
                </c:pt>
                <c:pt idx="58">
                  <c:v>3.1943189166666666</c:v>
                </c:pt>
                <c:pt idx="61">
                  <c:v>3.0451358333333332</c:v>
                </c:pt>
                <c:pt idx="62">
                  <c:v>3.0451358333333332</c:v>
                </c:pt>
                <c:pt idx="63">
                  <c:v>3.0451358333333332</c:v>
                </c:pt>
                <c:pt idx="64">
                  <c:v>3.0451358333333332</c:v>
                </c:pt>
                <c:pt idx="65">
                  <c:v>3.0451358333333332</c:v>
                </c:pt>
                <c:pt idx="66">
                  <c:v>3.0451358333333332</c:v>
                </c:pt>
                <c:pt idx="67">
                  <c:v>3.0451358333333332</c:v>
                </c:pt>
                <c:pt idx="68">
                  <c:v>3.0451358333333332</c:v>
                </c:pt>
                <c:pt idx="69">
                  <c:v>3.0451358333333332</c:v>
                </c:pt>
                <c:pt idx="70">
                  <c:v>3.0451358333333332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3.0234899999999998</c:v>
                </c:pt>
                <c:pt idx="53">
                  <c:v>3.117</c:v>
                </c:pt>
                <c:pt idx="54">
                  <c:v>3.0546600000000002</c:v>
                </c:pt>
                <c:pt idx="55">
                  <c:v>3.04427</c:v>
                </c:pt>
                <c:pt idx="56">
                  <c:v>3.00271</c:v>
                </c:pt>
                <c:pt idx="57">
                  <c:v>3.04427</c:v>
                </c:pt>
                <c:pt idx="58">
                  <c:v>3.0650499999999998</c:v>
                </c:pt>
                <c:pt idx="59">
                  <c:v>3.117</c:v>
                </c:pt>
                <c:pt idx="60">
                  <c:v>3.2936299999999998</c:v>
                </c:pt>
                <c:pt idx="61">
                  <c:v>3.2416800000000001</c:v>
                </c:pt>
                <c:pt idx="62">
                  <c:v>3.0650499999999998</c:v>
                </c:pt>
                <c:pt idx="63">
                  <c:v>2.9611499999999999</c:v>
                </c:pt>
                <c:pt idx="64">
                  <c:v>2.92998</c:v>
                </c:pt>
                <c:pt idx="65">
                  <c:v>2.9715400000000001</c:v>
                </c:pt>
                <c:pt idx="66">
                  <c:v>2.9923199999999999</c:v>
                </c:pt>
                <c:pt idx="67">
                  <c:v>2.9923199999999999</c:v>
                </c:pt>
                <c:pt idx="68">
                  <c:v>2.9611499999999999</c:v>
                </c:pt>
                <c:pt idx="69">
                  <c:v>3.00271</c:v>
                </c:pt>
                <c:pt idx="70">
                  <c:v>3.04427</c:v>
                </c:pt>
                <c:pt idx="71">
                  <c:v>3.0858300000000001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13.357889999999999</c:v>
                </c:pt>
                <c:pt idx="53">
                  <c:v>15.9671</c:v>
                </c:pt>
                <c:pt idx="54">
                  <c:v>17.40183</c:v>
                </c:pt>
                <c:pt idx="55">
                  <c:v>17.98761</c:v>
                </c:pt>
                <c:pt idx="56">
                  <c:v>16.95711</c:v>
                </c:pt>
                <c:pt idx="57">
                  <c:v>13.461970000000001</c:v>
                </c:pt>
                <c:pt idx="58">
                  <c:v>10.68408</c:v>
                </c:pt>
                <c:pt idx="59">
                  <c:v>9.7711769999999998</c:v>
                </c:pt>
                <c:pt idx="60">
                  <c:v>9.4695350000000005</c:v>
                </c:pt>
                <c:pt idx="61">
                  <c:v>9.492756</c:v>
                </c:pt>
                <c:pt idx="62">
                  <c:v>10.055199999999999</c:v>
                </c:pt>
                <c:pt idx="63">
                  <c:v>11.011810000000001</c:v>
                </c:pt>
                <c:pt idx="64">
                  <c:v>13.17108</c:v>
                </c:pt>
                <c:pt idx="65">
                  <c:v>15.747159999999999</c:v>
                </c:pt>
                <c:pt idx="66">
                  <c:v>17.179849999999998</c:v>
                </c:pt>
                <c:pt idx="67">
                  <c:v>17.813330000000001</c:v>
                </c:pt>
                <c:pt idx="68">
                  <c:v>16.809850000000001</c:v>
                </c:pt>
                <c:pt idx="69">
                  <c:v>13.31556</c:v>
                </c:pt>
                <c:pt idx="70">
                  <c:v>10.538679999999999</c:v>
                </c:pt>
                <c:pt idx="71">
                  <c:v>9.6541910000000009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67714064"/>
        <c:axId val="-1167715696"/>
      </c:lineChart>
      <c:catAx>
        <c:axId val="-1167714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677156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6771569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67714064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8.4442940500206065E-2"/>
          <c:y val="0.50364629985933485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97.193969241999994</c:v>
                </c:pt>
                <c:pt idx="1">
                  <c:v>96.595333977999999</c:v>
                </c:pt>
                <c:pt idx="2">
                  <c:v>97.242192369999998</c:v>
                </c:pt>
                <c:pt idx="3">
                  <c:v>98.651404064999994</c:v>
                </c:pt>
                <c:pt idx="4">
                  <c:v>97.154072056000004</c:v>
                </c:pt>
                <c:pt idx="5">
                  <c:v>97.592445217000005</c:v>
                </c:pt>
                <c:pt idx="6">
                  <c:v>98.586888541999997</c:v>
                </c:pt>
                <c:pt idx="7">
                  <c:v>99.034480160000001</c:v>
                </c:pt>
                <c:pt idx="8">
                  <c:v>99.334036402999999</c:v>
                </c:pt>
                <c:pt idx="9">
                  <c:v>99.955073463000005</c:v>
                </c:pt>
                <c:pt idx="10">
                  <c:v>101.54052188999999</c:v>
                </c:pt>
                <c:pt idx="11">
                  <c:v>102.35009886</c:v>
                </c:pt>
                <c:pt idx="12">
                  <c:v>100.29677542</c:v>
                </c:pt>
                <c:pt idx="13">
                  <c:v>100.44075466</c:v>
                </c:pt>
                <c:pt idx="14">
                  <c:v>100.19196662</c:v>
                </c:pt>
                <c:pt idx="15">
                  <c:v>101.70082422</c:v>
                </c:pt>
                <c:pt idx="16">
                  <c:v>100.64104893</c:v>
                </c:pt>
                <c:pt idx="17">
                  <c:v>92.454405723999997</c:v>
                </c:pt>
                <c:pt idx="18">
                  <c:v>91.037551844999996</c:v>
                </c:pt>
                <c:pt idx="19">
                  <c:v>92.792669055000005</c:v>
                </c:pt>
                <c:pt idx="20">
                  <c:v>92.829926592999996</c:v>
                </c:pt>
                <c:pt idx="21">
                  <c:v>95.330083369999997</c:v>
                </c:pt>
                <c:pt idx="22">
                  <c:v>99.084744100999998</c:v>
                </c:pt>
                <c:pt idx="23">
                  <c:v>100.09623093</c:v>
                </c:pt>
                <c:pt idx="24">
                  <c:v>100.03261172000001</c:v>
                </c:pt>
                <c:pt idx="25">
                  <c:v>101.69918541</c:v>
                </c:pt>
                <c:pt idx="26">
                  <c:v>102.60492676</c:v>
                </c:pt>
                <c:pt idx="27">
                  <c:v>102.91185986000001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95.945315867000005</c:v>
                </c:pt>
                <c:pt idx="1">
                  <c:v>96.398417351000006</c:v>
                </c:pt>
                <c:pt idx="2">
                  <c:v>97.365875036999995</c:v>
                </c:pt>
                <c:pt idx="3">
                  <c:v>97.44515973</c:v>
                </c:pt>
                <c:pt idx="4">
                  <c:v>97.226113503999997</c:v>
                </c:pt>
                <c:pt idx="5">
                  <c:v>99.089732549000004</c:v>
                </c:pt>
                <c:pt idx="6">
                  <c:v>99.528885529999997</c:v>
                </c:pt>
                <c:pt idx="7">
                  <c:v>99.879524119999999</c:v>
                </c:pt>
                <c:pt idx="8">
                  <c:v>99.354574210999999</c:v>
                </c:pt>
                <c:pt idx="9">
                  <c:v>99.736057747999993</c:v>
                </c:pt>
                <c:pt idx="10">
                  <c:v>100.85216414</c:v>
                </c:pt>
                <c:pt idx="11">
                  <c:v>100.25474918</c:v>
                </c:pt>
                <c:pt idx="12">
                  <c:v>99.976803891000003</c:v>
                </c:pt>
                <c:pt idx="13">
                  <c:v>100.36174262999999</c:v>
                </c:pt>
                <c:pt idx="14">
                  <c:v>101.83731486000001</c:v>
                </c:pt>
                <c:pt idx="15">
                  <c:v>101.40511162999999</c:v>
                </c:pt>
                <c:pt idx="16">
                  <c:v>95.395247722999997</c:v>
                </c:pt>
                <c:pt idx="17">
                  <c:v>84.853935147000001</c:v>
                </c:pt>
                <c:pt idx="18">
                  <c:v>93.333236016000001</c:v>
                </c:pt>
                <c:pt idx="19">
                  <c:v>95.392058904999999</c:v>
                </c:pt>
                <c:pt idx="20">
                  <c:v>94.497916527000001</c:v>
                </c:pt>
                <c:pt idx="21">
                  <c:v>96.857692786000001</c:v>
                </c:pt>
                <c:pt idx="22">
                  <c:v>98.961561638000006</c:v>
                </c:pt>
                <c:pt idx="23">
                  <c:v>100.26589106</c:v>
                </c:pt>
                <c:pt idx="24">
                  <c:v>99.862459559000001</c:v>
                </c:pt>
                <c:pt idx="25">
                  <c:v>101.01106962999999</c:v>
                </c:pt>
                <c:pt idx="26">
                  <c:v>102.05259869</c:v>
                </c:pt>
                <c:pt idx="27">
                  <c:v>102.29483820999999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67715152"/>
        <c:axId val="-1167714608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70</c:v>
                </c:pt>
                <c:pt idx="1">
                  <c:v>105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67715152"/>
        <c:axId val="-1167714608"/>
      </c:scatterChart>
      <c:catAx>
        <c:axId val="-1167715152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-1167714608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-1167714608"/>
        <c:scaling>
          <c:orientation val="minMax"/>
          <c:max val="105"/>
          <c:min val="7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67715152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8.3187181164435145E-2"/>
          <c:w val="0.86757732092358386"/>
          <c:h val="0.6654616354506700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-0.12368266721</c:v>
                </c:pt>
                <c:pt idx="3">
                  <c:v>0</c:v>
                </c:pt>
                <c:pt idx="4">
                  <c:v>-7.2041448169999994E-2</c:v>
                </c:pt>
                <c:pt idx="5">
                  <c:v>-1.4972873316999999</c:v>
                </c:pt>
                <c:pt idx="6">
                  <c:v>-0.94199698812999999</c:v>
                </c:pt>
                <c:pt idx="7">
                  <c:v>-0.84504395987000003</c:v>
                </c:pt>
                <c:pt idx="8">
                  <c:v>-2.0537807445E-2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-1.6453482392000001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-2.2956841715</c:v>
                </c:pt>
                <c:pt idx="19">
                  <c:v>-2.5993898494000001</c:v>
                </c:pt>
                <c:pt idx="20">
                  <c:v>-1.6679899341</c:v>
                </c:pt>
                <c:pt idx="21">
                  <c:v>-1.5276094159</c:v>
                </c:pt>
                <c:pt idx="22">
                  <c:v>0</c:v>
                </c:pt>
                <c:pt idx="23">
                  <c:v>-0.16966012983000001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1.2486533745999999</c:v>
                </c:pt>
                <c:pt idx="1">
                  <c:v>0.19691662728000001</c:v>
                </c:pt>
                <c:pt idx="2">
                  <c:v>0</c:v>
                </c:pt>
                <c:pt idx="3">
                  <c:v>1.2062443353000001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0.21901571471</c:v>
                </c:pt>
                <c:pt idx="10">
                  <c:v>0.68835775862000004</c:v>
                </c:pt>
                <c:pt idx="11">
                  <c:v>2.0953496842999999</c:v>
                </c:pt>
                <c:pt idx="12">
                  <c:v>0.31997152648999999</c:v>
                </c:pt>
                <c:pt idx="13">
                  <c:v>7.9012035216000004E-2</c:v>
                </c:pt>
                <c:pt idx="14">
                  <c:v>0</c:v>
                </c:pt>
                <c:pt idx="15">
                  <c:v>0.29571258709999998</c:v>
                </c:pt>
                <c:pt idx="16">
                  <c:v>5.2458012108999998</c:v>
                </c:pt>
                <c:pt idx="17">
                  <c:v>7.6004705766000002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0.12318246307</c:v>
                </c:pt>
                <c:pt idx="23">
                  <c:v>0</c:v>
                </c:pt>
                <c:pt idx="24">
                  <c:v>0.17015215911000001</c:v>
                </c:pt>
                <c:pt idx="25">
                  <c:v>0.68811577633999998</c:v>
                </c:pt>
                <c:pt idx="26">
                  <c:v>0.55232806462999995</c:v>
                </c:pt>
                <c:pt idx="27">
                  <c:v>0.61702165142999998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148376304"/>
        <c:axId val="-1148375760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-5</c:v>
                </c:pt>
                <c:pt idx="1">
                  <c:v>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8376304"/>
        <c:axId val="-1148375760"/>
      </c:scatterChart>
      <c:catAx>
        <c:axId val="-11483763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-1148375760"/>
        <c:crosses val="autoZero"/>
        <c:auto val="1"/>
        <c:lblAlgn val="ctr"/>
        <c:lblOffset val="100"/>
        <c:noMultiLvlLbl val="0"/>
      </c:catAx>
      <c:valAx>
        <c:axId val="-1148375760"/>
        <c:scaling>
          <c:orientation val="minMax"/>
          <c:max val="8"/>
          <c:min val="-4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48376304"/>
        <c:crosses val="autoZero"/>
        <c:crossBetween val="between"/>
        <c:majorUnit val="2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among OPEC and non-OPEC producers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5370188101487314E-2"/>
          <c:y val="0.17846285864115619"/>
          <c:w val="0.74249052201808097"/>
          <c:h val="0.62410672429821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0.5</c:v>
                </c:pt>
                <c:pt idx="1">
                  <c:v>0.47</c:v>
                </c:pt>
                <c:pt idx="2">
                  <c:v>0.24</c:v>
                </c:pt>
                <c:pt idx="3">
                  <c:v>0.16</c:v>
                </c:pt>
                <c:pt idx="4">
                  <c:v>0.17</c:v>
                </c:pt>
                <c:pt idx="5">
                  <c:v>0.23</c:v>
                </c:pt>
                <c:pt idx="6">
                  <c:v>0.20499999999999999</c:v>
                </c:pt>
                <c:pt idx="7">
                  <c:v>0.245</c:v>
                </c:pt>
                <c:pt idx="8">
                  <c:v>0.15</c:v>
                </c:pt>
                <c:pt idx="9">
                  <c:v>0.14499999999999999</c:v>
                </c:pt>
                <c:pt idx="10">
                  <c:v>0.14000000000000001</c:v>
                </c:pt>
                <c:pt idx="11">
                  <c:v>0.18</c:v>
                </c:pt>
                <c:pt idx="12">
                  <c:v>0.56999999999999995</c:v>
                </c:pt>
                <c:pt idx="13">
                  <c:v>1.2</c:v>
                </c:pt>
                <c:pt idx="14">
                  <c:v>1.25</c:v>
                </c:pt>
                <c:pt idx="15">
                  <c:v>1.2649999999999999</c:v>
                </c:pt>
                <c:pt idx="16">
                  <c:v>1.27</c:v>
                </c:pt>
                <c:pt idx="17">
                  <c:v>1.27</c:v>
                </c:pt>
                <c:pt idx="18">
                  <c:v>1.2450000000000001</c:v>
                </c:pt>
                <c:pt idx="19">
                  <c:v>1.26</c:v>
                </c:pt>
                <c:pt idx="20">
                  <c:v>1.22</c:v>
                </c:pt>
                <c:pt idx="21">
                  <c:v>0.91</c:v>
                </c:pt>
                <c:pt idx="22">
                  <c:v>0.27</c:v>
                </c:pt>
                <c:pt idx="23">
                  <c:v>0.11</c:v>
                </c:pt>
                <c:pt idx="24">
                  <c:v>0.2</c:v>
                </c:pt>
                <c:pt idx="25">
                  <c:v>0.16</c:v>
                </c:pt>
                <c:pt idx="26">
                  <c:v>0.14000000000000001</c:v>
                </c:pt>
                <c:pt idx="27">
                  <c:v>0.21</c:v>
                </c:pt>
                <c:pt idx="28">
                  <c:v>0.17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0.28100000000000003</c:v>
                </c:pt>
                <c:pt idx="1">
                  <c:v>0.25900000000000001</c:v>
                </c:pt>
                <c:pt idx="2">
                  <c:v>0.246</c:v>
                </c:pt>
                <c:pt idx="3">
                  <c:v>0.21099999999999999</c:v>
                </c:pt>
                <c:pt idx="4">
                  <c:v>0.32800000000000001</c:v>
                </c:pt>
                <c:pt idx="5">
                  <c:v>0.224</c:v>
                </c:pt>
                <c:pt idx="6">
                  <c:v>0.24099999999999999</c:v>
                </c:pt>
                <c:pt idx="7">
                  <c:v>0.20100000000000001</c:v>
                </c:pt>
                <c:pt idx="8">
                  <c:v>0.26100000000000001</c:v>
                </c:pt>
                <c:pt idx="9">
                  <c:v>0.28999999999999998</c:v>
                </c:pt>
                <c:pt idx="10">
                  <c:v>0.31</c:v>
                </c:pt>
                <c:pt idx="11">
                  <c:v>0.35</c:v>
                </c:pt>
                <c:pt idx="12">
                  <c:v>0.25</c:v>
                </c:pt>
                <c:pt idx="13">
                  <c:v>0.28999999999999998</c:v>
                </c:pt>
                <c:pt idx="14">
                  <c:v>0.31</c:v>
                </c:pt>
                <c:pt idx="15">
                  <c:v>0.26</c:v>
                </c:pt>
                <c:pt idx="16">
                  <c:v>0.26</c:v>
                </c:pt>
                <c:pt idx="17">
                  <c:v>0.26</c:v>
                </c:pt>
                <c:pt idx="18">
                  <c:v>0.26</c:v>
                </c:pt>
                <c:pt idx="19">
                  <c:v>0.26</c:v>
                </c:pt>
                <c:pt idx="20">
                  <c:v>0.26</c:v>
                </c:pt>
                <c:pt idx="21">
                  <c:v>0.26</c:v>
                </c:pt>
                <c:pt idx="22">
                  <c:v>0.28000000000000003</c:v>
                </c:pt>
                <c:pt idx="23">
                  <c:v>0.36</c:v>
                </c:pt>
                <c:pt idx="24">
                  <c:v>0.47</c:v>
                </c:pt>
                <c:pt idx="25">
                  <c:v>0.26</c:v>
                </c:pt>
                <c:pt idx="26">
                  <c:v>0.26</c:v>
                </c:pt>
                <c:pt idx="27">
                  <c:v>0.26</c:v>
                </c:pt>
                <c:pt idx="28">
                  <c:v>0.26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7.4999999999999997E-2</c:v>
                </c:pt>
                <c:pt idx="1">
                  <c:v>7.4999999999999997E-2</c:v>
                </c:pt>
                <c:pt idx="2">
                  <c:v>0.155</c:v>
                </c:pt>
                <c:pt idx="3">
                  <c:v>7.4999999999999997E-2</c:v>
                </c:pt>
                <c:pt idx="4">
                  <c:v>7.4999999999999997E-2</c:v>
                </c:pt>
                <c:pt idx="5">
                  <c:v>7.4999999999999997E-2</c:v>
                </c:pt>
                <c:pt idx="6">
                  <c:v>7.4999999999999997E-2</c:v>
                </c:pt>
                <c:pt idx="7">
                  <c:v>7.4999999999999997E-2</c:v>
                </c:pt>
                <c:pt idx="8">
                  <c:v>7.4999999999999997E-2</c:v>
                </c:pt>
                <c:pt idx="9">
                  <c:v>7.4999999999999997E-2</c:v>
                </c:pt>
                <c:pt idx="10">
                  <c:v>8.5000000000000006E-2</c:v>
                </c:pt>
                <c:pt idx="11">
                  <c:v>0.184</c:v>
                </c:pt>
                <c:pt idx="12">
                  <c:v>8.7999999999999995E-2</c:v>
                </c:pt>
                <c:pt idx="13">
                  <c:v>7.4999999999999997E-2</c:v>
                </c:pt>
                <c:pt idx="14">
                  <c:v>0.12016129032</c:v>
                </c:pt>
                <c:pt idx="15">
                  <c:v>0.12016129032</c:v>
                </c:pt>
                <c:pt idx="16">
                  <c:v>0.12016129032</c:v>
                </c:pt>
                <c:pt idx="17">
                  <c:v>0.12016129032</c:v>
                </c:pt>
                <c:pt idx="18">
                  <c:v>0.12016129032</c:v>
                </c:pt>
                <c:pt idx="19">
                  <c:v>0.12016129032</c:v>
                </c:pt>
                <c:pt idx="20">
                  <c:v>0.12016129032</c:v>
                </c:pt>
                <c:pt idx="21">
                  <c:v>0.12016129032</c:v>
                </c:pt>
                <c:pt idx="22">
                  <c:v>0.12016129032</c:v>
                </c:pt>
                <c:pt idx="23">
                  <c:v>0.12016129032</c:v>
                </c:pt>
                <c:pt idx="24">
                  <c:v>0.12016129032</c:v>
                </c:pt>
                <c:pt idx="25">
                  <c:v>0.12016129032</c:v>
                </c:pt>
                <c:pt idx="26">
                  <c:v>0.12016129032</c:v>
                </c:pt>
                <c:pt idx="27">
                  <c:v>0.12016129032</c:v>
                </c:pt>
                <c:pt idx="28">
                  <c:v>0.12016129032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0.127</c:v>
                </c:pt>
                <c:pt idx="26">
                  <c:v>0.12</c:v>
                </c:pt>
                <c:pt idx="27">
                  <c:v>0.11899999999999999</c:v>
                </c:pt>
                <c:pt idx="28">
                  <c:v>0.115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1.1499999999999999</c:v>
                </c:pt>
                <c:pt idx="1">
                  <c:v>1.1499999999999999</c:v>
                </c:pt>
                <c:pt idx="2">
                  <c:v>1.2</c:v>
                </c:pt>
                <c:pt idx="3">
                  <c:v>1.3</c:v>
                </c:pt>
                <c:pt idx="4">
                  <c:v>1.5</c:v>
                </c:pt>
                <c:pt idx="5">
                  <c:v>1.6</c:v>
                </c:pt>
                <c:pt idx="6">
                  <c:v>1.7</c:v>
                </c:pt>
                <c:pt idx="7">
                  <c:v>1.7</c:v>
                </c:pt>
                <c:pt idx="8">
                  <c:v>1.7</c:v>
                </c:pt>
                <c:pt idx="9">
                  <c:v>1.7</c:v>
                </c:pt>
                <c:pt idx="10">
                  <c:v>1.8</c:v>
                </c:pt>
                <c:pt idx="11">
                  <c:v>1.8</c:v>
                </c:pt>
                <c:pt idx="12">
                  <c:v>1.8</c:v>
                </c:pt>
                <c:pt idx="13">
                  <c:v>1.75</c:v>
                </c:pt>
                <c:pt idx="14">
                  <c:v>1.8</c:v>
                </c:pt>
                <c:pt idx="15">
                  <c:v>1.825</c:v>
                </c:pt>
                <c:pt idx="16">
                  <c:v>1.825</c:v>
                </c:pt>
                <c:pt idx="17">
                  <c:v>1.85</c:v>
                </c:pt>
                <c:pt idx="18">
                  <c:v>1.9</c:v>
                </c:pt>
                <c:pt idx="19">
                  <c:v>1.9</c:v>
                </c:pt>
                <c:pt idx="20">
                  <c:v>1.9</c:v>
                </c:pt>
                <c:pt idx="21">
                  <c:v>1.9</c:v>
                </c:pt>
                <c:pt idx="22">
                  <c:v>1.85</c:v>
                </c:pt>
                <c:pt idx="23">
                  <c:v>1.8</c:v>
                </c:pt>
                <c:pt idx="24">
                  <c:v>1.75</c:v>
                </c:pt>
                <c:pt idx="25">
                  <c:v>1.6</c:v>
                </c:pt>
                <c:pt idx="26">
                  <c:v>1.5</c:v>
                </c:pt>
                <c:pt idx="27">
                  <c:v>1.35</c:v>
                </c:pt>
                <c:pt idx="28">
                  <c:v>1.35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0.31774193548000002</c:v>
                </c:pt>
                <c:pt idx="1">
                  <c:v>0.44285714286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1.6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0.127</c:v>
                </c:pt>
                <c:pt idx="26">
                  <c:v>0.12</c:v>
                </c:pt>
                <c:pt idx="27">
                  <c:v>0.11899999999999999</c:v>
                </c:pt>
                <c:pt idx="28">
                  <c:v>0.115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0.1</c:v>
                </c:pt>
                <c:pt idx="2">
                  <c:v>0.01</c:v>
                </c:pt>
                <c:pt idx="3">
                  <c:v>0.02</c:v>
                </c:pt>
                <c:pt idx="4">
                  <c:v>0.1</c:v>
                </c:pt>
                <c:pt idx="5">
                  <c:v>0.05</c:v>
                </c:pt>
                <c:pt idx="6">
                  <c:v>0.05</c:v>
                </c:pt>
                <c:pt idx="7">
                  <c:v>0.1</c:v>
                </c:pt>
                <c:pt idx="8">
                  <c:v>0.2</c:v>
                </c:pt>
                <c:pt idx="9">
                  <c:v>0.2</c:v>
                </c:pt>
                <c:pt idx="10">
                  <c:v>0.05</c:v>
                </c:pt>
                <c:pt idx="11">
                  <c:v>0</c:v>
                </c:pt>
                <c:pt idx="12">
                  <c:v>0</c:v>
                </c:pt>
                <c:pt idx="13">
                  <c:v>0.05</c:v>
                </c:pt>
                <c:pt idx="14">
                  <c:v>0.2</c:v>
                </c:pt>
                <c:pt idx="15">
                  <c:v>0.25</c:v>
                </c:pt>
                <c:pt idx="16">
                  <c:v>0.32500000000000001</c:v>
                </c:pt>
                <c:pt idx="17">
                  <c:v>0.47</c:v>
                </c:pt>
                <c:pt idx="18">
                  <c:v>0.49</c:v>
                </c:pt>
                <c:pt idx="19">
                  <c:v>0.49</c:v>
                </c:pt>
                <c:pt idx="20">
                  <c:v>0.51</c:v>
                </c:pt>
                <c:pt idx="21">
                  <c:v>0.47</c:v>
                </c:pt>
                <c:pt idx="22">
                  <c:v>0.45</c:v>
                </c:pt>
                <c:pt idx="23">
                  <c:v>0.44</c:v>
                </c:pt>
                <c:pt idx="24">
                  <c:v>0.27</c:v>
                </c:pt>
                <c:pt idx="25">
                  <c:v>0.23</c:v>
                </c:pt>
                <c:pt idx="26">
                  <c:v>0.24</c:v>
                </c:pt>
                <c:pt idx="27">
                  <c:v>0.28000000000000003</c:v>
                </c:pt>
                <c:pt idx="28">
                  <c:v>0.23499999999999999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0.04</c:v>
                </c:pt>
                <c:pt idx="1">
                  <c:v>0.04</c:v>
                </c:pt>
                <c:pt idx="2">
                  <c:v>0.04</c:v>
                </c:pt>
                <c:pt idx="3">
                  <c:v>7.4999999999999997E-2</c:v>
                </c:pt>
                <c:pt idx="4">
                  <c:v>0.04</c:v>
                </c:pt>
                <c:pt idx="5">
                  <c:v>0.04</c:v>
                </c:pt>
                <c:pt idx="6">
                  <c:v>7.3999999999999996E-2</c:v>
                </c:pt>
                <c:pt idx="7">
                  <c:v>7.4999999999999997E-2</c:v>
                </c:pt>
                <c:pt idx="8">
                  <c:v>8.8999999999999996E-2</c:v>
                </c:pt>
                <c:pt idx="9">
                  <c:v>0</c:v>
                </c:pt>
                <c:pt idx="10">
                  <c:v>9.5000000000000001E-2</c:v>
                </c:pt>
                <c:pt idx="11">
                  <c:v>1.2999999999999999E-2</c:v>
                </c:pt>
                <c:pt idx="12">
                  <c:v>3.6999999999999998E-2</c:v>
                </c:pt>
                <c:pt idx="13">
                  <c:v>3.6999999999999998E-2</c:v>
                </c:pt>
                <c:pt idx="14">
                  <c:v>3.6999999999999998E-2</c:v>
                </c:pt>
                <c:pt idx="15">
                  <c:v>0.33700000000000002</c:v>
                </c:pt>
                <c:pt idx="16">
                  <c:v>0.33700000000000002</c:v>
                </c:pt>
                <c:pt idx="17">
                  <c:v>0.33700000000000002</c:v>
                </c:pt>
                <c:pt idx="18">
                  <c:v>0.04</c:v>
                </c:pt>
                <c:pt idx="19">
                  <c:v>0.155</c:v>
                </c:pt>
                <c:pt idx="20">
                  <c:v>0.14499999999999999</c:v>
                </c:pt>
                <c:pt idx="21">
                  <c:v>0.12</c:v>
                </c:pt>
                <c:pt idx="22">
                  <c:v>0.04</c:v>
                </c:pt>
                <c:pt idx="23">
                  <c:v>0.04</c:v>
                </c:pt>
                <c:pt idx="24">
                  <c:v>0.04</c:v>
                </c:pt>
                <c:pt idx="25">
                  <c:v>0.20499999999999999</c:v>
                </c:pt>
                <c:pt idx="26">
                  <c:v>0.04</c:v>
                </c:pt>
                <c:pt idx="27">
                  <c:v>0.04</c:v>
                </c:pt>
                <c:pt idx="28">
                  <c:v>0.04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0.126</c:v>
                </c:pt>
                <c:pt idx="1">
                  <c:v>0.29199999999999998</c:v>
                </c:pt>
                <c:pt idx="2">
                  <c:v>0.11600000000000001</c:v>
                </c:pt>
                <c:pt idx="3">
                  <c:v>5.1999999999999998E-2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0.441</c:v>
                </c:pt>
                <c:pt idx="7">
                  <c:v>0</c:v>
                </c:pt>
                <c:pt idx="8">
                  <c:v>0.16300000000000001</c:v>
                </c:pt>
                <c:pt idx="9">
                  <c:v>0.14899999999999999</c:v>
                </c:pt>
                <c:pt idx="10">
                  <c:v>0</c:v>
                </c:pt>
                <c:pt idx="11">
                  <c:v>0.114</c:v>
                </c:pt>
                <c:pt idx="12">
                  <c:v>5.2999999999999999E-2</c:v>
                </c:pt>
                <c:pt idx="13">
                  <c:v>0.01</c:v>
                </c:pt>
                <c:pt idx="14">
                  <c:v>0</c:v>
                </c:pt>
                <c:pt idx="15">
                  <c:v>1.6E-2</c:v>
                </c:pt>
                <c:pt idx="16">
                  <c:v>0.17799999999999999</c:v>
                </c:pt>
                <c:pt idx="17">
                  <c:v>0.36899999999999999</c:v>
                </c:pt>
                <c:pt idx="18">
                  <c:v>0.441</c:v>
                </c:pt>
                <c:pt idx="19">
                  <c:v>0.59099999999999997</c:v>
                </c:pt>
                <c:pt idx="20">
                  <c:v>0.192</c:v>
                </c:pt>
                <c:pt idx="21">
                  <c:v>0.624</c:v>
                </c:pt>
                <c:pt idx="22">
                  <c:v>0.224</c:v>
                </c:pt>
                <c:pt idx="23">
                  <c:v>0.124</c:v>
                </c:pt>
                <c:pt idx="24">
                  <c:v>7.8E-2</c:v>
                </c:pt>
                <c:pt idx="25">
                  <c:v>1.121</c:v>
                </c:pt>
                <c:pt idx="26">
                  <c:v>6.5000000000000002E-2</c:v>
                </c:pt>
                <c:pt idx="27">
                  <c:v>0.10199999999999999</c:v>
                </c:pt>
                <c:pt idx="28">
                  <c:v>0.155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0.11000000000000001</c:v>
                </c:pt>
                <c:pt idx="1">
                  <c:v>0.27999999999999997</c:v>
                </c:pt>
                <c:pt idx="2">
                  <c:v>0.107</c:v>
                </c:pt>
                <c:pt idx="3">
                  <c:v>0.123</c:v>
                </c:pt>
                <c:pt idx="4">
                  <c:v>0.21800000000000003</c:v>
                </c:pt>
                <c:pt idx="5">
                  <c:v>0.156</c:v>
                </c:pt>
                <c:pt idx="6">
                  <c:v>0.182</c:v>
                </c:pt>
                <c:pt idx="7">
                  <c:v>0.11600000000000001</c:v>
                </c:pt>
                <c:pt idx="8">
                  <c:v>9.5000000000000001E-2</c:v>
                </c:pt>
                <c:pt idx="9">
                  <c:v>0.27791935483999997</c:v>
                </c:pt>
                <c:pt idx="10">
                  <c:v>0.19299999999999998</c:v>
                </c:pt>
                <c:pt idx="11">
                  <c:v>0.14100000000000001</c:v>
                </c:pt>
                <c:pt idx="12">
                  <c:v>9.4E-2</c:v>
                </c:pt>
                <c:pt idx="13">
                  <c:v>0.15104827586</c:v>
                </c:pt>
                <c:pt idx="14">
                  <c:v>0.13622580644999999</c:v>
                </c:pt>
                <c:pt idx="15">
                  <c:v>0.49299999999999988</c:v>
                </c:pt>
                <c:pt idx="16">
                  <c:v>0.40299999999999997</c:v>
                </c:pt>
                <c:pt idx="17">
                  <c:v>0.29699999999999993</c:v>
                </c:pt>
                <c:pt idx="18">
                  <c:v>0.26935999999999999</c:v>
                </c:pt>
                <c:pt idx="19">
                  <c:v>0.17054999999999998</c:v>
                </c:pt>
                <c:pt idx="20">
                  <c:v>0.13903000000000004</c:v>
                </c:pt>
                <c:pt idx="21">
                  <c:v>0.20465</c:v>
                </c:pt>
                <c:pt idx="22">
                  <c:v>0.13700000000000004</c:v>
                </c:pt>
                <c:pt idx="23">
                  <c:v>0.14100000000000001</c:v>
                </c:pt>
                <c:pt idx="24">
                  <c:v>0.20780645161</c:v>
                </c:pt>
                <c:pt idx="25">
                  <c:v>0.1399999999999999</c:v>
                </c:pt>
                <c:pt idx="26">
                  <c:v>0.21900000000000003</c:v>
                </c:pt>
                <c:pt idx="27">
                  <c:v>0.23500000000000004</c:v>
                </c:pt>
                <c:pt idx="28">
                  <c:v>0.19000000000000003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-1148373584"/>
        <c:axId val="-1148376848"/>
      </c:barChart>
      <c:dateAx>
        <c:axId val="-1148373584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148376848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-114837684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-1148373584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1.1317148469999978</c:v>
                </c:pt>
                <c:pt idx="1">
                  <c:v>-3.008451952999998</c:v>
                </c:pt>
                <c:pt idx="2">
                  <c:v>2.9826105729999952</c:v>
                </c:pt>
                <c:pt idx="3">
                  <c:v>2.1309648220000028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-0.2840293470000006</c:v>
                </c:pt>
                <c:pt idx="1">
                  <c:v>-5.6380866539999985</c:v>
                </c:pt>
                <c:pt idx="2">
                  <c:v>2.4273636839999995</c:v>
                </c:pt>
                <c:pt idx="3">
                  <c:v>1.5178152129999987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48374672"/>
        <c:axId val="-1148377936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609530449921047E-2"/>
                  <c:y val="-3.06540448418776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004649860739776E-2"/>
                  <c:y val="2.82399532428398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609438375400122E-2"/>
                  <c:y val="-2.94069415752207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609500118447284E-2"/>
                  <c:y val="-3.03769521098133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0.84768550000001142</c:v>
                </c:pt>
                <c:pt idx="1">
                  <c:v>-8.6465386039999999</c:v>
                </c:pt>
                <c:pt idx="2">
                  <c:v>5.4099742570000018</c:v>
                </c:pt>
                <c:pt idx="3">
                  <c:v>3.6487800369999945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8374672"/>
        <c:axId val="-1148377936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8375216"/>
        <c:axId val="-1148373040"/>
      </c:scatterChart>
      <c:catAx>
        <c:axId val="-11483746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8377936"/>
        <c:crosses val="autoZero"/>
        <c:auto val="1"/>
        <c:lblAlgn val="ctr"/>
        <c:lblOffset val="100"/>
        <c:tickLblSkip val="1"/>
        <c:noMultiLvlLbl val="0"/>
      </c:catAx>
      <c:valAx>
        <c:axId val="-1148377936"/>
        <c:scaling>
          <c:orientation val="minMax"/>
          <c:max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8374672"/>
        <c:crosses val="autoZero"/>
        <c:crossBetween val="between"/>
        <c:minorUnit val="0.5"/>
      </c:valAx>
      <c:valAx>
        <c:axId val="-1148373040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148375216"/>
        <c:crosses val="max"/>
        <c:crossBetween val="midCat"/>
      </c:valAx>
      <c:valAx>
        <c:axId val="-11483752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48373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99.492661587000001</c:v>
                </c:pt>
                <c:pt idx="1">
                  <c:v>101.09563446999999</c:v>
                </c:pt>
                <c:pt idx="2">
                  <c:v>99.450389541000007</c:v>
                </c:pt>
                <c:pt idx="3">
                  <c:v>100.21964131999999</c:v>
                </c:pt>
                <c:pt idx="4">
                  <c:v>99.919709721000004</c:v>
                </c:pt>
                <c:pt idx="5">
                  <c:v>100.96061127</c:v>
                </c:pt>
                <c:pt idx="6">
                  <c:v>102.18713866</c:v>
                </c:pt>
                <c:pt idx="7">
                  <c:v>102.13967366</c:v>
                </c:pt>
                <c:pt idx="8">
                  <c:v>101.16339286</c:v>
                </c:pt>
                <c:pt idx="9">
                  <c:v>100.52252928</c:v>
                </c:pt>
                <c:pt idx="10">
                  <c:v>101.5361946</c:v>
                </c:pt>
                <c:pt idx="11">
                  <c:v>102.16083949</c:v>
                </c:pt>
                <c:pt idx="12">
                  <c:v>96.936224604000003</c:v>
                </c:pt>
                <c:pt idx="13">
                  <c:v>97.988910461000003</c:v>
                </c:pt>
                <c:pt idx="14">
                  <c:v>91.427941184999995</c:v>
                </c:pt>
                <c:pt idx="15">
                  <c:v>80.351486801999997</c:v>
                </c:pt>
                <c:pt idx="16">
                  <c:v>84.357705972999995</c:v>
                </c:pt>
                <c:pt idx="17">
                  <c:v>89.869153638</c:v>
                </c:pt>
                <c:pt idx="18">
                  <c:v>92.814945812999994</c:v>
                </c:pt>
                <c:pt idx="19">
                  <c:v>92.560229707999994</c:v>
                </c:pt>
                <c:pt idx="20">
                  <c:v>94.667575744999994</c:v>
                </c:pt>
                <c:pt idx="21">
                  <c:v>94.333773014000002</c:v>
                </c:pt>
                <c:pt idx="22">
                  <c:v>95.362694430999994</c:v>
                </c:pt>
                <c:pt idx="23">
                  <c:v>96.478762028000006</c:v>
                </c:pt>
                <c:pt idx="24">
                  <c:v>92.902220641</c:v>
                </c:pt>
                <c:pt idx="25">
                  <c:v>94.209446596000006</c:v>
                </c:pt>
                <c:pt idx="26">
                  <c:v>96.354165898999995</c:v>
                </c:pt>
                <c:pt idx="27">
                  <c:v>96.233337319</c:v>
                </c:pt>
                <c:pt idx="28">
                  <c:v>96.218963957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96.218963957</c:v>
                </c:pt>
                <c:pt idx="29">
                  <c:v>98.142068041000002</c:v>
                </c:pt>
                <c:pt idx="30">
                  <c:v>98.475880703000001</c:v>
                </c:pt>
                <c:pt idx="31">
                  <c:v>98.836729879000004</c:v>
                </c:pt>
                <c:pt idx="32">
                  <c:v>99.592424756</c:v>
                </c:pt>
                <c:pt idx="33">
                  <c:v>98.973971086000006</c:v>
                </c:pt>
                <c:pt idx="34">
                  <c:v>100.3940182</c:v>
                </c:pt>
                <c:pt idx="35">
                  <c:v>101.43381702000001</c:v>
                </c:pt>
                <c:pt idx="36">
                  <c:v>98.102585586999993</c:v>
                </c:pt>
                <c:pt idx="37">
                  <c:v>101.05279022000001</c:v>
                </c:pt>
                <c:pt idx="38">
                  <c:v>100.54719616</c:v>
                </c:pt>
                <c:pt idx="39">
                  <c:v>100.52280902</c:v>
                </c:pt>
                <c:pt idx="40">
                  <c:v>100.63169669</c:v>
                </c:pt>
                <c:pt idx="41">
                  <c:v>101.89134894999999</c:v>
                </c:pt>
                <c:pt idx="42">
                  <c:v>101.89791882</c:v>
                </c:pt>
                <c:pt idx="43">
                  <c:v>101.88941711</c:v>
                </c:pt>
                <c:pt idx="44">
                  <c:v>102.38105553</c:v>
                </c:pt>
                <c:pt idx="45">
                  <c:v>101.30412153</c:v>
                </c:pt>
                <c:pt idx="46">
                  <c:v>102.30492046000001</c:v>
                </c:pt>
                <c:pt idx="47">
                  <c:v>103.27579786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100.90403470491664</c:v>
                </c:pt>
                <c:pt idx="2">
                  <c:v>100.90403470491664</c:v>
                </c:pt>
                <c:pt idx="3">
                  <c:v>100.90403470491664</c:v>
                </c:pt>
                <c:pt idx="4">
                  <c:v>100.90403470491664</c:v>
                </c:pt>
                <c:pt idx="5">
                  <c:v>100.90403470491664</c:v>
                </c:pt>
                <c:pt idx="6">
                  <c:v>100.90403470491664</c:v>
                </c:pt>
                <c:pt idx="7">
                  <c:v>100.90403470491664</c:v>
                </c:pt>
                <c:pt idx="8">
                  <c:v>100.90403470491664</c:v>
                </c:pt>
                <c:pt idx="9">
                  <c:v>100.90403470491664</c:v>
                </c:pt>
                <c:pt idx="10">
                  <c:v>100.90403470491664</c:v>
                </c:pt>
                <c:pt idx="13">
                  <c:v>92.262450283500016</c:v>
                </c:pt>
                <c:pt idx="14">
                  <c:v>92.262450283500016</c:v>
                </c:pt>
                <c:pt idx="15">
                  <c:v>92.262450283500016</c:v>
                </c:pt>
                <c:pt idx="16">
                  <c:v>92.262450283500016</c:v>
                </c:pt>
                <c:pt idx="17">
                  <c:v>92.262450283500016</c:v>
                </c:pt>
                <c:pt idx="18">
                  <c:v>92.262450283500016</c:v>
                </c:pt>
                <c:pt idx="19">
                  <c:v>92.262450283500016</c:v>
                </c:pt>
                <c:pt idx="20">
                  <c:v>92.262450283500016</c:v>
                </c:pt>
                <c:pt idx="21">
                  <c:v>92.262450283500016</c:v>
                </c:pt>
                <c:pt idx="22">
                  <c:v>92.262450283500016</c:v>
                </c:pt>
                <c:pt idx="25">
                  <c:v>97.647253674750019</c:v>
                </c:pt>
                <c:pt idx="26">
                  <c:v>97.647253674750019</c:v>
                </c:pt>
                <c:pt idx="27">
                  <c:v>97.647253674750019</c:v>
                </c:pt>
                <c:pt idx="28">
                  <c:v>97.647253674750019</c:v>
                </c:pt>
                <c:pt idx="29">
                  <c:v>97.647253674750019</c:v>
                </c:pt>
                <c:pt idx="30">
                  <c:v>97.647253674750019</c:v>
                </c:pt>
                <c:pt idx="31">
                  <c:v>97.647253674750019</c:v>
                </c:pt>
                <c:pt idx="32">
                  <c:v>97.647253674750019</c:v>
                </c:pt>
                <c:pt idx="33">
                  <c:v>97.647253674750019</c:v>
                </c:pt>
                <c:pt idx="34">
                  <c:v>97.647253674750019</c:v>
                </c:pt>
                <c:pt idx="37">
                  <c:v>101.31680482808332</c:v>
                </c:pt>
                <c:pt idx="38">
                  <c:v>101.31680482808332</c:v>
                </c:pt>
                <c:pt idx="39">
                  <c:v>101.31680482808332</c:v>
                </c:pt>
                <c:pt idx="40">
                  <c:v>101.31680482808332</c:v>
                </c:pt>
                <c:pt idx="41">
                  <c:v>101.31680482808332</c:v>
                </c:pt>
                <c:pt idx="42">
                  <c:v>101.31680482808332</c:v>
                </c:pt>
                <c:pt idx="43">
                  <c:v>101.31680482808332</c:v>
                </c:pt>
                <c:pt idx="44">
                  <c:v>101.31680482808332</c:v>
                </c:pt>
                <c:pt idx="45">
                  <c:v>101.31680482808332</c:v>
                </c:pt>
                <c:pt idx="46">
                  <c:v>101.31680482808332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48379024"/>
        <c:axId val="-1148372496"/>
      </c:lineChart>
      <c:catAx>
        <c:axId val="-1148379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7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8372496"/>
        <c:crosses val="autoZero"/>
        <c:auto val="1"/>
        <c:lblAlgn val="ctr"/>
        <c:lblOffset val="120"/>
        <c:tickLblSkip val="12"/>
        <c:tickMarkSkip val="12"/>
        <c:noMultiLvlLbl val="0"/>
      </c:catAx>
      <c:valAx>
        <c:axId val="-1148372496"/>
        <c:scaling>
          <c:orientation val="minMax"/>
          <c:max val="105"/>
          <c:min val="6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5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8379024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180968253609853"/>
          <c:y val="0.45479344548432693"/>
          <c:w val="0.53106361348057596"/>
          <c:h val="0.128226810457727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864686086881611E-2"/>
          <c:y val="0.1382274090738658"/>
          <c:w val="0.71845050889080209"/>
          <c:h val="0.6793385826771654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3.1265506999996973E-2</c:v>
                </c:pt>
                <c:pt idx="1">
                  <c:v>-2.4223824309999991</c:v>
                </c:pt>
                <c:pt idx="2">
                  <c:v>1.4889155000000009</c:v>
                </c:pt>
                <c:pt idx="3">
                  <c:v>1.0040864589999998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-0.31529485399999757</c:v>
                </c:pt>
                <c:pt idx="1">
                  <c:v>-3.2157042229999995</c:v>
                </c:pt>
                <c:pt idx="2">
                  <c:v>0.93844818399999852</c:v>
                </c:pt>
                <c:pt idx="3">
                  <c:v>0.51372875399999884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0.87148257499999993</c:v>
                </c:pt>
                <c:pt idx="1">
                  <c:v>-0.3262774119999996</c:v>
                </c:pt>
                <c:pt idx="2">
                  <c:v>0.94860085299999852</c:v>
                </c:pt>
                <c:pt idx="3">
                  <c:v>0.56940410500000027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0.11047508319999988</c:v>
                </c:pt>
                <c:pt idx="1">
                  <c:v>-0.50400794209999944</c:v>
                </c:pt>
                <c:pt idx="2">
                  <c:v>0.35600975279999947</c:v>
                </c:pt>
                <c:pt idx="3">
                  <c:v>0.40691582220000022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5.6316534800000539E-2</c:v>
                </c:pt>
                <c:pt idx="1">
                  <c:v>-0.59802542049999996</c:v>
                </c:pt>
                <c:pt idx="2">
                  <c:v>0.28197861779999922</c:v>
                </c:pt>
                <c:pt idx="3">
                  <c:v>0.23882079330000039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9.3440654000001899E-2</c:v>
                </c:pt>
                <c:pt idx="1">
                  <c:v>-1.5801411784000017</c:v>
                </c:pt>
                <c:pt idx="2">
                  <c:v>1.396021349399998</c:v>
                </c:pt>
                <c:pt idx="3">
                  <c:v>0.91582410150000015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48371952"/>
        <c:axId val="-1148378480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4363995861407794E-2"/>
                  <c:y val="-3.63988876390451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6473230440943173E-2"/>
                  <c:y val="2.81033961663882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6583139042068787E-2"/>
                  <c:y val="-3.22863278453829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4363995861407773E-2"/>
                  <c:y val="-3.63988876390451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0.84768550000001142</c:v>
                </c:pt>
                <c:pt idx="1">
                  <c:v>-8.6465386039999999</c:v>
                </c:pt>
                <c:pt idx="2">
                  <c:v>5.4099742570000018</c:v>
                </c:pt>
                <c:pt idx="3">
                  <c:v>3.6487800369999945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8371952"/>
        <c:axId val="-1148378480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8374128"/>
        <c:axId val="-1148377392"/>
      </c:scatterChart>
      <c:catAx>
        <c:axId val="-114837195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148378480"/>
        <c:crosses val="autoZero"/>
        <c:auto val="1"/>
        <c:lblAlgn val="ctr"/>
        <c:lblOffset val="100"/>
        <c:noMultiLvlLbl val="0"/>
      </c:catAx>
      <c:valAx>
        <c:axId val="-114837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148371952"/>
        <c:crosses val="autoZero"/>
        <c:crossBetween val="between"/>
      </c:valAx>
      <c:valAx>
        <c:axId val="-1148377392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148374128"/>
        <c:crosses val="max"/>
        <c:crossBetween val="midCat"/>
      </c:valAx>
      <c:valAx>
        <c:axId val="-11483741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48377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-2.0512385259999988</c:v>
                </c:pt>
                <c:pt idx="1">
                  <c:v>-3.9593006429999988</c:v>
                </c:pt>
                <c:pt idx="2">
                  <c:v>1.4725339880000021</c:v>
                </c:pt>
                <c:pt idx="3">
                  <c:v>2.0057264899999936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1.5259883397000067</c:v>
                </c:pt>
                <c:pt idx="1">
                  <c:v>-1.087709367700004</c:v>
                </c:pt>
                <c:pt idx="2">
                  <c:v>0.33941088330000113</c:v>
                </c:pt>
                <c:pt idx="3">
                  <c:v>1.3835605279000021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4.9186855129997653E-2</c:v>
                </c:pt>
                <c:pt idx="1">
                  <c:v>-1.1866360469899995</c:v>
                </c:pt>
                <c:pt idx="2">
                  <c:v>0.230566862189999</c:v>
                </c:pt>
                <c:pt idx="3">
                  <c:v>0.91285171500999951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0.27787161706000063</c:v>
                </c:pt>
                <c:pt idx="1">
                  <c:v>-2.8295658099999343E-3</c:v>
                </c:pt>
                <c:pt idx="2">
                  <c:v>0.33417328985999983</c:v>
                </c:pt>
                <c:pt idx="3">
                  <c:v>0.45917974799000039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5.3104454109998755E-2</c:v>
                </c:pt>
                <c:pt idx="1">
                  <c:v>-0.20491420049999221</c:v>
                </c:pt>
                <c:pt idx="2">
                  <c:v>0.26587044964998441</c:v>
                </c:pt>
                <c:pt idx="3">
                  <c:v>0.19957087010000052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73277248"/>
        <c:axId val="-1173276160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40133333518634E-2"/>
                  <c:y val="0.1169200668098305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8004069215578092E-2"/>
                  <c:y val="3.90700707866062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3898011115295833E-2"/>
                  <c:y val="-3.62545136403404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4.03671416072991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-0.14508725999999683</c:v>
                </c:pt>
                <c:pt idx="1">
                  <c:v>-6.441389823999998</c:v>
                </c:pt>
                <c:pt idx="2">
                  <c:v>2.6425554730000016</c:v>
                </c:pt>
                <c:pt idx="3">
                  <c:v>4.9608893509999916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73277248"/>
        <c:axId val="-1173276160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73278336"/>
        <c:axId val="-1173278880"/>
      </c:scatterChart>
      <c:catAx>
        <c:axId val="-1173277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173276160"/>
        <c:crosses val="autoZero"/>
        <c:auto val="1"/>
        <c:lblAlgn val="ctr"/>
        <c:lblOffset val="100"/>
        <c:noMultiLvlLbl val="0"/>
      </c:catAx>
      <c:valAx>
        <c:axId val="-1173276160"/>
        <c:scaling>
          <c:orientation val="minMax"/>
          <c:max val="8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173277248"/>
        <c:crosses val="autoZero"/>
        <c:crossBetween val="between"/>
      </c:valAx>
      <c:valAx>
        <c:axId val="-1173278880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173278336"/>
        <c:crosses val="max"/>
        <c:crossBetween val="midCat"/>
      </c:valAx>
      <c:valAx>
        <c:axId val="-11732783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7327888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100.43697081000001</c:v>
                </c:pt>
                <c:pt idx="1">
                  <c:v>100.18669069000001</c:v>
                </c:pt>
                <c:pt idx="2">
                  <c:v>100.25601139</c:v>
                </c:pt>
                <c:pt idx="3">
                  <c:v>100.48616736</c:v>
                </c:pt>
                <c:pt idx="4">
                  <c:v>100.24814120000001</c:v>
                </c:pt>
                <c:pt idx="5">
                  <c:v>100.59437586999999</c:v>
                </c:pt>
                <c:pt idx="6">
                  <c:v>99.933613034000004</c:v>
                </c:pt>
                <c:pt idx="7">
                  <c:v>101.15610361</c:v>
                </c:pt>
                <c:pt idx="8">
                  <c:v>99.462657112000002</c:v>
                </c:pt>
                <c:pt idx="9">
                  <c:v>101.32004314</c:v>
                </c:pt>
                <c:pt idx="10">
                  <c:v>102.03882449</c:v>
                </c:pt>
                <c:pt idx="11">
                  <c:v>101.75450825999999</c:v>
                </c:pt>
                <c:pt idx="12">
                  <c:v>101.31888194</c:v>
                </c:pt>
                <c:pt idx="13">
                  <c:v>100.11647981</c:v>
                </c:pt>
                <c:pt idx="14">
                  <c:v>100.45394188</c:v>
                </c:pt>
                <c:pt idx="15">
                  <c:v>100.08342306999999</c:v>
                </c:pt>
                <c:pt idx="16">
                  <c:v>88.779318504000003</c:v>
                </c:pt>
                <c:pt idx="17">
                  <c:v>88.622978502999999</c:v>
                </c:pt>
                <c:pt idx="18">
                  <c:v>90.388464722999998</c:v>
                </c:pt>
                <c:pt idx="19">
                  <c:v>91.360959686000001</c:v>
                </c:pt>
                <c:pt idx="20">
                  <c:v>91.374087102000004</c:v>
                </c:pt>
                <c:pt idx="21">
                  <c:v>91.671038182999993</c:v>
                </c:pt>
                <c:pt idx="22">
                  <c:v>93.372074015999999</c:v>
                </c:pt>
                <c:pt idx="23">
                  <c:v>93.353585448999993</c:v>
                </c:pt>
                <c:pt idx="24">
                  <c:v>93.888680213000001</c:v>
                </c:pt>
                <c:pt idx="25">
                  <c:v>90.548949746000005</c:v>
                </c:pt>
                <c:pt idx="26">
                  <c:v>93.831410125000005</c:v>
                </c:pt>
                <c:pt idx="27">
                  <c:v>93.952347144000001</c:v>
                </c:pt>
                <c:pt idx="28">
                  <c:v>95.015299991999996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95.015299991999996</c:v>
                </c:pt>
                <c:pt idx="29">
                  <c:v>97.033095751999994</c:v>
                </c:pt>
                <c:pt idx="30">
                  <c:v>98.473717649999998</c:v>
                </c:pt>
                <c:pt idx="31">
                  <c:v>99.191616732</c:v>
                </c:pt>
                <c:pt idx="32">
                  <c:v>99.605703050000002</c:v>
                </c:pt>
                <c:pt idx="33">
                  <c:v>100.03849133</c:v>
                </c:pt>
                <c:pt idx="34">
                  <c:v>100.19056367</c:v>
                </c:pt>
                <c:pt idx="35">
                  <c:v>100.06268079</c:v>
                </c:pt>
                <c:pt idx="36">
                  <c:v>99.859686030000006</c:v>
                </c:pt>
                <c:pt idx="37">
                  <c:v>99.973721816999998</c:v>
                </c:pt>
                <c:pt idx="38">
                  <c:v>100.25872828</c:v>
                </c:pt>
                <c:pt idx="39">
                  <c:v>101.20178416</c:v>
                </c:pt>
                <c:pt idx="40">
                  <c:v>101.69833287</c:v>
                </c:pt>
                <c:pt idx="41">
                  <c:v>102.19746762</c:v>
                </c:pt>
                <c:pt idx="42">
                  <c:v>102.39164196999999</c:v>
                </c:pt>
                <c:pt idx="43">
                  <c:v>102.7042218</c:v>
                </c:pt>
                <c:pt idx="44">
                  <c:v>102.72271615</c:v>
                </c:pt>
                <c:pt idx="45">
                  <c:v>102.91479502</c:v>
                </c:pt>
                <c:pt idx="46">
                  <c:v>103.01588995</c:v>
                </c:pt>
                <c:pt idx="47">
                  <c:v>102.80825041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100.6561755805</c:v>
                </c:pt>
                <c:pt idx="2">
                  <c:v>100.6561755805</c:v>
                </c:pt>
                <c:pt idx="3">
                  <c:v>100.6561755805</c:v>
                </c:pt>
                <c:pt idx="4">
                  <c:v>100.6561755805</c:v>
                </c:pt>
                <c:pt idx="5">
                  <c:v>100.6561755805</c:v>
                </c:pt>
                <c:pt idx="6">
                  <c:v>100.6561755805</c:v>
                </c:pt>
                <c:pt idx="7">
                  <c:v>100.6561755805</c:v>
                </c:pt>
                <c:pt idx="8">
                  <c:v>100.6561755805</c:v>
                </c:pt>
                <c:pt idx="9">
                  <c:v>100.6561755805</c:v>
                </c:pt>
                <c:pt idx="10">
                  <c:v>100.6561755805</c:v>
                </c:pt>
                <c:pt idx="13">
                  <c:v>94.241269405500006</c:v>
                </c:pt>
                <c:pt idx="14">
                  <c:v>94.241269405500006</c:v>
                </c:pt>
                <c:pt idx="15">
                  <c:v>94.241269405500006</c:v>
                </c:pt>
                <c:pt idx="16">
                  <c:v>94.241269405500006</c:v>
                </c:pt>
                <c:pt idx="17">
                  <c:v>94.241269405500006</c:v>
                </c:pt>
                <c:pt idx="18">
                  <c:v>94.241269405500006</c:v>
                </c:pt>
                <c:pt idx="19">
                  <c:v>94.241269405500006</c:v>
                </c:pt>
                <c:pt idx="20">
                  <c:v>94.241269405500006</c:v>
                </c:pt>
                <c:pt idx="21">
                  <c:v>94.241269405500006</c:v>
                </c:pt>
                <c:pt idx="22">
                  <c:v>94.241269405500006</c:v>
                </c:pt>
                <c:pt idx="25">
                  <c:v>96.819379682833343</c:v>
                </c:pt>
                <c:pt idx="26">
                  <c:v>96.819379682833343</c:v>
                </c:pt>
                <c:pt idx="27">
                  <c:v>96.819379682833343</c:v>
                </c:pt>
                <c:pt idx="28">
                  <c:v>96.819379682833343</c:v>
                </c:pt>
                <c:pt idx="29">
                  <c:v>96.819379682833343</c:v>
                </c:pt>
                <c:pt idx="30">
                  <c:v>96.819379682833343</c:v>
                </c:pt>
                <c:pt idx="31">
                  <c:v>96.819379682833343</c:v>
                </c:pt>
                <c:pt idx="32">
                  <c:v>96.819379682833343</c:v>
                </c:pt>
                <c:pt idx="33">
                  <c:v>96.819379682833343</c:v>
                </c:pt>
                <c:pt idx="34">
                  <c:v>96.819379682833343</c:v>
                </c:pt>
                <c:pt idx="37">
                  <c:v>101.81226967308335</c:v>
                </c:pt>
                <c:pt idx="38">
                  <c:v>101.81226967308335</c:v>
                </c:pt>
                <c:pt idx="39">
                  <c:v>101.81226967308335</c:v>
                </c:pt>
                <c:pt idx="40">
                  <c:v>101.81226967308335</c:v>
                </c:pt>
                <c:pt idx="41">
                  <c:v>101.81226967308335</c:v>
                </c:pt>
                <c:pt idx="42">
                  <c:v>101.81226967308335</c:v>
                </c:pt>
                <c:pt idx="43">
                  <c:v>101.81226967308335</c:v>
                </c:pt>
                <c:pt idx="44">
                  <c:v>101.81226967308335</c:v>
                </c:pt>
                <c:pt idx="45">
                  <c:v>101.81226967308335</c:v>
                </c:pt>
                <c:pt idx="46">
                  <c:v>101.81226967308335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73275616"/>
        <c:axId val="-1173276704"/>
      </c:lineChart>
      <c:catAx>
        <c:axId val="-1173275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7327670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73276704"/>
        <c:scaling>
          <c:orientation val="minMax"/>
          <c:max val="105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73275616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112699812302065"/>
          <c:y val="0.55506501342504599"/>
          <c:w val="0.54402850685331006"/>
          <c:h val="0.203891831702855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47.575381997000001</c:v>
                </c:pt>
                <c:pt idx="1">
                  <c:v>48.000308552</c:v>
                </c:pt>
                <c:pt idx="2">
                  <c:v>46.662320215999998</c:v>
                </c:pt>
                <c:pt idx="3">
                  <c:v>47.218589838</c:v>
                </c:pt>
                <c:pt idx="4">
                  <c:v>46.459086778</c:v>
                </c:pt>
                <c:pt idx="5">
                  <c:v>47.115860537000003</c:v>
                </c:pt>
                <c:pt idx="6">
                  <c:v>48.308477369999999</c:v>
                </c:pt>
                <c:pt idx="7">
                  <c:v>48.701243308999999</c:v>
                </c:pt>
                <c:pt idx="8">
                  <c:v>47.267987251000001</c:v>
                </c:pt>
                <c:pt idx="9">
                  <c:v>47.708181840000002</c:v>
                </c:pt>
                <c:pt idx="10">
                  <c:v>47.767651456999999</c:v>
                </c:pt>
                <c:pt idx="11">
                  <c:v>47.694457939000003</c:v>
                </c:pt>
                <c:pt idx="12">
                  <c:v>45.984388467000002</c:v>
                </c:pt>
                <c:pt idx="13">
                  <c:v>46.874818075</c:v>
                </c:pt>
                <c:pt idx="14">
                  <c:v>43.038492140999999</c:v>
                </c:pt>
                <c:pt idx="15">
                  <c:v>34.995982075999997</c:v>
                </c:pt>
                <c:pt idx="16">
                  <c:v>37.097029419000002</c:v>
                </c:pt>
                <c:pt idx="17">
                  <c:v>40.124942562999998</c:v>
                </c:pt>
                <c:pt idx="18">
                  <c:v>42.061354250999997</c:v>
                </c:pt>
                <c:pt idx="19">
                  <c:v>41.816049196000002</c:v>
                </c:pt>
                <c:pt idx="20">
                  <c:v>42.507769293999999</c:v>
                </c:pt>
                <c:pt idx="21">
                  <c:v>42.654849517999999</c:v>
                </c:pt>
                <c:pt idx="22">
                  <c:v>42.672747401999999</c:v>
                </c:pt>
                <c:pt idx="23">
                  <c:v>43.060114675999998</c:v>
                </c:pt>
                <c:pt idx="24">
                  <c:v>41.350294939999998</c:v>
                </c:pt>
                <c:pt idx="25">
                  <c:v>41.530032589999998</c:v>
                </c:pt>
                <c:pt idx="26">
                  <c:v>43.909495026999998</c:v>
                </c:pt>
                <c:pt idx="27">
                  <c:v>43.536579852000003</c:v>
                </c:pt>
                <c:pt idx="28">
                  <c:v>43.606372294000003</c:v>
                </c:pt>
                <c:pt idx="29">
                  <c:v>44.574907588000002</c:v>
                </c:pt>
                <c:pt idx="30">
                  <c:v>44.749549231000003</c:v>
                </c:pt>
                <c:pt idx="31">
                  <c:v>45.378528709000001</c:v>
                </c:pt>
                <c:pt idx="32">
                  <c:v>45.211397738999999</c:v>
                </c:pt>
                <c:pt idx="33">
                  <c:v>45.640642012999997</c:v>
                </c:pt>
                <c:pt idx="34">
                  <c:v>46.004996161000001</c:v>
                </c:pt>
                <c:pt idx="35">
                  <c:v>46.232979346</c:v>
                </c:pt>
                <c:pt idx="36">
                  <c:v>44.785556927999998</c:v>
                </c:pt>
                <c:pt idx="37">
                  <c:v>46.049554252999997</c:v>
                </c:pt>
                <c:pt idx="38">
                  <c:v>45.735096523000003</c:v>
                </c:pt>
                <c:pt idx="39">
                  <c:v>45.179594862000002</c:v>
                </c:pt>
                <c:pt idx="40">
                  <c:v>44.971686585</c:v>
                </c:pt>
                <c:pt idx="41">
                  <c:v>45.729831935999997</c:v>
                </c:pt>
                <c:pt idx="42">
                  <c:v>46.020972821999997</c:v>
                </c:pt>
                <c:pt idx="43">
                  <c:v>46.457616403999999</c:v>
                </c:pt>
                <c:pt idx="44">
                  <c:v>46.116936199000001</c:v>
                </c:pt>
                <c:pt idx="45">
                  <c:v>46.202316261</c:v>
                </c:pt>
                <c:pt idx="46">
                  <c:v>46.319239093999997</c:v>
                </c:pt>
                <c:pt idx="47">
                  <c:v>46.595400669999997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51.91727959</c:v>
                </c:pt>
                <c:pt idx="1">
                  <c:v>53.095325920000001</c:v>
                </c:pt>
                <c:pt idx="2">
                  <c:v>52.788069325000002</c:v>
                </c:pt>
                <c:pt idx="3">
                  <c:v>53.001051478000001</c:v>
                </c:pt>
                <c:pt idx="4">
                  <c:v>53.460622942999997</c:v>
                </c:pt>
                <c:pt idx="5">
                  <c:v>53.844750734000002</c:v>
                </c:pt>
                <c:pt idx="6">
                  <c:v>53.878661287</c:v>
                </c:pt>
                <c:pt idx="7">
                  <c:v>53.438430351999997</c:v>
                </c:pt>
                <c:pt idx="8">
                  <c:v>53.895405603999997</c:v>
                </c:pt>
                <c:pt idx="9">
                  <c:v>52.814347445000003</c:v>
                </c:pt>
                <c:pt idx="10">
                  <c:v>53.768543145000002</c:v>
                </c:pt>
                <c:pt idx="11">
                  <c:v>54.466381550000001</c:v>
                </c:pt>
                <c:pt idx="12">
                  <c:v>50.951836137000001</c:v>
                </c:pt>
                <c:pt idx="13">
                  <c:v>51.114092386000003</c:v>
                </c:pt>
                <c:pt idx="14">
                  <c:v>48.389449044000003</c:v>
                </c:pt>
                <c:pt idx="15">
                  <c:v>45.355504725999999</c:v>
                </c:pt>
                <c:pt idx="16">
                  <c:v>47.260676554</c:v>
                </c:pt>
                <c:pt idx="17">
                  <c:v>49.744211075000003</c:v>
                </c:pt>
                <c:pt idx="18">
                  <c:v>50.753591561999997</c:v>
                </c:pt>
                <c:pt idx="19">
                  <c:v>50.744180512</c:v>
                </c:pt>
                <c:pt idx="20">
                  <c:v>52.159806451000001</c:v>
                </c:pt>
                <c:pt idx="21">
                  <c:v>51.678923496000003</c:v>
                </c:pt>
                <c:pt idx="22">
                  <c:v>52.689947029000002</c:v>
                </c:pt>
                <c:pt idx="23">
                  <c:v>53.418647352000001</c:v>
                </c:pt>
                <c:pt idx="24">
                  <c:v>51.551925701000002</c:v>
                </c:pt>
                <c:pt idx="25">
                  <c:v>52.679414006000002</c:v>
                </c:pt>
                <c:pt idx="26">
                  <c:v>52.444670872000003</c:v>
                </c:pt>
                <c:pt idx="27">
                  <c:v>52.696757466999998</c:v>
                </c:pt>
                <c:pt idx="28">
                  <c:v>52.612591663000003</c:v>
                </c:pt>
                <c:pt idx="29">
                  <c:v>53.567160453</c:v>
                </c:pt>
                <c:pt idx="30">
                  <c:v>53.726331471999998</c:v>
                </c:pt>
                <c:pt idx="31">
                  <c:v>53.458201170000002</c:v>
                </c:pt>
                <c:pt idx="32">
                  <c:v>54.381027017000001</c:v>
                </c:pt>
                <c:pt idx="33">
                  <c:v>53.333329073000002</c:v>
                </c:pt>
                <c:pt idx="34">
                  <c:v>54.389022040999997</c:v>
                </c:pt>
                <c:pt idx="35">
                  <c:v>55.200837677999999</c:v>
                </c:pt>
                <c:pt idx="36">
                  <c:v>53.317028659000002</c:v>
                </c:pt>
                <c:pt idx="37">
                  <c:v>55.003235969000002</c:v>
                </c:pt>
                <c:pt idx="38">
                  <c:v>54.812099633999999</c:v>
                </c:pt>
                <c:pt idx="39">
                  <c:v>55.343214162000002</c:v>
                </c:pt>
                <c:pt idx="40">
                  <c:v>55.660010106000001</c:v>
                </c:pt>
                <c:pt idx="41">
                  <c:v>56.161517017000001</c:v>
                </c:pt>
                <c:pt idx="42">
                  <c:v>55.876945995</c:v>
                </c:pt>
                <c:pt idx="43">
                  <c:v>55.431800707000001</c:v>
                </c:pt>
                <c:pt idx="44">
                  <c:v>56.264119334</c:v>
                </c:pt>
                <c:pt idx="45">
                  <c:v>55.101805265000003</c:v>
                </c:pt>
                <c:pt idx="46">
                  <c:v>55.985681370000002</c:v>
                </c:pt>
                <c:pt idx="47">
                  <c:v>56.680397194000001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73277792"/>
        <c:axId val="-1147017648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29.5</c:v>
                </c:pt>
                <c:pt idx="1">
                  <c:v>29.5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7015472"/>
        <c:axId val="-1147016560"/>
      </c:scatterChart>
      <c:dateAx>
        <c:axId val="-11732777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14701764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14701764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173277792"/>
        <c:crosses val="autoZero"/>
        <c:crossBetween val="midCat"/>
      </c:valAx>
      <c:valAx>
        <c:axId val="-1147016560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1147015472"/>
        <c:crosses val="max"/>
        <c:crossBetween val="midCat"/>
      </c:valAx>
      <c:valAx>
        <c:axId val="-1147015472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14701656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3"/>
          <c:order val="0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35.636192514999998</c:v>
                </c:pt>
                <c:pt idx="1">
                  <c:v>35.560393591999997</c:v>
                </c:pt>
                <c:pt idx="2">
                  <c:v>35.094197379000001</c:v>
                </c:pt>
                <c:pt idx="3">
                  <c:v>35.142936656000003</c:v>
                </c:pt>
                <c:pt idx="4">
                  <c:v>34.760134688999997</c:v>
                </c:pt>
                <c:pt idx="5">
                  <c:v>34.864925006</c:v>
                </c:pt>
                <c:pt idx="6">
                  <c:v>34.289305896999998</c:v>
                </c:pt>
                <c:pt idx="7">
                  <c:v>34.583010979000001</c:v>
                </c:pt>
                <c:pt idx="8">
                  <c:v>32.991847094999997</c:v>
                </c:pt>
                <c:pt idx="9">
                  <c:v>34.441172158999997</c:v>
                </c:pt>
                <c:pt idx="10">
                  <c:v>34.378036477999999</c:v>
                </c:pt>
                <c:pt idx="11">
                  <c:v>34.339195834000002</c:v>
                </c:pt>
                <c:pt idx="12">
                  <c:v>33.920590759</c:v>
                </c:pt>
                <c:pt idx="13">
                  <c:v>33.178916786999999</c:v>
                </c:pt>
                <c:pt idx="14">
                  <c:v>33.375051646999999</c:v>
                </c:pt>
                <c:pt idx="15">
                  <c:v>35.481799784000003</c:v>
                </c:pt>
                <c:pt idx="16">
                  <c:v>29.359594303000002</c:v>
                </c:pt>
                <c:pt idx="17">
                  <c:v>27.367302749</c:v>
                </c:pt>
                <c:pt idx="18">
                  <c:v>27.955374815999999</c:v>
                </c:pt>
                <c:pt idx="19">
                  <c:v>28.973465827999998</c:v>
                </c:pt>
                <c:pt idx="20">
                  <c:v>29.036159133999998</c:v>
                </c:pt>
                <c:pt idx="21">
                  <c:v>29.347835475</c:v>
                </c:pt>
                <c:pt idx="22">
                  <c:v>30.190279138000001</c:v>
                </c:pt>
                <c:pt idx="23">
                  <c:v>30.473693153999999</c:v>
                </c:pt>
                <c:pt idx="24">
                  <c:v>30.608020403000001</c:v>
                </c:pt>
                <c:pt idx="25">
                  <c:v>30.140203145000001</c:v>
                </c:pt>
                <c:pt idx="26">
                  <c:v>30.283183272999999</c:v>
                </c:pt>
                <c:pt idx="27">
                  <c:v>30.273575573999999</c:v>
                </c:pt>
                <c:pt idx="28">
                  <c:v>30.705618524999998</c:v>
                </c:pt>
                <c:pt idx="29">
                  <c:v>31.724431731999999</c:v>
                </c:pt>
                <c:pt idx="30">
                  <c:v>32.767759220000002</c:v>
                </c:pt>
                <c:pt idx="31">
                  <c:v>33.347632613999998</c:v>
                </c:pt>
                <c:pt idx="32">
                  <c:v>33.813120396000002</c:v>
                </c:pt>
                <c:pt idx="33">
                  <c:v>34.063538235999999</c:v>
                </c:pt>
                <c:pt idx="34">
                  <c:v>34.126833142000002</c:v>
                </c:pt>
                <c:pt idx="35">
                  <c:v>34.183232504000003</c:v>
                </c:pt>
                <c:pt idx="36">
                  <c:v>34.333174724000003</c:v>
                </c:pt>
                <c:pt idx="37">
                  <c:v>34.257469122000003</c:v>
                </c:pt>
                <c:pt idx="38">
                  <c:v>34.201897879000001</c:v>
                </c:pt>
                <c:pt idx="39">
                  <c:v>34.109931009999997</c:v>
                </c:pt>
                <c:pt idx="40">
                  <c:v>34.133978614999997</c:v>
                </c:pt>
                <c:pt idx="41">
                  <c:v>34.132782298000002</c:v>
                </c:pt>
                <c:pt idx="42">
                  <c:v>34.163281218000002</c:v>
                </c:pt>
                <c:pt idx="43">
                  <c:v>34.178361432999999</c:v>
                </c:pt>
                <c:pt idx="44">
                  <c:v>34.149122507999998</c:v>
                </c:pt>
                <c:pt idx="45">
                  <c:v>34.141073316000004</c:v>
                </c:pt>
                <c:pt idx="46">
                  <c:v>34.200927938</c:v>
                </c:pt>
                <c:pt idx="47">
                  <c:v>34.264076758999998</c:v>
                </c:pt>
              </c:numCache>
            </c:numRef>
          </c:val>
        </c:ser>
        <c:ser>
          <c:idx val="2"/>
          <c:order val="1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64.800778297999997</c:v>
                </c:pt>
                <c:pt idx="1">
                  <c:v>64.626297098999999</c:v>
                </c:pt>
                <c:pt idx="2">
                  <c:v>65.161814007999993</c:v>
                </c:pt>
                <c:pt idx="3">
                  <c:v>65.343230704999996</c:v>
                </c:pt>
                <c:pt idx="4">
                  <c:v>65.488006513000002</c:v>
                </c:pt>
                <c:pt idx="5">
                  <c:v>65.729450861999993</c:v>
                </c:pt>
                <c:pt idx="6">
                  <c:v>65.644307138000002</c:v>
                </c:pt>
                <c:pt idx="7">
                  <c:v>66.573092635999998</c:v>
                </c:pt>
                <c:pt idx="8">
                  <c:v>66.470810017000005</c:v>
                </c:pt>
                <c:pt idx="9">
                  <c:v>66.878870980000002</c:v>
                </c:pt>
                <c:pt idx="10">
                  <c:v>67.660788013000001</c:v>
                </c:pt>
                <c:pt idx="11">
                  <c:v>67.415312424999996</c:v>
                </c:pt>
                <c:pt idx="12">
                  <c:v>67.398291182999998</c:v>
                </c:pt>
                <c:pt idx="13">
                  <c:v>66.937563023999999</c:v>
                </c:pt>
                <c:pt idx="14">
                  <c:v>67.078890233999999</c:v>
                </c:pt>
                <c:pt idx="15">
                  <c:v>64.601623286999995</c:v>
                </c:pt>
                <c:pt idx="16">
                  <c:v>59.419724201000001</c:v>
                </c:pt>
                <c:pt idx="17">
                  <c:v>61.255675754000002</c:v>
                </c:pt>
                <c:pt idx="18">
                  <c:v>62.433089907000003</c:v>
                </c:pt>
                <c:pt idx="19">
                  <c:v>62.387493857000003</c:v>
                </c:pt>
                <c:pt idx="20">
                  <c:v>62.337927968000002</c:v>
                </c:pt>
                <c:pt idx="21">
                  <c:v>62.323202709</c:v>
                </c:pt>
                <c:pt idx="22">
                  <c:v>63.181794877999998</c:v>
                </c:pt>
                <c:pt idx="23">
                  <c:v>62.879892294000001</c:v>
                </c:pt>
                <c:pt idx="24">
                  <c:v>63.280659810000003</c:v>
                </c:pt>
                <c:pt idx="25">
                  <c:v>60.408746600999997</c:v>
                </c:pt>
                <c:pt idx="26">
                  <c:v>63.548226851999999</c:v>
                </c:pt>
                <c:pt idx="27">
                  <c:v>63.678771570999999</c:v>
                </c:pt>
                <c:pt idx="28">
                  <c:v>64.309681467000004</c:v>
                </c:pt>
                <c:pt idx="29">
                  <c:v>65.308664019999995</c:v>
                </c:pt>
                <c:pt idx="30">
                  <c:v>65.705958429000006</c:v>
                </c:pt>
                <c:pt idx="31">
                  <c:v>65.843984117999995</c:v>
                </c:pt>
                <c:pt idx="32">
                  <c:v>65.792582654</c:v>
                </c:pt>
                <c:pt idx="33">
                  <c:v>65.974953091000003</c:v>
                </c:pt>
                <c:pt idx="34">
                  <c:v>66.063730524999997</c:v>
                </c:pt>
                <c:pt idx="35">
                  <c:v>65.879448281999998</c:v>
                </c:pt>
                <c:pt idx="36">
                  <c:v>65.526511306000003</c:v>
                </c:pt>
                <c:pt idx="37">
                  <c:v>65.716252694000005</c:v>
                </c:pt>
                <c:pt idx="38">
                  <c:v>66.056830406000003</c:v>
                </c:pt>
                <c:pt idx="39">
                  <c:v>67.091853149000002</c:v>
                </c:pt>
                <c:pt idx="40">
                  <c:v>67.564354260000002</c:v>
                </c:pt>
                <c:pt idx="41">
                  <c:v>68.064685319000006</c:v>
                </c:pt>
                <c:pt idx="42">
                  <c:v>68.228360757000004</c:v>
                </c:pt>
                <c:pt idx="43">
                  <c:v>68.525860370999993</c:v>
                </c:pt>
                <c:pt idx="44">
                  <c:v>68.573593643999999</c:v>
                </c:pt>
                <c:pt idx="45">
                  <c:v>68.773721705</c:v>
                </c:pt>
                <c:pt idx="46">
                  <c:v>68.814962012999999</c:v>
                </c:pt>
                <c:pt idx="47">
                  <c:v>68.544173653000001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7014928"/>
        <c:axId val="-1147013840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29.5</c:v>
                </c:pt>
                <c:pt idx="1">
                  <c:v>29.5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7011664"/>
        <c:axId val="-1147014384"/>
      </c:scatterChart>
      <c:dateAx>
        <c:axId val="-114701492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14701384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14701384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147014928"/>
        <c:crosses val="autoZero"/>
        <c:crossBetween val="midCat"/>
      </c:valAx>
      <c:valAx>
        <c:axId val="-1147014384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1147011664"/>
        <c:crosses val="max"/>
        <c:crossBetween val="midCat"/>
      </c:valAx>
      <c:valAx>
        <c:axId val="-1147011664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14701438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30368237280538E-2"/>
          <c:y val="0.17899400404861415"/>
          <c:w val="0.91587698831192255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chemeClr val="accent3"/>
            </a:solidFill>
          </c:spPr>
          <c:invertIfNegative val="0"/>
          <c:cat>
            <c:numRef>
              <c:f>'12'!$B$30:$B$41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3.0469274137000002</c:v>
                </c:pt>
                <c:pt idx="2">
                  <c:v>2.1223238769999999</c:v>
                </c:pt>
                <c:pt idx="3">
                  <c:v>2.1556190247</c:v>
                </c:pt>
                <c:pt idx="4">
                  <c:v>2.0735442219000002</c:v>
                </c:pt>
                <c:pt idx="5">
                  <c:v>1.4591194932</c:v>
                </c:pt>
                <c:pt idx="6">
                  <c:v>1.1467601284</c:v>
                </c:pt>
                <c:pt idx="7">
                  <c:v>2.0347123288</c:v>
                </c:pt>
                <c:pt idx="8">
                  <c:v>1.5568246575</c:v>
                </c:pt>
                <c:pt idx="9">
                  <c:v>2.5157972602999998</c:v>
                </c:pt>
                <c:pt idx="10">
                  <c:v>6.1893178525000003</c:v>
                </c:pt>
                <c:pt idx="11">
                  <c:v>6.6144138740000002</c:v>
                </c:pt>
                <c:pt idx="12">
                  <c:v>4.7675452055000003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1147016016"/>
        <c:axId val="-1147013296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2.4300946257999998</c:v>
                </c:pt>
                <c:pt idx="1">
                  <c:v>2.4300946257999998</c:v>
                </c:pt>
                <c:pt idx="2">
                  <c:v>2.4300946257999998</c:v>
                </c:pt>
                <c:pt idx="3">
                  <c:v>2.4300946257999998</c:v>
                </c:pt>
                <c:pt idx="4">
                  <c:v>2.4300946257999998</c:v>
                </c:pt>
                <c:pt idx="5">
                  <c:v>2.4300946257999998</c:v>
                </c:pt>
                <c:pt idx="6">
                  <c:v>2.4300946257999998</c:v>
                </c:pt>
                <c:pt idx="7">
                  <c:v>2.4300946257999998</c:v>
                </c:pt>
                <c:pt idx="8">
                  <c:v>2.4300946257999998</c:v>
                </c:pt>
                <c:pt idx="9">
                  <c:v>2.4300946257999998</c:v>
                </c:pt>
                <c:pt idx="10">
                  <c:v>2.4300946257999998</c:v>
                </c:pt>
                <c:pt idx="11">
                  <c:v>2.4300946257999998</c:v>
                </c:pt>
                <c:pt idx="12">
                  <c:v>2.4300946257999998</c:v>
                </c:pt>
                <c:pt idx="13">
                  <c:v>2.4300946257999998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7016016"/>
        <c:axId val="-1147013296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7018192"/>
        <c:axId val="-1147012752"/>
      </c:scatterChart>
      <c:dateAx>
        <c:axId val="-1147016016"/>
        <c:scaling>
          <c:orientation val="minMax"/>
          <c:max val="2022"/>
          <c:min val="2011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-1147013296"/>
        <c:crosses val="autoZero"/>
        <c:auto val="0"/>
        <c:lblOffset val="100"/>
        <c:baseTimeUnit val="days"/>
      </c:dateAx>
      <c:valAx>
        <c:axId val="-114701329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-1147016016"/>
        <c:crosses val="autoZero"/>
        <c:crossBetween val="between"/>
      </c:valAx>
      <c:valAx>
        <c:axId val="-1147018192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47012752"/>
        <c:crosses val="max"/>
        <c:crossBetween val="midCat"/>
        <c:majorUnit val="1"/>
      </c:valAx>
      <c:valAx>
        <c:axId val="-114701275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4701819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90750466373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59.296630702999998</c:v>
                </c:pt>
                <c:pt idx="1">
                  <c:v>59.074440074000002</c:v>
                </c:pt>
                <c:pt idx="2">
                  <c:v>59.678919825999998</c:v>
                </c:pt>
                <c:pt idx="3">
                  <c:v>59.635989078000001</c:v>
                </c:pt>
                <c:pt idx="4">
                  <c:v>58.965589209999997</c:v>
                </c:pt>
                <c:pt idx="5">
                  <c:v>57.933341894999998</c:v>
                </c:pt>
                <c:pt idx="6">
                  <c:v>57.644801272000002</c:v>
                </c:pt>
                <c:pt idx="7">
                  <c:v>60.245991756000002</c:v>
                </c:pt>
                <c:pt idx="8">
                  <c:v>59.281422135</c:v>
                </c:pt>
                <c:pt idx="9">
                  <c:v>59.236967143999998</c:v>
                </c:pt>
                <c:pt idx="10">
                  <c:v>59.764222490000002</c:v>
                </c:pt>
                <c:pt idx="11">
                  <c:v>59.966413484</c:v>
                </c:pt>
                <c:pt idx="12">
                  <c:v>59.296630702999998</c:v>
                </c:pt>
                <c:pt idx="13">
                  <c:v>59.074440074000002</c:v>
                </c:pt>
                <c:pt idx="14">
                  <c:v>59.678919825999998</c:v>
                </c:pt>
                <c:pt idx="15">
                  <c:v>59.635989078000001</c:v>
                </c:pt>
                <c:pt idx="16">
                  <c:v>58.965589209999997</c:v>
                </c:pt>
                <c:pt idx="17">
                  <c:v>57.933341894999998</c:v>
                </c:pt>
                <c:pt idx="18">
                  <c:v>57.644801272000002</c:v>
                </c:pt>
                <c:pt idx="19">
                  <c:v>60.245991756000002</c:v>
                </c:pt>
                <c:pt idx="20">
                  <c:v>59.281422135</c:v>
                </c:pt>
                <c:pt idx="21">
                  <c:v>59.236967143999998</c:v>
                </c:pt>
                <c:pt idx="22">
                  <c:v>59.764222490000002</c:v>
                </c:pt>
                <c:pt idx="23">
                  <c:v>59.966413484</c:v>
                </c:pt>
                <c:pt idx="24">
                  <c:v>59.296630702999998</c:v>
                </c:pt>
                <c:pt idx="25">
                  <c:v>59.074440074000002</c:v>
                </c:pt>
                <c:pt idx="26">
                  <c:v>59.678919825999998</c:v>
                </c:pt>
                <c:pt idx="27">
                  <c:v>59.635989078000001</c:v>
                </c:pt>
                <c:pt idx="28">
                  <c:v>58.965589209999997</c:v>
                </c:pt>
                <c:pt idx="29">
                  <c:v>57.933341894999998</c:v>
                </c:pt>
                <c:pt idx="30">
                  <c:v>57.644801272000002</c:v>
                </c:pt>
                <c:pt idx="31">
                  <c:v>60.245991756000002</c:v>
                </c:pt>
                <c:pt idx="32">
                  <c:v>59.281422135</c:v>
                </c:pt>
                <c:pt idx="33">
                  <c:v>59.236967143999998</c:v>
                </c:pt>
                <c:pt idx="34">
                  <c:v>59.764222490000002</c:v>
                </c:pt>
                <c:pt idx="35">
                  <c:v>59.966413484</c:v>
                </c:pt>
                <c:pt idx="36">
                  <c:v>59.296630702999998</c:v>
                </c:pt>
                <c:pt idx="37">
                  <c:v>59.074440074000002</c:v>
                </c:pt>
                <c:pt idx="38">
                  <c:v>59.678919825999998</c:v>
                </c:pt>
                <c:pt idx="39">
                  <c:v>59.635989078000001</c:v>
                </c:pt>
                <c:pt idx="40">
                  <c:v>58.965589209999997</c:v>
                </c:pt>
                <c:pt idx="41">
                  <c:v>57.933341894999998</c:v>
                </c:pt>
                <c:pt idx="42">
                  <c:v>57.644801272000002</c:v>
                </c:pt>
                <c:pt idx="43">
                  <c:v>60.245991756000002</c:v>
                </c:pt>
                <c:pt idx="44">
                  <c:v>59.281422135</c:v>
                </c:pt>
                <c:pt idx="45">
                  <c:v>59.236967143999998</c:v>
                </c:pt>
                <c:pt idx="46">
                  <c:v>59.764222490000002</c:v>
                </c:pt>
                <c:pt idx="47">
                  <c:v>59.966413484</c:v>
                </c:pt>
                <c:pt idx="48">
                  <c:v>59.296630702999998</c:v>
                </c:pt>
                <c:pt idx="49">
                  <c:v>59.074440074000002</c:v>
                </c:pt>
                <c:pt idx="50">
                  <c:v>59.678919825999998</c:v>
                </c:pt>
                <c:pt idx="51">
                  <c:v>59.635989078000001</c:v>
                </c:pt>
                <c:pt idx="52">
                  <c:v>58.965589209999997</c:v>
                </c:pt>
                <c:pt idx="53">
                  <c:v>57.933341894999998</c:v>
                </c:pt>
                <c:pt idx="54">
                  <c:v>57.644801272000002</c:v>
                </c:pt>
                <c:pt idx="55">
                  <c:v>60.245991756000002</c:v>
                </c:pt>
                <c:pt idx="56">
                  <c:v>59.281422135</c:v>
                </c:pt>
                <c:pt idx="57">
                  <c:v>59.236967143999998</c:v>
                </c:pt>
                <c:pt idx="58">
                  <c:v>59.764222490000002</c:v>
                </c:pt>
                <c:pt idx="59">
                  <c:v>59.966413484</c:v>
                </c:pt>
                <c:pt idx="60">
                  <c:v>59.296630702999998</c:v>
                </c:pt>
                <c:pt idx="61">
                  <c:v>59.074440074000002</c:v>
                </c:pt>
                <c:pt idx="62">
                  <c:v>59.678919825999998</c:v>
                </c:pt>
                <c:pt idx="63">
                  <c:v>59.635989078000001</c:v>
                </c:pt>
                <c:pt idx="64">
                  <c:v>58.965589209999997</c:v>
                </c:pt>
                <c:pt idx="65">
                  <c:v>57.933341894999998</c:v>
                </c:pt>
                <c:pt idx="66">
                  <c:v>57.644801272000002</c:v>
                </c:pt>
                <c:pt idx="67">
                  <c:v>60.245991756000002</c:v>
                </c:pt>
                <c:pt idx="68">
                  <c:v>59.281422135</c:v>
                </c:pt>
                <c:pt idx="69">
                  <c:v>59.236967143999998</c:v>
                </c:pt>
                <c:pt idx="70">
                  <c:v>59.764222490000002</c:v>
                </c:pt>
                <c:pt idx="71">
                  <c:v>59.966413484</c:v>
                </c:pt>
                <c:pt idx="72">
                  <c:v>59.296630702999998</c:v>
                </c:pt>
                <c:pt idx="73">
                  <c:v>59.074440074000002</c:v>
                </c:pt>
                <c:pt idx="74">
                  <c:v>59.678919825999998</c:v>
                </c:pt>
                <c:pt idx="75">
                  <c:v>59.635989078000001</c:v>
                </c:pt>
                <c:pt idx="76">
                  <c:v>58.965589209999997</c:v>
                </c:pt>
                <c:pt idx="77">
                  <c:v>57.933341894999998</c:v>
                </c:pt>
                <c:pt idx="78">
                  <c:v>57.644801272000002</c:v>
                </c:pt>
                <c:pt idx="79">
                  <c:v>60.245991756000002</c:v>
                </c:pt>
                <c:pt idx="80">
                  <c:v>59.281422135</c:v>
                </c:pt>
                <c:pt idx="81">
                  <c:v>59.236967143999998</c:v>
                </c:pt>
                <c:pt idx="82">
                  <c:v>59.764222490000002</c:v>
                </c:pt>
                <c:pt idx="83">
                  <c:v>59.966413484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5.9816183520000052</c:v>
                </c:pt>
                <c:pt idx="1">
                  <c:v>7.6714457389999993</c:v>
                </c:pt>
                <c:pt idx="2">
                  <c:v>24.982056469</c:v>
                </c:pt>
                <c:pt idx="3">
                  <c:v>24.236137738999993</c:v>
                </c:pt>
                <c:pt idx="4">
                  <c:v>20.802683953000006</c:v>
                </c:pt>
                <c:pt idx="5">
                  <c:v>18.172660372999999</c:v>
                </c:pt>
                <c:pt idx="6">
                  <c:v>19.057997214000004</c:v>
                </c:pt>
                <c:pt idx="7">
                  <c:v>15.179377729000002</c:v>
                </c:pt>
                <c:pt idx="8">
                  <c:v>14.953214391000003</c:v>
                </c:pt>
                <c:pt idx="9">
                  <c:v>13.827794485000005</c:v>
                </c:pt>
                <c:pt idx="10">
                  <c:v>12.222175694999997</c:v>
                </c:pt>
                <c:pt idx="11">
                  <c:v>13.208315870999996</c:v>
                </c:pt>
                <c:pt idx="12">
                  <c:v>5.9816183520000052</c:v>
                </c:pt>
                <c:pt idx="13">
                  <c:v>7.6714457389999993</c:v>
                </c:pt>
                <c:pt idx="14">
                  <c:v>24.982056469</c:v>
                </c:pt>
                <c:pt idx="15">
                  <c:v>24.236137738999993</c:v>
                </c:pt>
                <c:pt idx="16">
                  <c:v>20.802683953000006</c:v>
                </c:pt>
                <c:pt idx="17">
                  <c:v>18.172660372999999</c:v>
                </c:pt>
                <c:pt idx="18">
                  <c:v>19.057997214000004</c:v>
                </c:pt>
                <c:pt idx="19">
                  <c:v>15.179377729000002</c:v>
                </c:pt>
                <c:pt idx="20">
                  <c:v>14.953214391000003</c:v>
                </c:pt>
                <c:pt idx="21">
                  <c:v>13.827794485000005</c:v>
                </c:pt>
                <c:pt idx="22">
                  <c:v>12.222175694999997</c:v>
                </c:pt>
                <c:pt idx="23">
                  <c:v>13.208315870999996</c:v>
                </c:pt>
                <c:pt idx="24">
                  <c:v>5.9816183520000052</c:v>
                </c:pt>
                <c:pt idx="25">
                  <c:v>7.6714457389999993</c:v>
                </c:pt>
                <c:pt idx="26">
                  <c:v>24.982056469</c:v>
                </c:pt>
                <c:pt idx="27">
                  <c:v>24.236137738999993</c:v>
                </c:pt>
                <c:pt idx="28">
                  <c:v>20.802683953000006</c:v>
                </c:pt>
                <c:pt idx="29">
                  <c:v>18.172660372999999</c:v>
                </c:pt>
                <c:pt idx="30">
                  <c:v>19.057997214000004</c:v>
                </c:pt>
                <c:pt idx="31">
                  <c:v>15.179377729000002</c:v>
                </c:pt>
                <c:pt idx="32">
                  <c:v>14.953214391000003</c:v>
                </c:pt>
                <c:pt idx="33">
                  <c:v>13.827794485000005</c:v>
                </c:pt>
                <c:pt idx="34">
                  <c:v>12.222175694999997</c:v>
                </c:pt>
                <c:pt idx="35">
                  <c:v>13.208315870999996</c:v>
                </c:pt>
                <c:pt idx="36">
                  <c:v>5.9816183520000052</c:v>
                </c:pt>
                <c:pt idx="37">
                  <c:v>7.6714457389999993</c:v>
                </c:pt>
                <c:pt idx="38">
                  <c:v>24.982056469</c:v>
                </c:pt>
                <c:pt idx="39">
                  <c:v>24.236137738999993</c:v>
                </c:pt>
                <c:pt idx="40">
                  <c:v>20.802683953000006</c:v>
                </c:pt>
                <c:pt idx="41">
                  <c:v>18.172660372999999</c:v>
                </c:pt>
                <c:pt idx="42">
                  <c:v>19.057997214000004</c:v>
                </c:pt>
                <c:pt idx="43">
                  <c:v>15.179377729000002</c:v>
                </c:pt>
                <c:pt idx="44">
                  <c:v>14.953214391000003</c:v>
                </c:pt>
                <c:pt idx="45">
                  <c:v>13.827794485000005</c:v>
                </c:pt>
                <c:pt idx="46">
                  <c:v>12.222175694999997</c:v>
                </c:pt>
                <c:pt idx="47">
                  <c:v>13.208315870999996</c:v>
                </c:pt>
                <c:pt idx="48">
                  <c:v>5.9816183520000052</c:v>
                </c:pt>
                <c:pt idx="49">
                  <c:v>7.6714457389999993</c:v>
                </c:pt>
                <c:pt idx="50">
                  <c:v>24.982056469</c:v>
                </c:pt>
                <c:pt idx="51">
                  <c:v>24.236137738999993</c:v>
                </c:pt>
                <c:pt idx="52">
                  <c:v>20.802683953000006</c:v>
                </c:pt>
                <c:pt idx="53">
                  <c:v>18.172660372999999</c:v>
                </c:pt>
                <c:pt idx="54">
                  <c:v>19.057997214000004</c:v>
                </c:pt>
                <c:pt idx="55">
                  <c:v>15.179377729000002</c:v>
                </c:pt>
                <c:pt idx="56">
                  <c:v>14.953214391000003</c:v>
                </c:pt>
                <c:pt idx="57">
                  <c:v>13.827794485000005</c:v>
                </c:pt>
                <c:pt idx="58">
                  <c:v>12.222175694999997</c:v>
                </c:pt>
                <c:pt idx="59">
                  <c:v>13.208315870999996</c:v>
                </c:pt>
                <c:pt idx="60">
                  <c:v>5.9816183520000052</c:v>
                </c:pt>
                <c:pt idx="61">
                  <c:v>7.6714457389999993</c:v>
                </c:pt>
                <c:pt idx="62">
                  <c:v>24.982056469</c:v>
                </c:pt>
                <c:pt idx="63">
                  <c:v>24.236137738999993</c:v>
                </c:pt>
                <c:pt idx="64">
                  <c:v>20.802683953000006</c:v>
                </c:pt>
                <c:pt idx="65">
                  <c:v>18.172660372999999</c:v>
                </c:pt>
                <c:pt idx="66">
                  <c:v>19.057997214000004</c:v>
                </c:pt>
                <c:pt idx="67">
                  <c:v>15.179377729000002</c:v>
                </c:pt>
                <c:pt idx="68">
                  <c:v>14.953214391000003</c:v>
                </c:pt>
                <c:pt idx="69">
                  <c:v>13.827794485000005</c:v>
                </c:pt>
                <c:pt idx="70">
                  <c:v>12.222175694999997</c:v>
                </c:pt>
                <c:pt idx="71">
                  <c:v>13.208315870999996</c:v>
                </c:pt>
                <c:pt idx="72">
                  <c:v>5.9816183520000052</c:v>
                </c:pt>
                <c:pt idx="73">
                  <c:v>7.6714457389999993</c:v>
                </c:pt>
                <c:pt idx="74">
                  <c:v>24.982056469</c:v>
                </c:pt>
                <c:pt idx="75">
                  <c:v>24.236137738999993</c:v>
                </c:pt>
                <c:pt idx="76">
                  <c:v>20.802683953000006</c:v>
                </c:pt>
                <c:pt idx="77">
                  <c:v>18.172660372999999</c:v>
                </c:pt>
                <c:pt idx="78">
                  <c:v>19.057997214000004</c:v>
                </c:pt>
                <c:pt idx="79">
                  <c:v>15.179377729000002</c:v>
                </c:pt>
                <c:pt idx="80">
                  <c:v>14.953214391000003</c:v>
                </c:pt>
                <c:pt idx="81">
                  <c:v>13.827794485000005</c:v>
                </c:pt>
                <c:pt idx="82">
                  <c:v>12.222175694999997</c:v>
                </c:pt>
                <c:pt idx="83">
                  <c:v>13.208315870999996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7017104"/>
        <c:axId val="-1147012208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63.484559351000001</c:v>
                </c:pt>
                <c:pt idx="1">
                  <c:v>64.380817637999996</c:v>
                </c:pt>
                <c:pt idx="2">
                  <c:v>65.482426645000004</c:v>
                </c:pt>
                <c:pt idx="3">
                  <c:v>66.674440718</c:v>
                </c:pt>
                <c:pt idx="4">
                  <c:v>65.718117965000005</c:v>
                </c:pt>
                <c:pt idx="5">
                  <c:v>65.826401356000005</c:v>
                </c:pt>
                <c:pt idx="6">
                  <c:v>64.749419302000007</c:v>
                </c:pt>
                <c:pt idx="7">
                  <c:v>65.660226069000004</c:v>
                </c:pt>
                <c:pt idx="8">
                  <c:v>65.788908750000004</c:v>
                </c:pt>
                <c:pt idx="9">
                  <c:v>64.768839147999998</c:v>
                </c:pt>
                <c:pt idx="10">
                  <c:v>63.061841285</c:v>
                </c:pt>
                <c:pt idx="11">
                  <c:v>65.056682953999996</c:v>
                </c:pt>
                <c:pt idx="12">
                  <c:v>65.278249055000003</c:v>
                </c:pt>
                <c:pt idx="13">
                  <c:v>64.065220170000003</c:v>
                </c:pt>
                <c:pt idx="14">
                  <c:v>65.669879757999993</c:v>
                </c:pt>
                <c:pt idx="15">
                  <c:v>64.639633317999994</c:v>
                </c:pt>
                <c:pt idx="16">
                  <c:v>63.336915980000001</c:v>
                </c:pt>
                <c:pt idx="17">
                  <c:v>63.216749122000003</c:v>
                </c:pt>
                <c:pt idx="18">
                  <c:v>63.003941382000001</c:v>
                </c:pt>
                <c:pt idx="19">
                  <c:v>63.00186704</c:v>
                </c:pt>
                <c:pt idx="20">
                  <c:v>62.557586635</c:v>
                </c:pt>
                <c:pt idx="21">
                  <c:v>60.107433239000002</c:v>
                </c:pt>
                <c:pt idx="22">
                  <c:v>59.764222490000002</c:v>
                </c:pt>
                <c:pt idx="23">
                  <c:v>59.966413484</c:v>
                </c:pt>
                <c:pt idx="24">
                  <c:v>59.296630702999998</c:v>
                </c:pt>
                <c:pt idx="25">
                  <c:v>59.074440074000002</c:v>
                </c:pt>
                <c:pt idx="26">
                  <c:v>59.678919825999998</c:v>
                </c:pt>
                <c:pt idx="27">
                  <c:v>59.635989078000001</c:v>
                </c:pt>
                <c:pt idx="28">
                  <c:v>58.965589209999997</c:v>
                </c:pt>
                <c:pt idx="29">
                  <c:v>57.933341894999998</c:v>
                </c:pt>
                <c:pt idx="30">
                  <c:v>57.644801272000002</c:v>
                </c:pt>
                <c:pt idx="31">
                  <c:v>60.245991756000002</c:v>
                </c:pt>
                <c:pt idx="32">
                  <c:v>59.281422135</c:v>
                </c:pt>
                <c:pt idx="33">
                  <c:v>59.236967143999998</c:v>
                </c:pt>
                <c:pt idx="34">
                  <c:v>60.412935443999999</c:v>
                </c:pt>
                <c:pt idx="35">
                  <c:v>60.103778403</c:v>
                </c:pt>
                <c:pt idx="36">
                  <c:v>59.769102314999998</c:v>
                </c:pt>
                <c:pt idx="37">
                  <c:v>61.452205241999998</c:v>
                </c:pt>
                <c:pt idx="38">
                  <c:v>60.655814368999998</c:v>
                </c:pt>
                <c:pt idx="39">
                  <c:v>61.784690511000001</c:v>
                </c:pt>
                <c:pt idx="40">
                  <c:v>61.925961741000002</c:v>
                </c:pt>
                <c:pt idx="41">
                  <c:v>60.484218466000002</c:v>
                </c:pt>
                <c:pt idx="42">
                  <c:v>60.390318874000002</c:v>
                </c:pt>
                <c:pt idx="43">
                  <c:v>62.767018198999999</c:v>
                </c:pt>
                <c:pt idx="44">
                  <c:v>61.436962487000002</c:v>
                </c:pt>
                <c:pt idx="45">
                  <c:v>60.342442114999997</c:v>
                </c:pt>
                <c:pt idx="46">
                  <c:v>60.560447875999998</c:v>
                </c:pt>
                <c:pt idx="47">
                  <c:v>62.603433838000001</c:v>
                </c:pt>
                <c:pt idx="48">
                  <c:v>61.866420054999999</c:v>
                </c:pt>
                <c:pt idx="49">
                  <c:v>66.745885813000001</c:v>
                </c:pt>
                <c:pt idx="50">
                  <c:v>84.660976294999998</c:v>
                </c:pt>
                <c:pt idx="51">
                  <c:v>83.872126816999995</c:v>
                </c:pt>
                <c:pt idx="52">
                  <c:v>79.768273163000003</c:v>
                </c:pt>
                <c:pt idx="53">
                  <c:v>76.106002267999997</c:v>
                </c:pt>
                <c:pt idx="54">
                  <c:v>76.702798486000006</c:v>
                </c:pt>
                <c:pt idx="55">
                  <c:v>75.425369485000004</c:v>
                </c:pt>
                <c:pt idx="56">
                  <c:v>74.234636526000003</c:v>
                </c:pt>
                <c:pt idx="57">
                  <c:v>73.064761629000003</c:v>
                </c:pt>
                <c:pt idx="58">
                  <c:v>71.986398184999999</c:v>
                </c:pt>
                <c:pt idx="59">
                  <c:v>73.174729354999997</c:v>
                </c:pt>
                <c:pt idx="60">
                  <c:v>72.875815674999998</c:v>
                </c:pt>
                <c:pt idx="61">
                  <c:v>67.531020299000005</c:v>
                </c:pt>
                <c:pt idx="62">
                  <c:v>67.643158769999999</c:v>
                </c:pt>
                <c:pt idx="63">
                  <c:v>66.732841649999997</c:v>
                </c:pt>
                <c:pt idx="64">
                  <c:v>65.126279030000006</c:v>
                </c:pt>
                <c:pt idx="65">
                  <c:v>64.692796176000002</c:v>
                </c:pt>
                <c:pt idx="66">
                  <c:v>63.825649697999999</c:v>
                </c:pt>
                <c:pt idx="67">
                  <c:v>64.154046367999996</c:v>
                </c:pt>
                <c:pt idx="68">
                  <c:v>63.699689372000002</c:v>
                </c:pt>
                <c:pt idx="69">
                  <c:v>63.317162834999998</c:v>
                </c:pt>
                <c:pt idx="70">
                  <c:v>62.860310114999997</c:v>
                </c:pt>
                <c:pt idx="71">
                  <c:v>64.240143724000006</c:v>
                </c:pt>
                <c:pt idx="72">
                  <c:v>62.958323221000001</c:v>
                </c:pt>
                <c:pt idx="73">
                  <c:v>63.113235148999998</c:v>
                </c:pt>
                <c:pt idx="74">
                  <c:v>63.801694636999997</c:v>
                </c:pt>
                <c:pt idx="75">
                  <c:v>64.556637155999994</c:v>
                </c:pt>
                <c:pt idx="76">
                  <c:v>64.028419932000006</c:v>
                </c:pt>
                <c:pt idx="77">
                  <c:v>63.869325766999999</c:v>
                </c:pt>
                <c:pt idx="78">
                  <c:v>63.407002767000002</c:v>
                </c:pt>
                <c:pt idx="79">
                  <c:v>63.984805420999997</c:v>
                </c:pt>
                <c:pt idx="80">
                  <c:v>63.980976067999997</c:v>
                </c:pt>
                <c:pt idx="81">
                  <c:v>64.066527528999998</c:v>
                </c:pt>
                <c:pt idx="82">
                  <c:v>63.843758067000003</c:v>
                </c:pt>
                <c:pt idx="83">
                  <c:v>65.223591675999998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7017104"/>
        <c:axId val="-1147012208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5282815257848868E-3"/>
                  <c:y val="0.41251391625523504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7011120"/>
        <c:axId val="-1173366880"/>
      </c:scatterChart>
      <c:dateAx>
        <c:axId val="-114701710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14701220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147012208"/>
        <c:scaling>
          <c:orientation val="minMax"/>
          <c:max val="100"/>
          <c:min val="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147017104"/>
        <c:crosses val="autoZero"/>
        <c:crossBetween val="between"/>
      </c:valAx>
      <c:valAx>
        <c:axId val="-1147011120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173366880"/>
        <c:crosses val="max"/>
        <c:crossBetween val="midCat"/>
      </c:valAx>
      <c:valAx>
        <c:axId val="-11733668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4701112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7824665876"/>
          <c:y val="0.13047285379154466"/>
          <c:w val="0.80323666803211691"/>
          <c:h val="0.7208644492264612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1.1589372822000001</c:v>
                </c:pt>
                <c:pt idx="1">
                  <c:v>-0.67523692940000046</c:v>
                </c:pt>
                <c:pt idx="2">
                  <c:v>-0.3218100198000009</c:v>
                </c:pt>
                <c:pt idx="3">
                  <c:v>0.72955939020000038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-1.329862740000004E-2</c:v>
                </c:pt>
                <c:pt idx="1">
                  <c:v>-1.7926049060000004E-2</c:v>
                </c:pt>
                <c:pt idx="2">
                  <c:v>-2.3710287750000003E-2</c:v>
                </c:pt>
                <c:pt idx="3">
                  <c:v>-1.4208019099999969E-2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0.13829650130000015</c:v>
                </c:pt>
                <c:pt idx="1">
                  <c:v>-0.24136543909999997</c:v>
                </c:pt>
                <c:pt idx="2">
                  <c:v>0.10899395099999998</c:v>
                </c:pt>
                <c:pt idx="3">
                  <c:v>-1.4909107000000699E-3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73367424"/>
        <c:axId val="-1173369600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630767422597331E-2"/>
                  <c:y val="-3.808375140051833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626449551142857E-2"/>
                  <c:y val="3.99410852663044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6292367189773581E-2"/>
                  <c:y val="4.85694099311097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1849968658353825E-2"/>
                  <c:y val="-3.59134128024756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1.2839351561000003</c:v>
                </c:pt>
                <c:pt idx="1">
                  <c:v>-0.93452841756000038</c:v>
                </c:pt>
                <c:pt idx="2">
                  <c:v>-0.23652635655000093</c:v>
                </c:pt>
                <c:pt idx="3">
                  <c:v>0.71386046040000029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73367424"/>
        <c:axId val="-1173369600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73367968"/>
        <c:axId val="-1173366336"/>
      </c:scatterChart>
      <c:catAx>
        <c:axId val="-117336742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73369600"/>
        <c:crosses val="autoZero"/>
        <c:auto val="1"/>
        <c:lblAlgn val="ctr"/>
        <c:lblOffset val="100"/>
        <c:tickLblSkip val="1"/>
        <c:noMultiLvlLbl val="0"/>
      </c:catAx>
      <c:valAx>
        <c:axId val="-1173369600"/>
        <c:scaling>
          <c:orientation val="minMax"/>
          <c:max val="3.5"/>
          <c:min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73367424"/>
        <c:crosses val="autoZero"/>
        <c:crossBetween val="between"/>
        <c:majorUnit val="0.5"/>
      </c:valAx>
      <c:valAx>
        <c:axId val="-1173366336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173367968"/>
        <c:crosses val="max"/>
        <c:crossBetween val="midCat"/>
      </c:valAx>
      <c:valAx>
        <c:axId val="-1173367968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-1173366336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11.865012999999999</c:v>
                </c:pt>
                <c:pt idx="1">
                  <c:v>11.678834</c:v>
                </c:pt>
                <c:pt idx="2">
                  <c:v>11.937306</c:v>
                </c:pt>
                <c:pt idx="3">
                  <c:v>12.134698</c:v>
                </c:pt>
                <c:pt idx="4">
                  <c:v>12.163192</c:v>
                </c:pt>
                <c:pt idx="5">
                  <c:v>12.087543999999999</c:v>
                </c:pt>
                <c:pt idx="6">
                  <c:v>11.819095000000001</c:v>
                </c:pt>
                <c:pt idx="7">
                  <c:v>12.424769</c:v>
                </c:pt>
                <c:pt idx="8">
                  <c:v>12.495187</c:v>
                </c:pt>
                <c:pt idx="9">
                  <c:v>12.672552</c:v>
                </c:pt>
                <c:pt idx="10">
                  <c:v>12.859780000000001</c:v>
                </c:pt>
                <c:pt idx="11">
                  <c:v>12.802096000000001</c:v>
                </c:pt>
                <c:pt idx="12">
                  <c:v>12.754821</c:v>
                </c:pt>
                <c:pt idx="13">
                  <c:v>12.745602</c:v>
                </c:pt>
                <c:pt idx="14">
                  <c:v>12.737068000000001</c:v>
                </c:pt>
                <c:pt idx="15">
                  <c:v>12.009976999999999</c:v>
                </c:pt>
                <c:pt idx="16">
                  <c:v>10.018784999999999</c:v>
                </c:pt>
                <c:pt idx="17">
                  <c:v>10.442129</c:v>
                </c:pt>
                <c:pt idx="18">
                  <c:v>10.972654</c:v>
                </c:pt>
                <c:pt idx="19">
                  <c:v>10.583830000000001</c:v>
                </c:pt>
                <c:pt idx="20">
                  <c:v>10.870478</c:v>
                </c:pt>
                <c:pt idx="21">
                  <c:v>10.438742</c:v>
                </c:pt>
                <c:pt idx="22">
                  <c:v>11.167707</c:v>
                </c:pt>
                <c:pt idx="23">
                  <c:v>11.087899</c:v>
                </c:pt>
                <c:pt idx="24">
                  <c:v>11.055832000000001</c:v>
                </c:pt>
                <c:pt idx="25">
                  <c:v>9.7830429999999993</c:v>
                </c:pt>
                <c:pt idx="26">
                  <c:v>11.184259000000001</c:v>
                </c:pt>
                <c:pt idx="27">
                  <c:v>11.082199813000001</c:v>
                </c:pt>
                <c:pt idx="28">
                  <c:v>10.982508062999999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10.982508062999999</c:v>
                </c:pt>
                <c:pt idx="29">
                  <c:v>11.071210000000001</c:v>
                </c:pt>
                <c:pt idx="30">
                  <c:v>11.138210000000001</c:v>
                </c:pt>
                <c:pt idx="31">
                  <c:v>11.16497</c:v>
                </c:pt>
                <c:pt idx="32">
                  <c:v>11.19528</c:v>
                </c:pt>
                <c:pt idx="33">
                  <c:v>11.22775</c:v>
                </c:pt>
                <c:pt idx="34">
                  <c:v>11.44323</c:v>
                </c:pt>
                <c:pt idx="35">
                  <c:v>11.48551</c:v>
                </c:pt>
                <c:pt idx="36">
                  <c:v>11.501010000000001</c:v>
                </c:pt>
                <c:pt idx="37">
                  <c:v>11.536</c:v>
                </c:pt>
                <c:pt idx="38">
                  <c:v>11.622389999999999</c:v>
                </c:pt>
                <c:pt idx="39">
                  <c:v>11.67845</c:v>
                </c:pt>
                <c:pt idx="40">
                  <c:v>11.672700000000001</c:v>
                </c:pt>
                <c:pt idx="41">
                  <c:v>11.66981</c:v>
                </c:pt>
                <c:pt idx="42">
                  <c:v>11.76784</c:v>
                </c:pt>
                <c:pt idx="43">
                  <c:v>11.906779999999999</c:v>
                </c:pt>
                <c:pt idx="44">
                  <c:v>11.959300000000001</c:v>
                </c:pt>
                <c:pt idx="45">
                  <c:v>11.913309999999999</c:v>
                </c:pt>
                <c:pt idx="46">
                  <c:v>12.098739999999999</c:v>
                </c:pt>
                <c:pt idx="47">
                  <c:v>12.14678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12.2450055</c:v>
                </c:pt>
                <c:pt idx="2">
                  <c:v>12.2450055</c:v>
                </c:pt>
                <c:pt idx="3">
                  <c:v>12.2450055</c:v>
                </c:pt>
                <c:pt idx="4">
                  <c:v>12.2450055</c:v>
                </c:pt>
                <c:pt idx="5">
                  <c:v>12.2450055</c:v>
                </c:pt>
                <c:pt idx="6">
                  <c:v>12.2450055</c:v>
                </c:pt>
                <c:pt idx="7">
                  <c:v>12.2450055</c:v>
                </c:pt>
                <c:pt idx="8">
                  <c:v>12.2450055</c:v>
                </c:pt>
                <c:pt idx="9">
                  <c:v>12.2450055</c:v>
                </c:pt>
                <c:pt idx="10">
                  <c:v>12.2450055</c:v>
                </c:pt>
                <c:pt idx="13">
                  <c:v>11.319141000000002</c:v>
                </c:pt>
                <c:pt idx="14">
                  <c:v>11.319141000000002</c:v>
                </c:pt>
                <c:pt idx="15">
                  <c:v>11.319141000000002</c:v>
                </c:pt>
                <c:pt idx="16">
                  <c:v>11.319141000000002</c:v>
                </c:pt>
                <c:pt idx="17">
                  <c:v>11.319141000000002</c:v>
                </c:pt>
                <c:pt idx="18">
                  <c:v>11.319141000000002</c:v>
                </c:pt>
                <c:pt idx="19">
                  <c:v>11.319141000000002</c:v>
                </c:pt>
                <c:pt idx="20">
                  <c:v>11.319141000000002</c:v>
                </c:pt>
                <c:pt idx="21">
                  <c:v>11.319141000000002</c:v>
                </c:pt>
                <c:pt idx="22">
                  <c:v>11.319141000000002</c:v>
                </c:pt>
                <c:pt idx="25">
                  <c:v>11.067833489666667</c:v>
                </c:pt>
                <c:pt idx="26">
                  <c:v>11.067833489666667</c:v>
                </c:pt>
                <c:pt idx="27">
                  <c:v>11.067833489666667</c:v>
                </c:pt>
                <c:pt idx="28">
                  <c:v>11.067833489666667</c:v>
                </c:pt>
                <c:pt idx="29">
                  <c:v>11.067833489666667</c:v>
                </c:pt>
                <c:pt idx="30">
                  <c:v>11.067833489666667</c:v>
                </c:pt>
                <c:pt idx="31">
                  <c:v>11.067833489666667</c:v>
                </c:pt>
                <c:pt idx="32">
                  <c:v>11.067833489666667</c:v>
                </c:pt>
                <c:pt idx="33">
                  <c:v>11.067833489666667</c:v>
                </c:pt>
                <c:pt idx="34">
                  <c:v>11.067833489666667</c:v>
                </c:pt>
                <c:pt idx="37">
                  <c:v>11.789425833333334</c:v>
                </c:pt>
                <c:pt idx="38">
                  <c:v>11.789425833333334</c:v>
                </c:pt>
                <c:pt idx="39">
                  <c:v>11.789425833333334</c:v>
                </c:pt>
                <c:pt idx="40">
                  <c:v>11.789425833333334</c:v>
                </c:pt>
                <c:pt idx="41">
                  <c:v>11.789425833333334</c:v>
                </c:pt>
                <c:pt idx="42">
                  <c:v>11.789425833333334</c:v>
                </c:pt>
                <c:pt idx="43">
                  <c:v>11.789425833333334</c:v>
                </c:pt>
                <c:pt idx="44">
                  <c:v>11.789425833333334</c:v>
                </c:pt>
                <c:pt idx="45">
                  <c:v>11.789425833333334</c:v>
                </c:pt>
                <c:pt idx="46">
                  <c:v>11.789425833333334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73364160"/>
        <c:axId val="-1173365792"/>
      </c:lineChart>
      <c:catAx>
        <c:axId val="-1173364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733657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7336579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73364160"/>
        <c:crosses val="autoZero"/>
        <c:crossBetween val="midCat"/>
        <c:majorUnit val="2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5423523294420505"/>
          <c:y val="0.40096436197959912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420.76</c:v>
                </c:pt>
                <c:pt idx="1">
                  <c:v>423.84300000000002</c:v>
                </c:pt>
                <c:pt idx="2">
                  <c:v>424.93900000000002</c:v>
                </c:pt>
                <c:pt idx="3">
                  <c:v>436.57799999999997</c:v>
                </c:pt>
                <c:pt idx="4">
                  <c:v>434.197</c:v>
                </c:pt>
                <c:pt idx="5">
                  <c:v>415.15199999999999</c:v>
                </c:pt>
                <c:pt idx="6">
                  <c:v>409.64100000000002</c:v>
                </c:pt>
                <c:pt idx="7">
                  <c:v>407.58300000000003</c:v>
                </c:pt>
                <c:pt idx="8">
                  <c:v>416.68400000000003</c:v>
                </c:pt>
                <c:pt idx="9">
                  <c:v>433.80799999999999</c:v>
                </c:pt>
                <c:pt idx="10">
                  <c:v>445.887</c:v>
                </c:pt>
                <c:pt idx="11">
                  <c:v>421.64600000000002</c:v>
                </c:pt>
                <c:pt idx="12">
                  <c:v>420.76</c:v>
                </c:pt>
                <c:pt idx="13">
                  <c:v>423.84300000000002</c:v>
                </c:pt>
                <c:pt idx="14">
                  <c:v>424.93900000000002</c:v>
                </c:pt>
                <c:pt idx="15">
                  <c:v>436.57799999999997</c:v>
                </c:pt>
                <c:pt idx="16">
                  <c:v>434.197</c:v>
                </c:pt>
                <c:pt idx="17">
                  <c:v>415.15199999999999</c:v>
                </c:pt>
                <c:pt idx="18">
                  <c:v>409.64100000000002</c:v>
                </c:pt>
                <c:pt idx="19">
                  <c:v>407.58300000000003</c:v>
                </c:pt>
                <c:pt idx="20">
                  <c:v>416.68400000000003</c:v>
                </c:pt>
                <c:pt idx="21">
                  <c:v>433.80799999999999</c:v>
                </c:pt>
                <c:pt idx="22">
                  <c:v>445.887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445.887</c:v>
                </c:pt>
                <c:pt idx="35">
                  <c:v>421.64600000000002</c:v>
                </c:pt>
                <c:pt idx="36">
                  <c:v>420.76</c:v>
                </c:pt>
                <c:pt idx="37">
                  <c:v>423.84300000000002</c:v>
                </c:pt>
                <c:pt idx="38">
                  <c:v>424.93900000000002</c:v>
                </c:pt>
                <c:pt idx="39">
                  <c:v>436.57799999999997</c:v>
                </c:pt>
                <c:pt idx="40">
                  <c:v>434.197</c:v>
                </c:pt>
                <c:pt idx="41">
                  <c:v>415.15199999999999</c:v>
                </c:pt>
                <c:pt idx="42">
                  <c:v>409.64100000000002</c:v>
                </c:pt>
                <c:pt idx="43">
                  <c:v>407.58300000000003</c:v>
                </c:pt>
                <c:pt idx="44">
                  <c:v>416.68400000000003</c:v>
                </c:pt>
                <c:pt idx="45">
                  <c:v>433.80799999999999</c:v>
                </c:pt>
                <c:pt idx="46">
                  <c:v>445.887</c:v>
                </c:pt>
                <c:pt idx="47">
                  <c:v>421.64600000000002</c:v>
                </c:pt>
                <c:pt idx="48">
                  <c:v>420.76</c:v>
                </c:pt>
                <c:pt idx="49">
                  <c:v>423.84300000000002</c:v>
                </c:pt>
                <c:pt idx="50">
                  <c:v>424.93900000000002</c:v>
                </c:pt>
                <c:pt idx="51">
                  <c:v>436.57799999999997</c:v>
                </c:pt>
                <c:pt idx="52">
                  <c:v>434.197</c:v>
                </c:pt>
                <c:pt idx="53">
                  <c:v>415.15199999999999</c:v>
                </c:pt>
                <c:pt idx="54">
                  <c:v>409.64100000000002</c:v>
                </c:pt>
                <c:pt idx="55">
                  <c:v>407.58300000000003</c:v>
                </c:pt>
                <c:pt idx="56">
                  <c:v>416.68400000000003</c:v>
                </c:pt>
                <c:pt idx="57">
                  <c:v>433.80799999999999</c:v>
                </c:pt>
                <c:pt idx="58">
                  <c:v>445.887</c:v>
                </c:pt>
                <c:pt idx="59">
                  <c:v>421.64600000000002</c:v>
                </c:pt>
                <c:pt idx="60">
                  <c:v>420.76</c:v>
                </c:pt>
                <c:pt idx="61">
                  <c:v>423.84300000000002</c:v>
                </c:pt>
                <c:pt idx="62">
                  <c:v>424.93900000000002</c:v>
                </c:pt>
                <c:pt idx="63">
                  <c:v>436.57799999999997</c:v>
                </c:pt>
                <c:pt idx="64">
                  <c:v>434.197</c:v>
                </c:pt>
                <c:pt idx="65">
                  <c:v>415.15199999999999</c:v>
                </c:pt>
                <c:pt idx="66">
                  <c:v>409.64100000000002</c:v>
                </c:pt>
                <c:pt idx="67">
                  <c:v>407.58300000000003</c:v>
                </c:pt>
                <c:pt idx="68">
                  <c:v>416.68400000000003</c:v>
                </c:pt>
                <c:pt idx="69">
                  <c:v>433.80799999999999</c:v>
                </c:pt>
                <c:pt idx="70">
                  <c:v>445.887</c:v>
                </c:pt>
                <c:pt idx="71">
                  <c:v>421.64600000000002</c:v>
                </c:pt>
                <c:pt idx="72">
                  <c:v>420.76</c:v>
                </c:pt>
                <c:pt idx="73">
                  <c:v>423.84300000000002</c:v>
                </c:pt>
                <c:pt idx="74">
                  <c:v>424.93900000000002</c:v>
                </c:pt>
                <c:pt idx="75">
                  <c:v>436.57799999999997</c:v>
                </c:pt>
                <c:pt idx="76">
                  <c:v>434.197</c:v>
                </c:pt>
                <c:pt idx="77">
                  <c:v>415.15199999999999</c:v>
                </c:pt>
                <c:pt idx="78">
                  <c:v>409.64100000000002</c:v>
                </c:pt>
                <c:pt idx="79">
                  <c:v>407.58300000000003</c:v>
                </c:pt>
                <c:pt idx="80">
                  <c:v>416.68400000000003</c:v>
                </c:pt>
                <c:pt idx="81">
                  <c:v>433.80799999999999</c:v>
                </c:pt>
                <c:pt idx="82">
                  <c:v>445.887</c:v>
                </c:pt>
                <c:pt idx="83">
                  <c:v>421.64600000000002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86.038000000000011</c:v>
                </c:pt>
                <c:pt idx="1">
                  <c:v>101.57599999999996</c:v>
                </c:pt>
                <c:pt idx="2">
                  <c:v>113.65600000000001</c:v>
                </c:pt>
                <c:pt idx="3">
                  <c:v>92.586000000000013</c:v>
                </c:pt>
                <c:pt idx="4">
                  <c:v>86.76400000000001</c:v>
                </c:pt>
                <c:pt idx="5">
                  <c:v>116.77400000000006</c:v>
                </c:pt>
                <c:pt idx="6">
                  <c:v>109.63899999999995</c:v>
                </c:pt>
                <c:pt idx="7">
                  <c:v>96.424999999999955</c:v>
                </c:pt>
                <c:pt idx="8">
                  <c:v>80.637999999999977</c:v>
                </c:pt>
                <c:pt idx="9">
                  <c:v>59.785000000000025</c:v>
                </c:pt>
                <c:pt idx="10">
                  <c:v>54.533000000000015</c:v>
                </c:pt>
                <c:pt idx="11">
                  <c:v>63.61099999999999</c:v>
                </c:pt>
                <c:pt idx="12">
                  <c:v>86.038000000000011</c:v>
                </c:pt>
                <c:pt idx="13">
                  <c:v>101.57599999999996</c:v>
                </c:pt>
                <c:pt idx="14">
                  <c:v>113.65600000000001</c:v>
                </c:pt>
                <c:pt idx="15">
                  <c:v>92.586000000000013</c:v>
                </c:pt>
                <c:pt idx="16">
                  <c:v>86.76400000000001</c:v>
                </c:pt>
                <c:pt idx="17">
                  <c:v>116.77400000000006</c:v>
                </c:pt>
                <c:pt idx="18">
                  <c:v>109.63899999999995</c:v>
                </c:pt>
                <c:pt idx="19">
                  <c:v>96.424999999999955</c:v>
                </c:pt>
                <c:pt idx="20">
                  <c:v>80.637999999999977</c:v>
                </c:pt>
                <c:pt idx="21">
                  <c:v>59.785000000000025</c:v>
                </c:pt>
                <c:pt idx="22">
                  <c:v>54.533000000000015</c:v>
                </c:pt>
                <c:pt idx="23">
                  <c:v>63.61099999999999</c:v>
                </c:pt>
                <c:pt idx="24">
                  <c:v>86.038000000000011</c:v>
                </c:pt>
                <c:pt idx="25">
                  <c:v>101.57599999999996</c:v>
                </c:pt>
                <c:pt idx="26">
                  <c:v>113.65600000000001</c:v>
                </c:pt>
                <c:pt idx="27">
                  <c:v>92.586000000000013</c:v>
                </c:pt>
                <c:pt idx="28">
                  <c:v>86.76400000000001</c:v>
                </c:pt>
                <c:pt idx="29">
                  <c:v>116.77400000000006</c:v>
                </c:pt>
                <c:pt idx="30">
                  <c:v>109.63899999999995</c:v>
                </c:pt>
                <c:pt idx="31">
                  <c:v>96.424999999999955</c:v>
                </c:pt>
                <c:pt idx="32">
                  <c:v>80.637999999999977</c:v>
                </c:pt>
                <c:pt idx="33">
                  <c:v>59.785000000000025</c:v>
                </c:pt>
                <c:pt idx="34">
                  <c:v>54.533000000000015</c:v>
                </c:pt>
                <c:pt idx="35">
                  <c:v>63.61099999999999</c:v>
                </c:pt>
                <c:pt idx="36">
                  <c:v>86.038000000000011</c:v>
                </c:pt>
                <c:pt idx="37">
                  <c:v>101.57599999999996</c:v>
                </c:pt>
                <c:pt idx="38">
                  <c:v>113.65600000000001</c:v>
                </c:pt>
                <c:pt idx="39">
                  <c:v>92.586000000000013</c:v>
                </c:pt>
                <c:pt idx="40">
                  <c:v>86.76400000000001</c:v>
                </c:pt>
                <c:pt idx="41">
                  <c:v>116.77400000000006</c:v>
                </c:pt>
                <c:pt idx="42">
                  <c:v>109.63899999999995</c:v>
                </c:pt>
                <c:pt idx="43">
                  <c:v>96.424999999999955</c:v>
                </c:pt>
                <c:pt idx="44">
                  <c:v>80.637999999999977</c:v>
                </c:pt>
                <c:pt idx="45">
                  <c:v>59.785000000000025</c:v>
                </c:pt>
                <c:pt idx="46">
                  <c:v>54.533000000000015</c:v>
                </c:pt>
                <c:pt idx="47">
                  <c:v>63.61099999999999</c:v>
                </c:pt>
                <c:pt idx="48">
                  <c:v>86.038000000000011</c:v>
                </c:pt>
                <c:pt idx="49">
                  <c:v>101.57599999999996</c:v>
                </c:pt>
                <c:pt idx="50">
                  <c:v>113.65600000000001</c:v>
                </c:pt>
                <c:pt idx="51">
                  <c:v>92.586000000000013</c:v>
                </c:pt>
                <c:pt idx="52">
                  <c:v>86.76400000000001</c:v>
                </c:pt>
                <c:pt idx="53">
                  <c:v>116.77400000000006</c:v>
                </c:pt>
                <c:pt idx="54">
                  <c:v>109.63899999999995</c:v>
                </c:pt>
                <c:pt idx="55">
                  <c:v>96.424999999999955</c:v>
                </c:pt>
                <c:pt idx="56">
                  <c:v>80.637999999999977</c:v>
                </c:pt>
                <c:pt idx="57">
                  <c:v>59.785000000000025</c:v>
                </c:pt>
                <c:pt idx="58">
                  <c:v>54.533000000000015</c:v>
                </c:pt>
                <c:pt idx="59">
                  <c:v>63.61099999999999</c:v>
                </c:pt>
                <c:pt idx="60">
                  <c:v>86.038000000000011</c:v>
                </c:pt>
                <c:pt idx="61">
                  <c:v>101.57599999999996</c:v>
                </c:pt>
                <c:pt idx="62">
                  <c:v>113.65600000000001</c:v>
                </c:pt>
                <c:pt idx="63">
                  <c:v>92.586000000000013</c:v>
                </c:pt>
                <c:pt idx="64">
                  <c:v>86.76400000000001</c:v>
                </c:pt>
                <c:pt idx="65">
                  <c:v>116.77400000000006</c:v>
                </c:pt>
                <c:pt idx="66">
                  <c:v>109.63899999999995</c:v>
                </c:pt>
                <c:pt idx="67">
                  <c:v>96.424999999999955</c:v>
                </c:pt>
                <c:pt idx="68">
                  <c:v>80.637999999999977</c:v>
                </c:pt>
                <c:pt idx="69">
                  <c:v>59.785000000000025</c:v>
                </c:pt>
                <c:pt idx="70">
                  <c:v>54.533000000000015</c:v>
                </c:pt>
                <c:pt idx="71">
                  <c:v>63.61099999999999</c:v>
                </c:pt>
                <c:pt idx="72">
                  <c:v>86.038000000000011</c:v>
                </c:pt>
                <c:pt idx="73">
                  <c:v>101.57599999999996</c:v>
                </c:pt>
                <c:pt idx="74">
                  <c:v>113.65600000000001</c:v>
                </c:pt>
                <c:pt idx="75">
                  <c:v>92.586000000000013</c:v>
                </c:pt>
                <c:pt idx="76">
                  <c:v>86.76400000000001</c:v>
                </c:pt>
                <c:pt idx="77">
                  <c:v>116.77400000000006</c:v>
                </c:pt>
                <c:pt idx="78">
                  <c:v>109.63899999999995</c:v>
                </c:pt>
                <c:pt idx="79">
                  <c:v>96.424999999999955</c:v>
                </c:pt>
                <c:pt idx="80">
                  <c:v>80.637999999999977</c:v>
                </c:pt>
                <c:pt idx="81">
                  <c:v>59.785000000000025</c:v>
                </c:pt>
                <c:pt idx="82">
                  <c:v>54.533000000000015</c:v>
                </c:pt>
                <c:pt idx="83">
                  <c:v>63.61099999999999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73365248"/>
        <c:axId val="-1173364704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471.767</c:v>
                </c:pt>
                <c:pt idx="1">
                  <c:v>492.15300000000002</c:v>
                </c:pt>
                <c:pt idx="2">
                  <c:v>504.81099999999998</c:v>
                </c:pt>
                <c:pt idx="3">
                  <c:v>509.32299999999998</c:v>
                </c:pt>
                <c:pt idx="4">
                  <c:v>511.86099999999999</c:v>
                </c:pt>
                <c:pt idx="5">
                  <c:v>500.85700000000003</c:v>
                </c:pt>
                <c:pt idx="6">
                  <c:v>493.45800000000003</c:v>
                </c:pt>
                <c:pt idx="7">
                  <c:v>486.67500000000001</c:v>
                </c:pt>
                <c:pt idx="8">
                  <c:v>471.53699999999998</c:v>
                </c:pt>
                <c:pt idx="9">
                  <c:v>491.20299999999997</c:v>
                </c:pt>
                <c:pt idx="10">
                  <c:v>490.73399999999998</c:v>
                </c:pt>
                <c:pt idx="11">
                  <c:v>484.62200000000001</c:v>
                </c:pt>
                <c:pt idx="12">
                  <c:v>506.798</c:v>
                </c:pt>
                <c:pt idx="13">
                  <c:v>525.41899999999998</c:v>
                </c:pt>
                <c:pt idx="14">
                  <c:v>538.59500000000003</c:v>
                </c:pt>
                <c:pt idx="15">
                  <c:v>524.28599999999994</c:v>
                </c:pt>
                <c:pt idx="16">
                  <c:v>516.80799999999999</c:v>
                </c:pt>
                <c:pt idx="17">
                  <c:v>501.55700000000002</c:v>
                </c:pt>
                <c:pt idx="18">
                  <c:v>483.411</c:v>
                </c:pt>
                <c:pt idx="19">
                  <c:v>459.98200000000003</c:v>
                </c:pt>
                <c:pt idx="20">
                  <c:v>469.58800000000002</c:v>
                </c:pt>
                <c:pt idx="21">
                  <c:v>459.73099999999999</c:v>
                </c:pt>
                <c:pt idx="22">
                  <c:v>453.05399999999997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449.37900000000002</c:v>
                </c:pt>
                <c:pt idx="35">
                  <c:v>442.50099999999998</c:v>
                </c:pt>
                <c:pt idx="36">
                  <c:v>448.97199999999998</c:v>
                </c:pt>
                <c:pt idx="37">
                  <c:v>451.66</c:v>
                </c:pt>
                <c:pt idx="38">
                  <c:v>458.89</c:v>
                </c:pt>
                <c:pt idx="39">
                  <c:v>469.80200000000002</c:v>
                </c:pt>
                <c:pt idx="40">
                  <c:v>481.125</c:v>
                </c:pt>
                <c:pt idx="41">
                  <c:v>463.44600000000003</c:v>
                </c:pt>
                <c:pt idx="42">
                  <c:v>441.58800000000002</c:v>
                </c:pt>
                <c:pt idx="43">
                  <c:v>430.11799999999999</c:v>
                </c:pt>
                <c:pt idx="44">
                  <c:v>425.61399999999998</c:v>
                </c:pt>
                <c:pt idx="45">
                  <c:v>443.36700000000002</c:v>
                </c:pt>
                <c:pt idx="46">
                  <c:v>445.887</c:v>
                </c:pt>
                <c:pt idx="47">
                  <c:v>432.77199999999999</c:v>
                </c:pt>
                <c:pt idx="48">
                  <c:v>442.834</c:v>
                </c:pt>
                <c:pt idx="49">
                  <c:v>454.22500000000002</c:v>
                </c:pt>
                <c:pt idx="50">
                  <c:v>482.45400000000001</c:v>
                </c:pt>
                <c:pt idx="51">
                  <c:v>529.16399999999999</c:v>
                </c:pt>
                <c:pt idx="52">
                  <c:v>520.96100000000001</c:v>
                </c:pt>
                <c:pt idx="53">
                  <c:v>531.92600000000004</c:v>
                </c:pt>
                <c:pt idx="54">
                  <c:v>519.28</c:v>
                </c:pt>
                <c:pt idx="55">
                  <c:v>504.00799999999998</c:v>
                </c:pt>
                <c:pt idx="56">
                  <c:v>497.322</c:v>
                </c:pt>
                <c:pt idx="57">
                  <c:v>493.59300000000002</c:v>
                </c:pt>
                <c:pt idx="58">
                  <c:v>500.42</c:v>
                </c:pt>
                <c:pt idx="59">
                  <c:v>485.25700000000001</c:v>
                </c:pt>
                <c:pt idx="60">
                  <c:v>475.85300000000001</c:v>
                </c:pt>
                <c:pt idx="61">
                  <c:v>493.15499999999997</c:v>
                </c:pt>
                <c:pt idx="62">
                  <c:v>501.90199999999999</c:v>
                </c:pt>
                <c:pt idx="63">
                  <c:v>485.05614286000002</c:v>
                </c:pt>
                <c:pt idx="64">
                  <c:v>479.20758376999999</c:v>
                </c:pt>
                <c:pt idx="65">
                  <c:v>466.09559999999999</c:v>
                </c:pt>
                <c:pt idx="66">
                  <c:v>453.70229999999998</c:v>
                </c:pt>
                <c:pt idx="67">
                  <c:v>445.98160000000001</c:v>
                </c:pt>
                <c:pt idx="68">
                  <c:v>447.30180000000001</c:v>
                </c:pt>
                <c:pt idx="69">
                  <c:v>457.65769999999998</c:v>
                </c:pt>
                <c:pt idx="70">
                  <c:v>460.43200000000002</c:v>
                </c:pt>
                <c:pt idx="71">
                  <c:v>449.3741</c:v>
                </c:pt>
                <c:pt idx="72">
                  <c:v>453.54329999999999</c:v>
                </c:pt>
                <c:pt idx="73">
                  <c:v>460.66070000000002</c:v>
                </c:pt>
                <c:pt idx="74">
                  <c:v>473.45659999999998</c:v>
                </c:pt>
                <c:pt idx="75">
                  <c:v>481.97770000000003</c:v>
                </c:pt>
                <c:pt idx="76">
                  <c:v>481.96899999999999</c:v>
                </c:pt>
                <c:pt idx="77">
                  <c:v>473.22089999999997</c:v>
                </c:pt>
                <c:pt idx="78">
                  <c:v>458.16669999999999</c:v>
                </c:pt>
                <c:pt idx="79">
                  <c:v>447.13150000000002</c:v>
                </c:pt>
                <c:pt idx="80">
                  <c:v>447.93770000000001</c:v>
                </c:pt>
                <c:pt idx="81">
                  <c:v>457.60739999999998</c:v>
                </c:pt>
                <c:pt idx="82">
                  <c:v>460.33</c:v>
                </c:pt>
                <c:pt idx="83">
                  <c:v>449.48719999999997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73365248"/>
        <c:axId val="-1173364704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73370688"/>
        <c:axId val="-1173371232"/>
      </c:scatterChart>
      <c:dateAx>
        <c:axId val="-117336524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-117336470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173364704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-1173365248"/>
        <c:crosses val="autoZero"/>
        <c:crossBetween val="between"/>
        <c:majorUnit val="25"/>
      </c:valAx>
      <c:valAx>
        <c:axId val="-1173370688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173371232"/>
        <c:crosses val="max"/>
        <c:crossBetween val="midCat"/>
      </c:valAx>
      <c:valAx>
        <c:axId val="-117337123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73370688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1.2839351570000002</c:v>
                </c:pt>
                <c:pt idx="1">
                  <c:v>-0.93452841800000108</c:v>
                </c:pt>
                <c:pt idx="2">
                  <c:v>-0.23652726899999976</c:v>
                </c:pt>
                <c:pt idx="3">
                  <c:v>0.71386054999999971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0.45515623570000052</c:v>
                </c:pt>
                <c:pt idx="1">
                  <c:v>0.33659419139999969</c:v>
                </c:pt>
                <c:pt idx="2">
                  <c:v>8.3182928500000308E-2</c:v>
                </c:pt>
                <c:pt idx="3">
                  <c:v>0.46720482529999963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-2.9071758830000155E-2</c:v>
                </c:pt>
                <c:pt idx="1">
                  <c:v>-0.11821531750999999</c:v>
                </c:pt>
                <c:pt idx="2">
                  <c:v>5.8040201119999982E-2</c:v>
                </c:pt>
                <c:pt idx="3">
                  <c:v>4.8810553889999983E-2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-1173370144"/>
        <c:axId val="-1173369056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7730209203038858E-2"/>
                  <c:y val="-3.449903234894826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259525877037615"/>
                      <c:h val="5.0751300255829926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0.1011423772607119"/>
                  <c:y val="7.32172044248969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7126498157574011"/>
                      <c:h val="5.4859329123304587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7575904502457979E-2"/>
                  <c:y val="5.39597678413797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3815467600715168E-2"/>
                  <c:y val="-5.156320202412609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07293701059199"/>
                      <c:h val="7.1464822819421084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'16'!$I$31:$L$31</c:f>
              <c:numCache>
                <c:formatCode>0.00</c:formatCode>
                <c:ptCount val="4"/>
                <c:pt idx="0">
                  <c:v>1.7100196338700004</c:v>
                </c:pt>
                <c:pt idx="1">
                  <c:v>-0.71614954411000142</c:v>
                </c:pt>
                <c:pt idx="2">
                  <c:v>-9.5304139379999472E-2</c:v>
                </c:pt>
                <c:pt idx="3">
                  <c:v>1.2298759291899992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73370144"/>
        <c:axId val="-1173369056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7499744"/>
        <c:axId val="-1173368512"/>
      </c:scatterChart>
      <c:catAx>
        <c:axId val="-117337014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73369056"/>
        <c:crosses val="autoZero"/>
        <c:auto val="1"/>
        <c:lblAlgn val="ctr"/>
        <c:lblOffset val="100"/>
        <c:tickLblSkip val="1"/>
        <c:noMultiLvlLbl val="0"/>
      </c:catAx>
      <c:valAx>
        <c:axId val="-1173369056"/>
        <c:scaling>
          <c:orientation val="minMax"/>
          <c:max val="3"/>
          <c:min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73370144"/>
        <c:crosses val="autoZero"/>
        <c:crossBetween val="between"/>
        <c:majorUnit val="1"/>
        <c:minorUnit val="0.5"/>
      </c:valAx>
      <c:valAx>
        <c:axId val="-1173368512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147499744"/>
        <c:crosses val="max"/>
        <c:crossBetween val="midCat"/>
      </c:valAx>
      <c:valAx>
        <c:axId val="-1147499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7336851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17.528839999999999</c:v>
                </c:pt>
                <c:pt idx="1">
                  <c:v>17.503291999999998</c:v>
                </c:pt>
                <c:pt idx="2">
                  <c:v>17.751336999999999</c:v>
                </c:pt>
                <c:pt idx="3">
                  <c:v>18.058551000000001</c:v>
                </c:pt>
                <c:pt idx="4">
                  <c:v>18.148731999999999</c:v>
                </c:pt>
                <c:pt idx="5">
                  <c:v>18.036722000000001</c:v>
                </c:pt>
                <c:pt idx="6">
                  <c:v>17.676722999999999</c:v>
                </c:pt>
                <c:pt idx="7">
                  <c:v>18.319185000000001</c:v>
                </c:pt>
                <c:pt idx="8">
                  <c:v>18.551563000000002</c:v>
                </c:pt>
                <c:pt idx="9">
                  <c:v>18.783102</c:v>
                </c:pt>
                <c:pt idx="10">
                  <c:v>18.979576999999999</c:v>
                </c:pt>
                <c:pt idx="11">
                  <c:v>18.947582000000001</c:v>
                </c:pt>
                <c:pt idx="12">
                  <c:v>19.058433999999998</c:v>
                </c:pt>
                <c:pt idx="13">
                  <c:v>18.849128</c:v>
                </c:pt>
                <c:pt idx="14">
                  <c:v>19.036453000000002</c:v>
                </c:pt>
                <c:pt idx="15">
                  <c:v>17.611519999999999</c:v>
                </c:pt>
                <c:pt idx="16">
                  <c:v>15.543656</c:v>
                </c:pt>
                <c:pt idx="17">
                  <c:v>16.606524</c:v>
                </c:pt>
                <c:pt idx="18">
                  <c:v>17.372306999999999</c:v>
                </c:pt>
                <c:pt idx="19">
                  <c:v>16.9314</c:v>
                </c:pt>
                <c:pt idx="20">
                  <c:v>17.212329</c:v>
                </c:pt>
                <c:pt idx="21">
                  <c:v>16.789638</c:v>
                </c:pt>
                <c:pt idx="22">
                  <c:v>17.586364</c:v>
                </c:pt>
                <c:pt idx="23">
                  <c:v>17.219944999999999</c:v>
                </c:pt>
                <c:pt idx="24">
                  <c:v>17.304573999999999</c:v>
                </c:pt>
                <c:pt idx="25">
                  <c:v>14.932114</c:v>
                </c:pt>
                <c:pt idx="26">
                  <c:v>17.380279999999999</c:v>
                </c:pt>
                <c:pt idx="27">
                  <c:v>17.384094775000001</c:v>
                </c:pt>
                <c:pt idx="28">
                  <c:v>17.466111052999999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17.466111052999999</c:v>
                </c:pt>
                <c:pt idx="29">
                  <c:v>18.09798</c:v>
                </c:pt>
                <c:pt idx="30">
                  <c:v>18.20683</c:v>
                </c:pt>
                <c:pt idx="31">
                  <c:v>18.225169999999999</c:v>
                </c:pt>
                <c:pt idx="32">
                  <c:v>18.276669999999999</c:v>
                </c:pt>
                <c:pt idx="33">
                  <c:v>18.3492</c:v>
                </c:pt>
                <c:pt idx="34">
                  <c:v>18.577400000000001</c:v>
                </c:pt>
                <c:pt idx="35">
                  <c:v>18.662980000000001</c:v>
                </c:pt>
                <c:pt idx="36">
                  <c:v>18.55621</c:v>
                </c:pt>
                <c:pt idx="37">
                  <c:v>18.642530000000001</c:v>
                </c:pt>
                <c:pt idx="38">
                  <c:v>18.879280000000001</c:v>
                </c:pt>
                <c:pt idx="39">
                  <c:v>19.015360000000001</c:v>
                </c:pt>
                <c:pt idx="40">
                  <c:v>19.128039999999999</c:v>
                </c:pt>
                <c:pt idx="41">
                  <c:v>19.176850000000002</c:v>
                </c:pt>
                <c:pt idx="42">
                  <c:v>19.267420000000001</c:v>
                </c:pt>
                <c:pt idx="43">
                  <c:v>19.51482</c:v>
                </c:pt>
                <c:pt idx="44">
                  <c:v>19.546779999999998</c:v>
                </c:pt>
                <c:pt idx="45">
                  <c:v>19.527799999999999</c:v>
                </c:pt>
                <c:pt idx="46">
                  <c:v>19.738679999999999</c:v>
                </c:pt>
                <c:pt idx="47">
                  <c:v>19.651520000000001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18.19043383333333</c:v>
                </c:pt>
                <c:pt idx="2">
                  <c:v>18.19043383333333</c:v>
                </c:pt>
                <c:pt idx="3">
                  <c:v>18.19043383333333</c:v>
                </c:pt>
                <c:pt idx="4">
                  <c:v>18.19043383333333</c:v>
                </c:pt>
                <c:pt idx="5">
                  <c:v>18.19043383333333</c:v>
                </c:pt>
                <c:pt idx="6">
                  <c:v>18.19043383333333</c:v>
                </c:pt>
                <c:pt idx="7">
                  <c:v>18.19043383333333</c:v>
                </c:pt>
                <c:pt idx="8">
                  <c:v>18.19043383333333</c:v>
                </c:pt>
                <c:pt idx="9">
                  <c:v>18.19043383333333</c:v>
                </c:pt>
                <c:pt idx="10">
                  <c:v>18.19043383333333</c:v>
                </c:pt>
                <c:pt idx="13">
                  <c:v>17.484808166666667</c:v>
                </c:pt>
                <c:pt idx="14">
                  <c:v>17.484808166666667</c:v>
                </c:pt>
                <c:pt idx="15">
                  <c:v>17.484808166666667</c:v>
                </c:pt>
                <c:pt idx="16">
                  <c:v>17.484808166666667</c:v>
                </c:pt>
                <c:pt idx="17">
                  <c:v>17.484808166666667</c:v>
                </c:pt>
                <c:pt idx="18">
                  <c:v>17.484808166666667</c:v>
                </c:pt>
                <c:pt idx="19">
                  <c:v>17.484808166666667</c:v>
                </c:pt>
                <c:pt idx="20">
                  <c:v>17.484808166666667</c:v>
                </c:pt>
                <c:pt idx="21">
                  <c:v>17.484808166666667</c:v>
                </c:pt>
                <c:pt idx="22">
                  <c:v>17.484808166666667</c:v>
                </c:pt>
                <c:pt idx="25">
                  <c:v>17.738616985666667</c:v>
                </c:pt>
                <c:pt idx="26">
                  <c:v>17.738616985666667</c:v>
                </c:pt>
                <c:pt idx="27">
                  <c:v>17.738616985666667</c:v>
                </c:pt>
                <c:pt idx="28">
                  <c:v>17.738616985666667</c:v>
                </c:pt>
                <c:pt idx="29">
                  <c:v>17.738616985666667</c:v>
                </c:pt>
                <c:pt idx="30">
                  <c:v>17.738616985666667</c:v>
                </c:pt>
                <c:pt idx="31">
                  <c:v>17.738616985666667</c:v>
                </c:pt>
                <c:pt idx="32">
                  <c:v>17.738616985666667</c:v>
                </c:pt>
                <c:pt idx="33">
                  <c:v>17.738616985666667</c:v>
                </c:pt>
                <c:pt idx="34">
                  <c:v>17.738616985666667</c:v>
                </c:pt>
                <c:pt idx="37">
                  <c:v>19.220440833333331</c:v>
                </c:pt>
                <c:pt idx="38">
                  <c:v>19.220440833333331</c:v>
                </c:pt>
                <c:pt idx="39">
                  <c:v>19.220440833333331</c:v>
                </c:pt>
                <c:pt idx="40">
                  <c:v>19.220440833333331</c:v>
                </c:pt>
                <c:pt idx="41">
                  <c:v>19.220440833333331</c:v>
                </c:pt>
                <c:pt idx="42">
                  <c:v>19.220440833333331</c:v>
                </c:pt>
                <c:pt idx="43">
                  <c:v>19.220440833333331</c:v>
                </c:pt>
                <c:pt idx="44">
                  <c:v>19.220440833333331</c:v>
                </c:pt>
                <c:pt idx="45">
                  <c:v>19.220440833333331</c:v>
                </c:pt>
                <c:pt idx="46">
                  <c:v>19.220440833333331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47501376"/>
        <c:axId val="-1147502464"/>
      </c:lineChart>
      <c:catAx>
        <c:axId val="-1147501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750246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47502464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750137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130677968876432"/>
          <c:y val="0.42180205317341996"/>
          <c:w val="0.69773751020004904"/>
          <c:h val="0.185013002275398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111588406107122"/>
          <c:y val="0.17364808269704923"/>
          <c:w val="0.79441627362176148"/>
          <c:h val="0.678173397088587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-1.9645835600000439E-2</c:v>
                </c:pt>
                <c:pt idx="1">
                  <c:v>-1.2756389476999992</c:v>
                </c:pt>
                <c:pt idx="2">
                  <c:v>0.71095335040000052</c:v>
                </c:pt>
                <c:pt idx="3">
                  <c:v>0.22649585209999934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3.63671042E-2</c:v>
                </c:pt>
                <c:pt idx="1">
                  <c:v>-0.66560362309999999</c:v>
                </c:pt>
                <c:pt idx="2">
                  <c:v>0.28262351890000015</c:v>
                </c:pt>
                <c:pt idx="3">
                  <c:v>0.31480236169999998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-4.2372789099999864E-2</c:v>
                </c:pt>
                <c:pt idx="1">
                  <c:v>-0.32748103240000015</c:v>
                </c:pt>
                <c:pt idx="2">
                  <c:v>0.30190799949999958</c:v>
                </c:pt>
                <c:pt idx="3">
                  <c:v>0.14667754249999998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-6.8388868400003133E-2</c:v>
                </c:pt>
                <c:pt idx="1">
                  <c:v>-0.2114511436000015</c:v>
                </c:pt>
                <c:pt idx="2">
                  <c:v>7.2969635500005126E-2</c:v>
                </c:pt>
                <c:pt idx="3">
                  <c:v>3.9595841600000625E-2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0.12530589589999996</c:v>
                </c:pt>
                <c:pt idx="1">
                  <c:v>5.7792315799999994E-2</c:v>
                </c:pt>
                <c:pt idx="2">
                  <c:v>0.1204609956999998</c:v>
                </c:pt>
                <c:pt idx="3">
                  <c:v>0.2765148610999999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47499200"/>
        <c:axId val="-1147500288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2178970112381552E-2"/>
                  <c:y val="3.40419298478779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10007973180111229"/>
                  <c:y val="-3.98759753994485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9144" tIns="0" rIns="9144" bIns="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5876907434018114"/>
                      <c:h val="8.1601616323104212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1258226528819399E-2"/>
                  <c:y val="-4.550646073292673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819808982210557"/>
                      <c:h val="4.9024496937882765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'17'!$J$31:$M$31</c:f>
              <c:numCache>
                <c:formatCode>0.00</c:formatCode>
                <c:ptCount val="4"/>
                <c:pt idx="0">
                  <c:v>3.1265506999996528E-2</c:v>
                </c:pt>
                <c:pt idx="1">
                  <c:v>-2.4223824310000008</c:v>
                </c:pt>
                <c:pt idx="2">
                  <c:v>1.4889155000000052</c:v>
                </c:pt>
                <c:pt idx="3">
                  <c:v>1.0040864589999998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7499200"/>
        <c:axId val="-1147500288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7500832"/>
        <c:axId val="-1147501920"/>
      </c:scatterChart>
      <c:catAx>
        <c:axId val="-114749920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7500288"/>
        <c:crosses val="autoZero"/>
        <c:auto val="1"/>
        <c:lblAlgn val="ctr"/>
        <c:lblOffset val="100"/>
        <c:tickLblSkip val="1"/>
        <c:noMultiLvlLbl val="0"/>
      </c:catAx>
      <c:valAx>
        <c:axId val="-1147500288"/>
        <c:scaling>
          <c:orientation val="minMax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7499200"/>
        <c:crosses val="autoZero"/>
        <c:crossBetween val="between"/>
        <c:majorUnit val="1"/>
        <c:minorUnit val="0.5"/>
      </c:valAx>
      <c:valAx>
        <c:axId val="-1147501920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147500832"/>
        <c:crosses val="max"/>
        <c:crossBetween val="midCat"/>
        <c:majorUnit val="0.25"/>
      </c:valAx>
      <c:valAx>
        <c:axId val="-1147500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4750192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20.614982999999999</c:v>
                </c:pt>
                <c:pt idx="1">
                  <c:v>20.283868999999999</c:v>
                </c:pt>
                <c:pt idx="2">
                  <c:v>20.176247</c:v>
                </c:pt>
                <c:pt idx="3">
                  <c:v>20.332601</c:v>
                </c:pt>
                <c:pt idx="4">
                  <c:v>20.387087999999999</c:v>
                </c:pt>
                <c:pt idx="5">
                  <c:v>20.653979</c:v>
                </c:pt>
                <c:pt idx="6">
                  <c:v>20.734573999999999</c:v>
                </c:pt>
                <c:pt idx="7">
                  <c:v>21.157913000000001</c:v>
                </c:pt>
                <c:pt idx="8">
                  <c:v>20.248483</c:v>
                </c:pt>
                <c:pt idx="9">
                  <c:v>20.713985999999998</c:v>
                </c:pt>
                <c:pt idx="10">
                  <c:v>20.736152000000001</c:v>
                </c:pt>
                <c:pt idx="11">
                  <c:v>20.442869000000002</c:v>
                </c:pt>
                <c:pt idx="12">
                  <c:v>19.905342999999998</c:v>
                </c:pt>
                <c:pt idx="13">
                  <c:v>19.83887</c:v>
                </c:pt>
                <c:pt idx="14">
                  <c:v>18.283773</c:v>
                </c:pt>
                <c:pt idx="15">
                  <c:v>14.690989</c:v>
                </c:pt>
                <c:pt idx="16">
                  <c:v>16.103228999999999</c:v>
                </c:pt>
                <c:pt idx="17">
                  <c:v>17.435207999999999</c:v>
                </c:pt>
                <c:pt idx="18">
                  <c:v>18.322590000000002</c:v>
                </c:pt>
                <c:pt idx="19">
                  <c:v>18.439346</c:v>
                </c:pt>
                <c:pt idx="20">
                  <c:v>18.307296999999998</c:v>
                </c:pt>
                <c:pt idx="21">
                  <c:v>18.623835</c:v>
                </c:pt>
                <c:pt idx="22">
                  <c:v>18.702424000000001</c:v>
                </c:pt>
                <c:pt idx="23">
                  <c:v>18.795701999999999</c:v>
                </c:pt>
                <c:pt idx="24">
                  <c:v>18.595403000000001</c:v>
                </c:pt>
                <c:pt idx="25">
                  <c:v>17.444201</c:v>
                </c:pt>
                <c:pt idx="26">
                  <c:v>19.203831999999998</c:v>
                </c:pt>
                <c:pt idx="27">
                  <c:v>19.386251132999998</c:v>
                </c:pt>
                <c:pt idx="28">
                  <c:v>19.773523719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19.773523719</c:v>
                </c:pt>
                <c:pt idx="29">
                  <c:v>20.041540000000001</c:v>
                </c:pt>
                <c:pt idx="30">
                  <c:v>19.88794</c:v>
                </c:pt>
                <c:pt idx="31">
                  <c:v>20.222280000000001</c:v>
                </c:pt>
                <c:pt idx="32">
                  <c:v>19.793959999999998</c:v>
                </c:pt>
                <c:pt idx="33">
                  <c:v>20.16394</c:v>
                </c:pt>
                <c:pt idx="34">
                  <c:v>20.389859999999999</c:v>
                </c:pt>
                <c:pt idx="35">
                  <c:v>20.23827</c:v>
                </c:pt>
                <c:pt idx="36">
                  <c:v>20.020160000000001</c:v>
                </c:pt>
                <c:pt idx="37">
                  <c:v>19.869389999999999</c:v>
                </c:pt>
                <c:pt idx="38">
                  <c:v>20.282730000000001</c:v>
                </c:pt>
                <c:pt idx="39">
                  <c:v>20.40072</c:v>
                </c:pt>
                <c:pt idx="40">
                  <c:v>20.585429999999999</c:v>
                </c:pt>
                <c:pt idx="41">
                  <c:v>20.74156</c:v>
                </c:pt>
                <c:pt idx="42">
                  <c:v>20.814699999999998</c:v>
                </c:pt>
                <c:pt idx="43">
                  <c:v>21.166329999999999</c:v>
                </c:pt>
                <c:pt idx="44">
                  <c:v>20.71574</c:v>
                </c:pt>
                <c:pt idx="45">
                  <c:v>20.905909999999999</c:v>
                </c:pt>
                <c:pt idx="46">
                  <c:v>20.956669999999999</c:v>
                </c:pt>
                <c:pt idx="47">
                  <c:v>20.841989999999999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20.540228666666668</c:v>
                </c:pt>
                <c:pt idx="3">
                  <c:v>20.540228666666668</c:v>
                </c:pt>
                <c:pt idx="4">
                  <c:v>20.540228666666668</c:v>
                </c:pt>
                <c:pt idx="5">
                  <c:v>20.540228666666668</c:v>
                </c:pt>
                <c:pt idx="6">
                  <c:v>20.540228666666668</c:v>
                </c:pt>
                <c:pt idx="7">
                  <c:v>20.540228666666668</c:v>
                </c:pt>
                <c:pt idx="8">
                  <c:v>20.540228666666668</c:v>
                </c:pt>
                <c:pt idx="9">
                  <c:v>20.540228666666668</c:v>
                </c:pt>
                <c:pt idx="14">
                  <c:v>18.120717166666669</c:v>
                </c:pt>
                <c:pt idx="15">
                  <c:v>18.120717166666669</c:v>
                </c:pt>
                <c:pt idx="16">
                  <c:v>18.120717166666669</c:v>
                </c:pt>
                <c:pt idx="17">
                  <c:v>18.120717166666669</c:v>
                </c:pt>
                <c:pt idx="18">
                  <c:v>18.120717166666669</c:v>
                </c:pt>
                <c:pt idx="19">
                  <c:v>18.120717166666669</c:v>
                </c:pt>
                <c:pt idx="20">
                  <c:v>18.120717166666669</c:v>
                </c:pt>
                <c:pt idx="21">
                  <c:v>18.120717166666669</c:v>
                </c:pt>
                <c:pt idx="26">
                  <c:v>19.595083404333334</c:v>
                </c:pt>
                <c:pt idx="27">
                  <c:v>19.595083404333334</c:v>
                </c:pt>
                <c:pt idx="28">
                  <c:v>19.595083404333334</c:v>
                </c:pt>
                <c:pt idx="29">
                  <c:v>19.595083404333334</c:v>
                </c:pt>
                <c:pt idx="30">
                  <c:v>19.595083404333334</c:v>
                </c:pt>
                <c:pt idx="31">
                  <c:v>19.595083404333334</c:v>
                </c:pt>
                <c:pt idx="32">
                  <c:v>19.595083404333334</c:v>
                </c:pt>
                <c:pt idx="33">
                  <c:v>19.595083404333334</c:v>
                </c:pt>
                <c:pt idx="38">
                  <c:v>20.608444166666668</c:v>
                </c:pt>
                <c:pt idx="39">
                  <c:v>20.608444166666668</c:v>
                </c:pt>
                <c:pt idx="40">
                  <c:v>20.608444166666668</c:v>
                </c:pt>
                <c:pt idx="41">
                  <c:v>20.608444166666668</c:v>
                </c:pt>
                <c:pt idx="42">
                  <c:v>20.608444166666668</c:v>
                </c:pt>
                <c:pt idx="43">
                  <c:v>20.608444166666668</c:v>
                </c:pt>
                <c:pt idx="44">
                  <c:v>20.608444166666668</c:v>
                </c:pt>
                <c:pt idx="45">
                  <c:v>20.608444166666668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47418768"/>
        <c:axId val="-1147421488"/>
      </c:lineChart>
      <c:catAx>
        <c:axId val="-1147418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742148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47421488"/>
        <c:scaling>
          <c:orientation val="minMax"/>
          <c:max val="3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7418768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376153204839895"/>
          <c:y val="0.52269054183826624"/>
          <c:w val="0.49667908065545863"/>
          <c:h val="0.175699469449960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140.12899999999999</c:v>
                </c:pt>
                <c:pt idx="1">
                  <c:v>132.74</c:v>
                </c:pt>
                <c:pt idx="2">
                  <c:v>126.71299999999999</c:v>
                </c:pt>
                <c:pt idx="3">
                  <c:v>120.928</c:v>
                </c:pt>
                <c:pt idx="4">
                  <c:v>115.58</c:v>
                </c:pt>
                <c:pt idx="5">
                  <c:v>120.54900000000001</c:v>
                </c:pt>
                <c:pt idx="6">
                  <c:v>127.215</c:v>
                </c:pt>
                <c:pt idx="7">
                  <c:v>132.26599999999999</c:v>
                </c:pt>
                <c:pt idx="8">
                  <c:v>131.83799999999999</c:v>
                </c:pt>
                <c:pt idx="9">
                  <c:v>120.07299999999999</c:v>
                </c:pt>
                <c:pt idx="10">
                  <c:v>126.221</c:v>
                </c:pt>
                <c:pt idx="11">
                  <c:v>140.083</c:v>
                </c:pt>
                <c:pt idx="12">
                  <c:v>140.12899999999999</c:v>
                </c:pt>
                <c:pt idx="13">
                  <c:v>132.74</c:v>
                </c:pt>
                <c:pt idx="14">
                  <c:v>126.71299999999999</c:v>
                </c:pt>
                <c:pt idx="15">
                  <c:v>120.928</c:v>
                </c:pt>
                <c:pt idx="16">
                  <c:v>115.58</c:v>
                </c:pt>
                <c:pt idx="17">
                  <c:v>120.54900000000001</c:v>
                </c:pt>
                <c:pt idx="18">
                  <c:v>127.215</c:v>
                </c:pt>
                <c:pt idx="19">
                  <c:v>132.26599999999999</c:v>
                </c:pt>
                <c:pt idx="20">
                  <c:v>131.83799999999999</c:v>
                </c:pt>
                <c:pt idx="21">
                  <c:v>120.07299999999999</c:v>
                </c:pt>
                <c:pt idx="22">
                  <c:v>126.221</c:v>
                </c:pt>
                <c:pt idx="23">
                  <c:v>140.083</c:v>
                </c:pt>
                <c:pt idx="24">
                  <c:v>140.12899999999999</c:v>
                </c:pt>
                <c:pt idx="25">
                  <c:v>132.74</c:v>
                </c:pt>
                <c:pt idx="26">
                  <c:v>126.71299999999999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131.83799999999999</c:v>
                </c:pt>
                <c:pt idx="33">
                  <c:v>120.07299999999999</c:v>
                </c:pt>
                <c:pt idx="34">
                  <c:v>126.221</c:v>
                </c:pt>
                <c:pt idx="35">
                  <c:v>140.083</c:v>
                </c:pt>
                <c:pt idx="36">
                  <c:v>140.12899999999999</c:v>
                </c:pt>
                <c:pt idx="37">
                  <c:v>132.74</c:v>
                </c:pt>
                <c:pt idx="38">
                  <c:v>126.71299999999999</c:v>
                </c:pt>
                <c:pt idx="39">
                  <c:v>120.928</c:v>
                </c:pt>
                <c:pt idx="40">
                  <c:v>115.58</c:v>
                </c:pt>
                <c:pt idx="41">
                  <c:v>120.54900000000001</c:v>
                </c:pt>
                <c:pt idx="42">
                  <c:v>127.215</c:v>
                </c:pt>
                <c:pt idx="43">
                  <c:v>132.26599999999999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140.12899999999999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120.928</c:v>
                </c:pt>
                <c:pt idx="52">
                  <c:v>115.58</c:v>
                </c:pt>
                <c:pt idx="53">
                  <c:v>120.54900000000001</c:v>
                </c:pt>
                <c:pt idx="54">
                  <c:v>127.215</c:v>
                </c:pt>
                <c:pt idx="55">
                  <c:v>132.26599999999999</c:v>
                </c:pt>
                <c:pt idx="56">
                  <c:v>131.83799999999999</c:v>
                </c:pt>
                <c:pt idx="57">
                  <c:v>120.07299999999999</c:v>
                </c:pt>
                <c:pt idx="58">
                  <c:v>126.221</c:v>
                </c:pt>
                <c:pt idx="59">
                  <c:v>140.083</c:v>
                </c:pt>
                <c:pt idx="60">
                  <c:v>140.12899999999999</c:v>
                </c:pt>
                <c:pt idx="61">
                  <c:v>132.74</c:v>
                </c:pt>
                <c:pt idx="62">
                  <c:v>126.71299999999999</c:v>
                </c:pt>
                <c:pt idx="63">
                  <c:v>120.928</c:v>
                </c:pt>
                <c:pt idx="64">
                  <c:v>115.58</c:v>
                </c:pt>
                <c:pt idx="65">
                  <c:v>120.54900000000001</c:v>
                </c:pt>
                <c:pt idx="66">
                  <c:v>127.215</c:v>
                </c:pt>
                <c:pt idx="67">
                  <c:v>132.26599999999999</c:v>
                </c:pt>
                <c:pt idx="68">
                  <c:v>131.83799999999999</c:v>
                </c:pt>
                <c:pt idx="69">
                  <c:v>120.07299999999999</c:v>
                </c:pt>
                <c:pt idx="70">
                  <c:v>126.221</c:v>
                </c:pt>
                <c:pt idx="71">
                  <c:v>140.083</c:v>
                </c:pt>
                <c:pt idx="72">
                  <c:v>140.12899999999999</c:v>
                </c:pt>
                <c:pt idx="73">
                  <c:v>132.74</c:v>
                </c:pt>
                <c:pt idx="74">
                  <c:v>126.71299999999999</c:v>
                </c:pt>
                <c:pt idx="75">
                  <c:v>120.928</c:v>
                </c:pt>
                <c:pt idx="76">
                  <c:v>115.58</c:v>
                </c:pt>
                <c:pt idx="77">
                  <c:v>120.54900000000001</c:v>
                </c:pt>
                <c:pt idx="78">
                  <c:v>127.215</c:v>
                </c:pt>
                <c:pt idx="79">
                  <c:v>132.26599999999999</c:v>
                </c:pt>
                <c:pt idx="80">
                  <c:v>131.83799999999999</c:v>
                </c:pt>
                <c:pt idx="81">
                  <c:v>120.07299999999999</c:v>
                </c:pt>
                <c:pt idx="82">
                  <c:v>126.221</c:v>
                </c:pt>
                <c:pt idx="83">
                  <c:v>140.083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30.118000000000023</c:v>
                </c:pt>
                <c:pt idx="1">
                  <c:v>30.091999999999985</c:v>
                </c:pt>
                <c:pt idx="2">
                  <c:v>33.360000000000014</c:v>
                </c:pt>
                <c:pt idx="3">
                  <c:v>34.028999999999996</c:v>
                </c:pt>
                <c:pt idx="4">
                  <c:v>60.319000000000003</c:v>
                </c:pt>
                <c:pt idx="5">
                  <c:v>54.877999999999986</c:v>
                </c:pt>
                <c:pt idx="6">
                  <c:v>50.346000000000004</c:v>
                </c:pt>
                <c:pt idx="7">
                  <c:v>46.647999999999996</c:v>
                </c:pt>
                <c:pt idx="8">
                  <c:v>39.879999999999995</c:v>
                </c:pt>
                <c:pt idx="9">
                  <c:v>35.260000000000005</c:v>
                </c:pt>
                <c:pt idx="10">
                  <c:v>35.056999999999988</c:v>
                </c:pt>
                <c:pt idx="11">
                  <c:v>26.012</c:v>
                </c:pt>
                <c:pt idx="12">
                  <c:v>30.118000000000023</c:v>
                </c:pt>
                <c:pt idx="13">
                  <c:v>30.091999999999985</c:v>
                </c:pt>
                <c:pt idx="14">
                  <c:v>33.360000000000014</c:v>
                </c:pt>
                <c:pt idx="15">
                  <c:v>34.028999999999996</c:v>
                </c:pt>
                <c:pt idx="16">
                  <c:v>60.319000000000003</c:v>
                </c:pt>
                <c:pt idx="17">
                  <c:v>54.877999999999986</c:v>
                </c:pt>
                <c:pt idx="18">
                  <c:v>50.346000000000004</c:v>
                </c:pt>
                <c:pt idx="19">
                  <c:v>46.647999999999996</c:v>
                </c:pt>
                <c:pt idx="20">
                  <c:v>39.879999999999995</c:v>
                </c:pt>
                <c:pt idx="21">
                  <c:v>35.260000000000005</c:v>
                </c:pt>
                <c:pt idx="22">
                  <c:v>35.056999999999988</c:v>
                </c:pt>
                <c:pt idx="23">
                  <c:v>26.012</c:v>
                </c:pt>
                <c:pt idx="24">
                  <c:v>30.118000000000023</c:v>
                </c:pt>
                <c:pt idx="25">
                  <c:v>30.091999999999985</c:v>
                </c:pt>
                <c:pt idx="26">
                  <c:v>33.360000000000014</c:v>
                </c:pt>
                <c:pt idx="27">
                  <c:v>34.028999999999996</c:v>
                </c:pt>
                <c:pt idx="28">
                  <c:v>60.319000000000003</c:v>
                </c:pt>
                <c:pt idx="29">
                  <c:v>54.877999999999986</c:v>
                </c:pt>
                <c:pt idx="30">
                  <c:v>50.346000000000004</c:v>
                </c:pt>
                <c:pt idx="31">
                  <c:v>46.647999999999996</c:v>
                </c:pt>
                <c:pt idx="32">
                  <c:v>39.879999999999995</c:v>
                </c:pt>
                <c:pt idx="33">
                  <c:v>35.260000000000005</c:v>
                </c:pt>
                <c:pt idx="34">
                  <c:v>35.056999999999988</c:v>
                </c:pt>
                <c:pt idx="35">
                  <c:v>26.012</c:v>
                </c:pt>
                <c:pt idx="36">
                  <c:v>30.118000000000023</c:v>
                </c:pt>
                <c:pt idx="37">
                  <c:v>30.091999999999985</c:v>
                </c:pt>
                <c:pt idx="38">
                  <c:v>33.360000000000014</c:v>
                </c:pt>
                <c:pt idx="39">
                  <c:v>34.028999999999996</c:v>
                </c:pt>
                <c:pt idx="40">
                  <c:v>60.319000000000003</c:v>
                </c:pt>
                <c:pt idx="41">
                  <c:v>54.877999999999986</c:v>
                </c:pt>
                <c:pt idx="42">
                  <c:v>50.346000000000004</c:v>
                </c:pt>
                <c:pt idx="43">
                  <c:v>46.647999999999996</c:v>
                </c:pt>
                <c:pt idx="44">
                  <c:v>39.879999999999995</c:v>
                </c:pt>
                <c:pt idx="45">
                  <c:v>35.260000000000005</c:v>
                </c:pt>
                <c:pt idx="46">
                  <c:v>35.056999999999988</c:v>
                </c:pt>
                <c:pt idx="47">
                  <c:v>26.012</c:v>
                </c:pt>
                <c:pt idx="48">
                  <c:v>30.118000000000023</c:v>
                </c:pt>
                <c:pt idx="49">
                  <c:v>30.091999999999985</c:v>
                </c:pt>
                <c:pt idx="50">
                  <c:v>33.360000000000014</c:v>
                </c:pt>
                <c:pt idx="51">
                  <c:v>34.028999999999996</c:v>
                </c:pt>
                <c:pt idx="52">
                  <c:v>60.319000000000003</c:v>
                </c:pt>
                <c:pt idx="53">
                  <c:v>54.877999999999986</c:v>
                </c:pt>
                <c:pt idx="54">
                  <c:v>50.346000000000004</c:v>
                </c:pt>
                <c:pt idx="55">
                  <c:v>46.647999999999996</c:v>
                </c:pt>
                <c:pt idx="56">
                  <c:v>39.879999999999995</c:v>
                </c:pt>
                <c:pt idx="57">
                  <c:v>35.260000000000005</c:v>
                </c:pt>
                <c:pt idx="58">
                  <c:v>35.056999999999988</c:v>
                </c:pt>
                <c:pt idx="59">
                  <c:v>26.012</c:v>
                </c:pt>
                <c:pt idx="60">
                  <c:v>30.118000000000023</c:v>
                </c:pt>
                <c:pt idx="61">
                  <c:v>30.091999999999985</c:v>
                </c:pt>
                <c:pt idx="62">
                  <c:v>33.360000000000014</c:v>
                </c:pt>
                <c:pt idx="63">
                  <c:v>34.028999999999996</c:v>
                </c:pt>
                <c:pt idx="64">
                  <c:v>60.319000000000003</c:v>
                </c:pt>
                <c:pt idx="65">
                  <c:v>54.877999999999986</c:v>
                </c:pt>
                <c:pt idx="66">
                  <c:v>50.346000000000004</c:v>
                </c:pt>
                <c:pt idx="67">
                  <c:v>46.647999999999996</c:v>
                </c:pt>
                <c:pt idx="68">
                  <c:v>39.879999999999995</c:v>
                </c:pt>
                <c:pt idx="69">
                  <c:v>35.260000000000005</c:v>
                </c:pt>
                <c:pt idx="70">
                  <c:v>35.056999999999988</c:v>
                </c:pt>
                <c:pt idx="71">
                  <c:v>26.012</c:v>
                </c:pt>
                <c:pt idx="72">
                  <c:v>30.118000000000023</c:v>
                </c:pt>
                <c:pt idx="73">
                  <c:v>30.091999999999985</c:v>
                </c:pt>
                <c:pt idx="74">
                  <c:v>33.360000000000014</c:v>
                </c:pt>
                <c:pt idx="75">
                  <c:v>34.028999999999996</c:v>
                </c:pt>
                <c:pt idx="76">
                  <c:v>60.319000000000003</c:v>
                </c:pt>
                <c:pt idx="77">
                  <c:v>54.877999999999986</c:v>
                </c:pt>
                <c:pt idx="78">
                  <c:v>50.346000000000004</c:v>
                </c:pt>
                <c:pt idx="79">
                  <c:v>46.647999999999996</c:v>
                </c:pt>
                <c:pt idx="80">
                  <c:v>39.879999999999995</c:v>
                </c:pt>
                <c:pt idx="81">
                  <c:v>35.260000000000005</c:v>
                </c:pt>
                <c:pt idx="82">
                  <c:v>35.056999999999988</c:v>
                </c:pt>
                <c:pt idx="83">
                  <c:v>26.012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78.639999999999986</c:v>
                </c:pt>
                <c:pt idx="1">
                  <c:v>88.885999999999996</c:v>
                </c:pt>
                <c:pt idx="2">
                  <c:v>76.481999999999999</c:v>
                </c:pt>
                <c:pt idx="3">
                  <c:v>75.912000000000006</c:v>
                </c:pt>
                <c:pt idx="4">
                  <c:v>59.931000000000012</c:v>
                </c:pt>
                <c:pt idx="5">
                  <c:v>54.486999999999995</c:v>
                </c:pt>
                <c:pt idx="6">
                  <c:v>55.298000000000002</c:v>
                </c:pt>
                <c:pt idx="7">
                  <c:v>47.874000000000024</c:v>
                </c:pt>
                <c:pt idx="8">
                  <c:v>51.486000000000018</c:v>
                </c:pt>
                <c:pt idx="9">
                  <c:v>60.562999999999988</c:v>
                </c:pt>
                <c:pt idx="10">
                  <c:v>63.640000000000015</c:v>
                </c:pt>
                <c:pt idx="11">
                  <c:v>70.721000000000004</c:v>
                </c:pt>
                <c:pt idx="12">
                  <c:v>78.639999999999986</c:v>
                </c:pt>
                <c:pt idx="13">
                  <c:v>88.885999999999996</c:v>
                </c:pt>
                <c:pt idx="14">
                  <c:v>76.481999999999999</c:v>
                </c:pt>
                <c:pt idx="15">
                  <c:v>75.912000000000006</c:v>
                </c:pt>
                <c:pt idx="16">
                  <c:v>59.931000000000012</c:v>
                </c:pt>
                <c:pt idx="17">
                  <c:v>54.486999999999995</c:v>
                </c:pt>
                <c:pt idx="18">
                  <c:v>55.298000000000002</c:v>
                </c:pt>
                <c:pt idx="19">
                  <c:v>47.874000000000024</c:v>
                </c:pt>
                <c:pt idx="20">
                  <c:v>51.486000000000018</c:v>
                </c:pt>
                <c:pt idx="21">
                  <c:v>60.562999999999988</c:v>
                </c:pt>
                <c:pt idx="22">
                  <c:v>63.640000000000015</c:v>
                </c:pt>
                <c:pt idx="23">
                  <c:v>70.721000000000004</c:v>
                </c:pt>
                <c:pt idx="24">
                  <c:v>78.639999999999986</c:v>
                </c:pt>
                <c:pt idx="25">
                  <c:v>88.885999999999996</c:v>
                </c:pt>
                <c:pt idx="26">
                  <c:v>76.481999999999999</c:v>
                </c:pt>
                <c:pt idx="27">
                  <c:v>75.912000000000006</c:v>
                </c:pt>
                <c:pt idx="28">
                  <c:v>59.931000000000012</c:v>
                </c:pt>
                <c:pt idx="29">
                  <c:v>54.486999999999995</c:v>
                </c:pt>
                <c:pt idx="30">
                  <c:v>55.298000000000002</c:v>
                </c:pt>
                <c:pt idx="31">
                  <c:v>47.874000000000024</c:v>
                </c:pt>
                <c:pt idx="32">
                  <c:v>51.486000000000018</c:v>
                </c:pt>
                <c:pt idx="33">
                  <c:v>60.562999999999988</c:v>
                </c:pt>
                <c:pt idx="34">
                  <c:v>63.640000000000015</c:v>
                </c:pt>
                <c:pt idx="35">
                  <c:v>70.721000000000004</c:v>
                </c:pt>
                <c:pt idx="36">
                  <c:v>78.639999999999986</c:v>
                </c:pt>
                <c:pt idx="37">
                  <c:v>88.885999999999996</c:v>
                </c:pt>
                <c:pt idx="38">
                  <c:v>76.481999999999999</c:v>
                </c:pt>
                <c:pt idx="39">
                  <c:v>75.912000000000006</c:v>
                </c:pt>
                <c:pt idx="40">
                  <c:v>59.931000000000012</c:v>
                </c:pt>
                <c:pt idx="41">
                  <c:v>54.486999999999995</c:v>
                </c:pt>
                <c:pt idx="42">
                  <c:v>55.298000000000002</c:v>
                </c:pt>
                <c:pt idx="43">
                  <c:v>47.874000000000024</c:v>
                </c:pt>
                <c:pt idx="44">
                  <c:v>51.486000000000018</c:v>
                </c:pt>
                <c:pt idx="45">
                  <c:v>60.562999999999988</c:v>
                </c:pt>
                <c:pt idx="46">
                  <c:v>63.640000000000015</c:v>
                </c:pt>
                <c:pt idx="47">
                  <c:v>70.721000000000004</c:v>
                </c:pt>
                <c:pt idx="48">
                  <c:v>78.639999999999986</c:v>
                </c:pt>
                <c:pt idx="49">
                  <c:v>88.885999999999996</c:v>
                </c:pt>
                <c:pt idx="50">
                  <c:v>76.481999999999999</c:v>
                </c:pt>
                <c:pt idx="51">
                  <c:v>75.912000000000006</c:v>
                </c:pt>
                <c:pt idx="52">
                  <c:v>59.931000000000012</c:v>
                </c:pt>
                <c:pt idx="53">
                  <c:v>54.486999999999995</c:v>
                </c:pt>
                <c:pt idx="54">
                  <c:v>55.298000000000002</c:v>
                </c:pt>
                <c:pt idx="55">
                  <c:v>47.874000000000024</c:v>
                </c:pt>
                <c:pt idx="56">
                  <c:v>51.486000000000018</c:v>
                </c:pt>
                <c:pt idx="57">
                  <c:v>60.562999999999988</c:v>
                </c:pt>
                <c:pt idx="58">
                  <c:v>63.640000000000015</c:v>
                </c:pt>
                <c:pt idx="59">
                  <c:v>70.721000000000004</c:v>
                </c:pt>
                <c:pt idx="60">
                  <c:v>78.639999999999986</c:v>
                </c:pt>
                <c:pt idx="61">
                  <c:v>88.885999999999996</c:v>
                </c:pt>
                <c:pt idx="62">
                  <c:v>76.481999999999999</c:v>
                </c:pt>
                <c:pt idx="63">
                  <c:v>75.912000000000006</c:v>
                </c:pt>
                <c:pt idx="64">
                  <c:v>59.931000000000012</c:v>
                </c:pt>
                <c:pt idx="65">
                  <c:v>54.486999999999995</c:v>
                </c:pt>
                <c:pt idx="66">
                  <c:v>55.298000000000002</c:v>
                </c:pt>
                <c:pt idx="67">
                  <c:v>47.874000000000024</c:v>
                </c:pt>
                <c:pt idx="68">
                  <c:v>51.486000000000018</c:v>
                </c:pt>
                <c:pt idx="69">
                  <c:v>60.562999999999988</c:v>
                </c:pt>
                <c:pt idx="70">
                  <c:v>63.640000000000015</c:v>
                </c:pt>
                <c:pt idx="71">
                  <c:v>70.721000000000004</c:v>
                </c:pt>
                <c:pt idx="72">
                  <c:v>78.639999999999986</c:v>
                </c:pt>
                <c:pt idx="73">
                  <c:v>88.885999999999996</c:v>
                </c:pt>
                <c:pt idx="74">
                  <c:v>76.481999999999999</c:v>
                </c:pt>
                <c:pt idx="75">
                  <c:v>75.912000000000006</c:v>
                </c:pt>
                <c:pt idx="76">
                  <c:v>59.931000000000012</c:v>
                </c:pt>
                <c:pt idx="77">
                  <c:v>54.486999999999995</c:v>
                </c:pt>
                <c:pt idx="78">
                  <c:v>55.298000000000002</c:v>
                </c:pt>
                <c:pt idx="79">
                  <c:v>47.874000000000024</c:v>
                </c:pt>
                <c:pt idx="80">
                  <c:v>51.486000000000018</c:v>
                </c:pt>
                <c:pt idx="81">
                  <c:v>60.562999999999988</c:v>
                </c:pt>
                <c:pt idx="82">
                  <c:v>63.640000000000015</c:v>
                </c:pt>
                <c:pt idx="83">
                  <c:v>70.721000000000004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15.343000000000018</c:v>
                </c:pt>
                <c:pt idx="1">
                  <c:v>4.5010000000000048</c:v>
                </c:pt>
                <c:pt idx="2">
                  <c:v>24.283999999999992</c:v>
                </c:pt>
                <c:pt idx="3">
                  <c:v>26.433000000000021</c:v>
                </c:pt>
                <c:pt idx="4">
                  <c:v>22.405000000000001</c:v>
                </c:pt>
                <c:pt idx="5">
                  <c:v>23.349000000000018</c:v>
                </c:pt>
                <c:pt idx="6">
                  <c:v>16.415999999999997</c:v>
                </c:pt>
                <c:pt idx="7">
                  <c:v>9.8269999999999982</c:v>
                </c:pt>
                <c:pt idx="8">
                  <c:v>16.765999999999991</c:v>
                </c:pt>
                <c:pt idx="9">
                  <c:v>16.77600000000001</c:v>
                </c:pt>
                <c:pt idx="10">
                  <c:v>16.312999999999988</c:v>
                </c:pt>
                <c:pt idx="11">
                  <c:v>17.283999999999992</c:v>
                </c:pt>
                <c:pt idx="12">
                  <c:v>15.343000000000018</c:v>
                </c:pt>
                <c:pt idx="13">
                  <c:v>4.5010000000000048</c:v>
                </c:pt>
                <c:pt idx="14">
                  <c:v>24.283999999999992</c:v>
                </c:pt>
                <c:pt idx="15">
                  <c:v>26.433000000000021</c:v>
                </c:pt>
                <c:pt idx="16">
                  <c:v>22.405000000000001</c:v>
                </c:pt>
                <c:pt idx="17">
                  <c:v>23.349000000000018</c:v>
                </c:pt>
                <c:pt idx="18">
                  <c:v>16.415999999999997</c:v>
                </c:pt>
                <c:pt idx="19">
                  <c:v>9.8269999999999982</c:v>
                </c:pt>
                <c:pt idx="20">
                  <c:v>16.765999999999991</c:v>
                </c:pt>
                <c:pt idx="21">
                  <c:v>16.77600000000001</c:v>
                </c:pt>
                <c:pt idx="22">
                  <c:v>16.312999999999988</c:v>
                </c:pt>
                <c:pt idx="23">
                  <c:v>17.283999999999992</c:v>
                </c:pt>
                <c:pt idx="24">
                  <c:v>15.343000000000018</c:v>
                </c:pt>
                <c:pt idx="25">
                  <c:v>4.5010000000000048</c:v>
                </c:pt>
                <c:pt idx="26">
                  <c:v>24.283999999999992</c:v>
                </c:pt>
                <c:pt idx="27">
                  <c:v>26.433000000000021</c:v>
                </c:pt>
                <c:pt idx="28">
                  <c:v>22.405000000000001</c:v>
                </c:pt>
                <c:pt idx="29">
                  <c:v>23.349000000000018</c:v>
                </c:pt>
                <c:pt idx="30">
                  <c:v>16.415999999999997</c:v>
                </c:pt>
                <c:pt idx="31">
                  <c:v>9.8269999999999982</c:v>
                </c:pt>
                <c:pt idx="32">
                  <c:v>16.765999999999991</c:v>
                </c:pt>
                <c:pt idx="33">
                  <c:v>16.77600000000001</c:v>
                </c:pt>
                <c:pt idx="34">
                  <c:v>16.312999999999988</c:v>
                </c:pt>
                <c:pt idx="35">
                  <c:v>17.283999999999992</c:v>
                </c:pt>
                <c:pt idx="36">
                  <c:v>15.343000000000018</c:v>
                </c:pt>
                <c:pt idx="37">
                  <c:v>4.5010000000000048</c:v>
                </c:pt>
                <c:pt idx="38">
                  <c:v>24.283999999999992</c:v>
                </c:pt>
                <c:pt idx="39">
                  <c:v>26.433000000000021</c:v>
                </c:pt>
                <c:pt idx="40">
                  <c:v>22.405000000000001</c:v>
                </c:pt>
                <c:pt idx="41">
                  <c:v>23.349000000000018</c:v>
                </c:pt>
                <c:pt idx="42">
                  <c:v>16.415999999999997</c:v>
                </c:pt>
                <c:pt idx="43">
                  <c:v>9.8269999999999982</c:v>
                </c:pt>
                <c:pt idx="44">
                  <c:v>16.765999999999991</c:v>
                </c:pt>
                <c:pt idx="45">
                  <c:v>16.77600000000001</c:v>
                </c:pt>
                <c:pt idx="46">
                  <c:v>16.312999999999988</c:v>
                </c:pt>
                <c:pt idx="47">
                  <c:v>17.283999999999992</c:v>
                </c:pt>
                <c:pt idx="48">
                  <c:v>15.343000000000018</c:v>
                </c:pt>
                <c:pt idx="49">
                  <c:v>4.5010000000000048</c:v>
                </c:pt>
                <c:pt idx="50">
                  <c:v>24.283999999999992</c:v>
                </c:pt>
                <c:pt idx="51">
                  <c:v>26.433000000000021</c:v>
                </c:pt>
                <c:pt idx="52">
                  <c:v>22.405000000000001</c:v>
                </c:pt>
                <c:pt idx="53">
                  <c:v>23.349000000000018</c:v>
                </c:pt>
                <c:pt idx="54">
                  <c:v>16.415999999999997</c:v>
                </c:pt>
                <c:pt idx="55">
                  <c:v>9.8269999999999982</c:v>
                </c:pt>
                <c:pt idx="56">
                  <c:v>16.765999999999991</c:v>
                </c:pt>
                <c:pt idx="57">
                  <c:v>16.77600000000001</c:v>
                </c:pt>
                <c:pt idx="58">
                  <c:v>16.312999999999988</c:v>
                </c:pt>
                <c:pt idx="59">
                  <c:v>17.283999999999992</c:v>
                </c:pt>
                <c:pt idx="60">
                  <c:v>15.343000000000018</c:v>
                </c:pt>
                <c:pt idx="61">
                  <c:v>4.5010000000000048</c:v>
                </c:pt>
                <c:pt idx="62">
                  <c:v>24.283999999999992</c:v>
                </c:pt>
                <c:pt idx="63">
                  <c:v>26.433000000000021</c:v>
                </c:pt>
                <c:pt idx="64">
                  <c:v>22.405000000000001</c:v>
                </c:pt>
                <c:pt idx="65">
                  <c:v>23.349000000000018</c:v>
                </c:pt>
                <c:pt idx="66">
                  <c:v>16.415999999999997</c:v>
                </c:pt>
                <c:pt idx="67">
                  <c:v>9.8269999999999982</c:v>
                </c:pt>
                <c:pt idx="68">
                  <c:v>16.765999999999991</c:v>
                </c:pt>
                <c:pt idx="69">
                  <c:v>16.77600000000001</c:v>
                </c:pt>
                <c:pt idx="70">
                  <c:v>16.312999999999988</c:v>
                </c:pt>
                <c:pt idx="71">
                  <c:v>17.283999999999992</c:v>
                </c:pt>
                <c:pt idx="72">
                  <c:v>15.343000000000018</c:v>
                </c:pt>
                <c:pt idx="73">
                  <c:v>4.5010000000000048</c:v>
                </c:pt>
                <c:pt idx="74">
                  <c:v>24.283999999999992</c:v>
                </c:pt>
                <c:pt idx="75">
                  <c:v>26.433000000000021</c:v>
                </c:pt>
                <c:pt idx="76">
                  <c:v>22.405000000000001</c:v>
                </c:pt>
                <c:pt idx="77">
                  <c:v>23.349000000000018</c:v>
                </c:pt>
                <c:pt idx="78">
                  <c:v>16.415999999999997</c:v>
                </c:pt>
                <c:pt idx="79">
                  <c:v>9.8269999999999982</c:v>
                </c:pt>
                <c:pt idx="80">
                  <c:v>16.765999999999991</c:v>
                </c:pt>
                <c:pt idx="81">
                  <c:v>16.77600000000001</c:v>
                </c:pt>
                <c:pt idx="82">
                  <c:v>16.312999999999988</c:v>
                </c:pt>
                <c:pt idx="83">
                  <c:v>17.283999999999992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7420944"/>
        <c:axId val="-1147420400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160.595</c:v>
                </c:pt>
                <c:pt idx="1">
                  <c:v>162.49600000000001</c:v>
                </c:pt>
                <c:pt idx="2">
                  <c:v>160.07300000000001</c:v>
                </c:pt>
                <c:pt idx="3">
                  <c:v>154.74100000000001</c:v>
                </c:pt>
                <c:pt idx="4">
                  <c:v>154.947</c:v>
                </c:pt>
                <c:pt idx="5">
                  <c:v>149.767</c:v>
                </c:pt>
                <c:pt idx="6">
                  <c:v>156.50700000000001</c:v>
                </c:pt>
                <c:pt idx="7">
                  <c:v>160.33799999999999</c:v>
                </c:pt>
                <c:pt idx="8">
                  <c:v>161.05099999999999</c:v>
                </c:pt>
                <c:pt idx="9">
                  <c:v>154.715</c:v>
                </c:pt>
                <c:pt idx="10">
                  <c:v>161.27799999999999</c:v>
                </c:pt>
                <c:pt idx="11">
                  <c:v>166.095</c:v>
                </c:pt>
                <c:pt idx="12">
                  <c:v>170.24700000000001</c:v>
                </c:pt>
                <c:pt idx="13">
                  <c:v>162.83199999999999</c:v>
                </c:pt>
                <c:pt idx="14">
                  <c:v>152.029</c:v>
                </c:pt>
                <c:pt idx="15">
                  <c:v>154.95699999999999</c:v>
                </c:pt>
                <c:pt idx="16">
                  <c:v>154.24700000000001</c:v>
                </c:pt>
                <c:pt idx="17">
                  <c:v>152.06</c:v>
                </c:pt>
                <c:pt idx="18">
                  <c:v>151.494</c:v>
                </c:pt>
                <c:pt idx="19">
                  <c:v>147.80600000000001</c:v>
                </c:pt>
                <c:pt idx="20">
                  <c:v>137.33099999999999</c:v>
                </c:pt>
                <c:pt idx="21">
                  <c:v>130.053</c:v>
                </c:pt>
                <c:pt idx="22">
                  <c:v>133.387</c:v>
                </c:pt>
                <c:pt idx="23">
                  <c:v>145.63800000000001</c:v>
                </c:pt>
                <c:pt idx="24">
                  <c:v>141.34</c:v>
                </c:pt>
                <c:pt idx="25">
                  <c:v>138.88800000000001</c:v>
                </c:pt>
                <c:pt idx="26">
                  <c:v>130.47800000000001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137.249</c:v>
                </c:pt>
                <c:pt idx="33">
                  <c:v>124.773</c:v>
                </c:pt>
                <c:pt idx="34">
                  <c:v>126.54300000000001</c:v>
                </c:pt>
                <c:pt idx="35">
                  <c:v>140.16200000000001</c:v>
                </c:pt>
                <c:pt idx="36">
                  <c:v>140.12899999999999</c:v>
                </c:pt>
                <c:pt idx="37">
                  <c:v>136.32300000000001</c:v>
                </c:pt>
                <c:pt idx="38">
                  <c:v>132.172</c:v>
                </c:pt>
                <c:pt idx="39">
                  <c:v>128.274</c:v>
                </c:pt>
                <c:pt idx="40">
                  <c:v>129.86500000000001</c:v>
                </c:pt>
                <c:pt idx="41">
                  <c:v>131.09399999999999</c:v>
                </c:pt>
                <c:pt idx="42">
                  <c:v>137.67400000000001</c:v>
                </c:pt>
                <c:pt idx="43">
                  <c:v>135.636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143.01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150.709</c:v>
                </c:pt>
                <c:pt idx="52">
                  <c:v>175.899</c:v>
                </c:pt>
                <c:pt idx="53">
                  <c:v>175.42699999999999</c:v>
                </c:pt>
                <c:pt idx="54">
                  <c:v>177.56100000000001</c:v>
                </c:pt>
                <c:pt idx="55">
                  <c:v>178.91399999999999</c:v>
                </c:pt>
                <c:pt idx="56">
                  <c:v>171.71799999999999</c:v>
                </c:pt>
                <c:pt idx="57">
                  <c:v>155.333</c:v>
                </c:pt>
                <c:pt idx="58">
                  <c:v>156.28100000000001</c:v>
                </c:pt>
                <c:pt idx="59">
                  <c:v>160.441</c:v>
                </c:pt>
                <c:pt idx="60">
                  <c:v>162.81</c:v>
                </c:pt>
                <c:pt idx="61">
                  <c:v>143.404</c:v>
                </c:pt>
                <c:pt idx="62">
                  <c:v>145.477451</c:v>
                </c:pt>
                <c:pt idx="63">
                  <c:v>135.90457143</c:v>
                </c:pt>
                <c:pt idx="64">
                  <c:v>133.23871846</c:v>
                </c:pt>
                <c:pt idx="65">
                  <c:v>135.31229999999999</c:v>
                </c:pt>
                <c:pt idx="66">
                  <c:v>138.07749999999999</c:v>
                </c:pt>
                <c:pt idx="67">
                  <c:v>140.2911</c:v>
                </c:pt>
                <c:pt idx="68">
                  <c:v>138.4905</c:v>
                </c:pt>
                <c:pt idx="69">
                  <c:v>131.25020000000001</c:v>
                </c:pt>
                <c:pt idx="70">
                  <c:v>135.51769999999999</c:v>
                </c:pt>
                <c:pt idx="71">
                  <c:v>140.91</c:v>
                </c:pt>
                <c:pt idx="72">
                  <c:v>140.27610000000001</c:v>
                </c:pt>
                <c:pt idx="73">
                  <c:v>136.38220000000001</c:v>
                </c:pt>
                <c:pt idx="74">
                  <c:v>130.2484</c:v>
                </c:pt>
                <c:pt idx="75">
                  <c:v>129.16820000000001</c:v>
                </c:pt>
                <c:pt idx="76">
                  <c:v>132.4529</c:v>
                </c:pt>
                <c:pt idx="77">
                  <c:v>134.67529999999999</c:v>
                </c:pt>
                <c:pt idx="78">
                  <c:v>139.9462</c:v>
                </c:pt>
                <c:pt idx="79">
                  <c:v>142.7731</c:v>
                </c:pt>
                <c:pt idx="80">
                  <c:v>141.46680000000001</c:v>
                </c:pt>
                <c:pt idx="81">
                  <c:v>133.42449999999999</c:v>
                </c:pt>
                <c:pt idx="82">
                  <c:v>136.6516</c:v>
                </c:pt>
                <c:pt idx="83">
                  <c:v>142.44290000000001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261.64800000000002</c:v>
                </c:pt>
                <c:pt idx="1">
                  <c:v>256.21899999999999</c:v>
                </c:pt>
                <c:pt idx="2">
                  <c:v>243.71600000000001</c:v>
                </c:pt>
                <c:pt idx="3">
                  <c:v>243.47900000000001</c:v>
                </c:pt>
                <c:pt idx="4">
                  <c:v>243.40899999999999</c:v>
                </c:pt>
                <c:pt idx="5">
                  <c:v>242.66200000000001</c:v>
                </c:pt>
                <c:pt idx="6">
                  <c:v>240.93199999999999</c:v>
                </c:pt>
                <c:pt idx="7">
                  <c:v>230.411</c:v>
                </c:pt>
                <c:pt idx="8">
                  <c:v>227.697</c:v>
                </c:pt>
                <c:pt idx="9">
                  <c:v>225.59399999999999</c:v>
                </c:pt>
                <c:pt idx="10">
                  <c:v>233.84200000000001</c:v>
                </c:pt>
                <c:pt idx="11">
                  <c:v>238.58699999999999</c:v>
                </c:pt>
                <c:pt idx="12">
                  <c:v>261.10899999999998</c:v>
                </c:pt>
                <c:pt idx="13">
                  <c:v>253.63499999999999</c:v>
                </c:pt>
                <c:pt idx="14">
                  <c:v>239.55799999999999</c:v>
                </c:pt>
                <c:pt idx="15">
                  <c:v>243.511</c:v>
                </c:pt>
                <c:pt idx="16">
                  <c:v>242.48400000000001</c:v>
                </c:pt>
                <c:pt idx="17">
                  <c:v>238.417</c:v>
                </c:pt>
                <c:pt idx="18">
                  <c:v>232.85900000000001</c:v>
                </c:pt>
                <c:pt idx="19">
                  <c:v>226.78800000000001</c:v>
                </c:pt>
                <c:pt idx="20">
                  <c:v>223.20400000000001</c:v>
                </c:pt>
                <c:pt idx="21">
                  <c:v>215.89599999999999</c:v>
                </c:pt>
                <c:pt idx="22">
                  <c:v>224.91800000000001</c:v>
                </c:pt>
                <c:pt idx="23">
                  <c:v>236.816</c:v>
                </c:pt>
                <c:pt idx="24">
                  <c:v>248.887</c:v>
                </c:pt>
                <c:pt idx="25">
                  <c:v>253.249</c:v>
                </c:pt>
                <c:pt idx="26">
                  <c:v>239.67</c:v>
                </c:pt>
                <c:pt idx="27">
                  <c:v>240.14500000000001</c:v>
                </c:pt>
                <c:pt idx="28">
                  <c:v>242.887</c:v>
                </c:pt>
                <c:pt idx="29">
                  <c:v>240.71600000000001</c:v>
                </c:pt>
                <c:pt idx="30">
                  <c:v>234.29300000000001</c:v>
                </c:pt>
                <c:pt idx="31">
                  <c:v>236.30199999999999</c:v>
                </c:pt>
                <c:pt idx="32">
                  <c:v>239.97</c:v>
                </c:pt>
                <c:pt idx="33">
                  <c:v>232.672</c:v>
                </c:pt>
                <c:pt idx="34">
                  <c:v>230.23599999999999</c:v>
                </c:pt>
                <c:pt idx="35">
                  <c:v>246.5</c:v>
                </c:pt>
                <c:pt idx="36">
                  <c:v>262.36599999999999</c:v>
                </c:pt>
                <c:pt idx="37">
                  <c:v>252.05799999999999</c:v>
                </c:pt>
                <c:pt idx="38">
                  <c:v>236.55500000000001</c:v>
                </c:pt>
                <c:pt idx="39">
                  <c:v>230.869</c:v>
                </c:pt>
                <c:pt idx="40">
                  <c:v>235.83</c:v>
                </c:pt>
                <c:pt idx="41">
                  <c:v>229.91399999999999</c:v>
                </c:pt>
                <c:pt idx="42">
                  <c:v>235.434</c:v>
                </c:pt>
                <c:pt idx="43">
                  <c:v>230.36199999999999</c:v>
                </c:pt>
                <c:pt idx="44">
                  <c:v>232.04300000000001</c:v>
                </c:pt>
                <c:pt idx="45">
                  <c:v>224.47300000000001</c:v>
                </c:pt>
                <c:pt idx="46">
                  <c:v>233.691</c:v>
                </c:pt>
                <c:pt idx="47">
                  <c:v>254.1</c:v>
                </c:pt>
                <c:pt idx="48">
                  <c:v>264.23</c:v>
                </c:pt>
                <c:pt idx="49">
                  <c:v>251.71799999999999</c:v>
                </c:pt>
                <c:pt idx="50">
                  <c:v>260.839</c:v>
                </c:pt>
                <c:pt idx="51">
                  <c:v>257.30200000000002</c:v>
                </c:pt>
                <c:pt idx="52">
                  <c:v>258.23500000000001</c:v>
                </c:pt>
                <c:pt idx="53">
                  <c:v>253.26300000000001</c:v>
                </c:pt>
                <c:pt idx="54">
                  <c:v>249.27500000000001</c:v>
                </c:pt>
                <c:pt idx="55">
                  <c:v>236.61500000000001</c:v>
                </c:pt>
                <c:pt idx="56">
                  <c:v>226.54400000000001</c:v>
                </c:pt>
                <c:pt idx="57">
                  <c:v>227.27500000000001</c:v>
                </c:pt>
                <c:pt idx="58">
                  <c:v>241.23099999999999</c:v>
                </c:pt>
                <c:pt idx="59">
                  <c:v>243.18799999999999</c:v>
                </c:pt>
                <c:pt idx="60">
                  <c:v>255.13900000000001</c:v>
                </c:pt>
                <c:pt idx="61">
                  <c:v>241.09299999999999</c:v>
                </c:pt>
                <c:pt idx="62">
                  <c:v>237.64709199999999</c:v>
                </c:pt>
                <c:pt idx="63">
                  <c:v>235.86500000000001</c:v>
                </c:pt>
                <c:pt idx="64">
                  <c:v>233.94703834000001</c:v>
                </c:pt>
                <c:pt idx="65">
                  <c:v>232.54349999999999</c:v>
                </c:pt>
                <c:pt idx="66">
                  <c:v>229.49780000000001</c:v>
                </c:pt>
                <c:pt idx="67">
                  <c:v>224.99799999999999</c:v>
                </c:pt>
                <c:pt idx="68">
                  <c:v>226.35079999999999</c:v>
                </c:pt>
                <c:pt idx="69">
                  <c:v>219.97710000000001</c:v>
                </c:pt>
                <c:pt idx="70">
                  <c:v>224.07589999999999</c:v>
                </c:pt>
                <c:pt idx="71">
                  <c:v>234.22559999999999</c:v>
                </c:pt>
                <c:pt idx="72">
                  <c:v>250.26329999999999</c:v>
                </c:pt>
                <c:pt idx="73">
                  <c:v>252.59129999999999</c:v>
                </c:pt>
                <c:pt idx="74">
                  <c:v>241.67259999999999</c:v>
                </c:pt>
                <c:pt idx="75">
                  <c:v>240.33449999999999</c:v>
                </c:pt>
                <c:pt idx="76">
                  <c:v>240.994</c:v>
                </c:pt>
                <c:pt idx="77">
                  <c:v>245.63409999999999</c:v>
                </c:pt>
                <c:pt idx="78">
                  <c:v>244.22880000000001</c:v>
                </c:pt>
                <c:pt idx="79">
                  <c:v>236.27709999999999</c:v>
                </c:pt>
                <c:pt idx="80">
                  <c:v>233.20060000000001</c:v>
                </c:pt>
                <c:pt idx="81">
                  <c:v>229.39060000000001</c:v>
                </c:pt>
                <c:pt idx="82">
                  <c:v>239.14269999999999</c:v>
                </c:pt>
                <c:pt idx="83">
                  <c:v>249.35489999999999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7420944"/>
        <c:axId val="-1147420400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7423664"/>
        <c:axId val="-1147422576"/>
      </c:scatterChart>
      <c:dateAx>
        <c:axId val="-114742094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14742040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147420400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-1147420944"/>
        <c:crosses val="autoZero"/>
        <c:crossBetween val="between"/>
        <c:majorUnit val="20"/>
      </c:valAx>
      <c:valAx>
        <c:axId val="-114742366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47422576"/>
        <c:crosses val="max"/>
        <c:crossBetween val="midCat"/>
      </c:valAx>
      <c:valAx>
        <c:axId val="-114742257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-1147423664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3172622652937616"/>
          <c:w val="0.77228748845418715"/>
          <c:h val="0.61603353312179265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6.6765330000000001</c:v>
                </c:pt>
                <c:pt idx="1">
                  <c:v>6.6581149999999996</c:v>
                </c:pt>
                <c:pt idx="2">
                  <c:v>7.1546649999999996</c:v>
                </c:pt>
                <c:pt idx="3">
                  <c:v>6.608663</c:v>
                </c:pt>
                <c:pt idx="4">
                  <c:v>6.7182649999999997</c:v>
                </c:pt>
                <c:pt idx="5">
                  <c:v>6.8754379999999999</c:v>
                </c:pt>
                <c:pt idx="6">
                  <c:v>6.8137540000000003</c:v>
                </c:pt>
                <c:pt idx="7">
                  <c:v>7.255681</c:v>
                </c:pt>
                <c:pt idx="8">
                  <c:v>6.8174520000000003</c:v>
                </c:pt>
                <c:pt idx="9">
                  <c:v>6.6021879999999999</c:v>
                </c:pt>
                <c:pt idx="10">
                  <c:v>7.0512519999999999</c:v>
                </c:pt>
                <c:pt idx="11">
                  <c:v>7.5097639999999997</c:v>
                </c:pt>
                <c:pt idx="12">
                  <c:v>7.1254619999999997</c:v>
                </c:pt>
                <c:pt idx="13">
                  <c:v>7.4596780000000003</c:v>
                </c:pt>
                <c:pt idx="14">
                  <c:v>7.416506</c:v>
                </c:pt>
                <c:pt idx="15">
                  <c:v>6.987679</c:v>
                </c:pt>
                <c:pt idx="16">
                  <c:v>7.1398349999999997</c:v>
                </c:pt>
                <c:pt idx="17">
                  <c:v>7.0295759999999996</c:v>
                </c:pt>
                <c:pt idx="18">
                  <c:v>7.5604620000000002</c:v>
                </c:pt>
                <c:pt idx="19">
                  <c:v>7.2951889999999997</c:v>
                </c:pt>
                <c:pt idx="20">
                  <c:v>7.2657489999999996</c:v>
                </c:pt>
                <c:pt idx="21">
                  <c:v>7.0681960000000004</c:v>
                </c:pt>
                <c:pt idx="22">
                  <c:v>7.417357</c:v>
                </c:pt>
                <c:pt idx="23">
                  <c:v>7.3489389999999997</c:v>
                </c:pt>
                <c:pt idx="24">
                  <c:v>7.7666180000000002</c:v>
                </c:pt>
                <c:pt idx="25">
                  <c:v>6.7309130000000001</c:v>
                </c:pt>
                <c:pt idx="26">
                  <c:v>7.2349480000000002</c:v>
                </c:pt>
                <c:pt idx="27">
                  <c:v>7.0765719999999996</c:v>
                </c:pt>
                <c:pt idx="28">
                  <c:v>7.3889500000000004</c:v>
                </c:pt>
                <c:pt idx="29">
                  <c:v>7.224145</c:v>
                </c:pt>
                <c:pt idx="30">
                  <c:v>6.9589410000000003</c:v>
                </c:pt>
                <c:pt idx="31">
                  <c:v>7.1055869999999999</c:v>
                </c:pt>
                <c:pt idx="32">
                  <c:v>5.860284</c:v>
                </c:pt>
                <c:pt idx="33">
                  <c:v>5.9607109999999999</c:v>
                </c:pt>
                <c:pt idx="34">
                  <c:v>6.1302180000000002</c:v>
                </c:pt>
                <c:pt idx="35">
                  <c:v>6.2600389999999999</c:v>
                </c:pt>
                <c:pt idx="36">
                  <c:v>6.6558380000000001</c:v>
                </c:pt>
                <c:pt idx="37">
                  <c:v>5.7626109999999997</c:v>
                </c:pt>
                <c:pt idx="38">
                  <c:v>5.650512</c:v>
                </c:pt>
                <c:pt idx="39">
                  <c:v>6.3342210000000003</c:v>
                </c:pt>
                <c:pt idx="40">
                  <c:v>5.7670110000000001</c:v>
                </c:pt>
                <c:pt idx="41">
                  <c:v>6.2085739999999996</c:v>
                </c:pt>
                <c:pt idx="42">
                  <c:v>5.6292080000000002</c:v>
                </c:pt>
                <c:pt idx="43">
                  <c:v>6.1302110000000001</c:v>
                </c:pt>
                <c:pt idx="44">
                  <c:v>5.578074</c:v>
                </c:pt>
                <c:pt idx="45">
                  <c:v>5.097556</c:v>
                </c:pt>
                <c:pt idx="46">
                  <c:v>5.1412800000000001</c:v>
                </c:pt>
                <c:pt idx="47">
                  <c:v>4.7062280000000003</c:v>
                </c:pt>
                <c:pt idx="48">
                  <c:v>4.9153419999999999</c:v>
                </c:pt>
                <c:pt idx="49">
                  <c:v>3.7550110000000001</c:v>
                </c:pt>
                <c:pt idx="50">
                  <c:v>4.1100700000000003</c:v>
                </c:pt>
                <c:pt idx="51">
                  <c:v>4.0878839999999999</c:v>
                </c:pt>
                <c:pt idx="52">
                  <c:v>4.1950570000000003</c:v>
                </c:pt>
                <c:pt idx="53">
                  <c:v>4.0522790000000004</c:v>
                </c:pt>
                <c:pt idx="54">
                  <c:v>4.232246</c:v>
                </c:pt>
                <c:pt idx="55">
                  <c:v>4.1892469999999999</c:v>
                </c:pt>
                <c:pt idx="56">
                  <c:v>3.3901720000000002</c:v>
                </c:pt>
                <c:pt idx="57">
                  <c:v>2.8297590000000001</c:v>
                </c:pt>
                <c:pt idx="58">
                  <c:v>2.737447</c:v>
                </c:pt>
                <c:pt idx="59">
                  <c:v>3.2964319999999998</c:v>
                </c:pt>
                <c:pt idx="60">
                  <c:v>3.1577459999999999</c:v>
                </c:pt>
                <c:pt idx="61">
                  <c:v>2.811439</c:v>
                </c:pt>
                <c:pt idx="62">
                  <c:v>2.7393239999999999</c:v>
                </c:pt>
                <c:pt idx="63">
                  <c:v>2.4423560000000002</c:v>
                </c:pt>
                <c:pt idx="64">
                  <c:v>3.158274</c:v>
                </c:pt>
                <c:pt idx="65">
                  <c:v>3.644476</c:v>
                </c:pt>
                <c:pt idx="66">
                  <c:v>2.6394099999999998</c:v>
                </c:pt>
                <c:pt idx="67">
                  <c:v>2.1342379999999999</c:v>
                </c:pt>
                <c:pt idx="68">
                  <c:v>2.1591879999999999</c:v>
                </c:pt>
                <c:pt idx="69">
                  <c:v>2.358657</c:v>
                </c:pt>
                <c:pt idx="70">
                  <c:v>2.8445670000000001</c:v>
                </c:pt>
                <c:pt idx="71">
                  <c:v>2.3412510000000002</c:v>
                </c:pt>
                <c:pt idx="72">
                  <c:v>2.6182949999999998</c:v>
                </c:pt>
                <c:pt idx="73">
                  <c:v>2.8868520000000002</c:v>
                </c:pt>
                <c:pt idx="74">
                  <c:v>3.1017480000000002</c:v>
                </c:pt>
                <c:pt idx="75">
                  <c:v>2.9086666666999998</c:v>
                </c:pt>
                <c:pt idx="76">
                  <c:v>3.2805709677000001</c:v>
                </c:pt>
                <c:pt idx="77">
                  <c:v>3.8278099999999999</c:v>
                </c:pt>
                <c:pt idx="78">
                  <c:v>4.5223170000000001</c:v>
                </c:pt>
                <c:pt idx="79">
                  <c:v>4.4772670000000003</c:v>
                </c:pt>
                <c:pt idx="80">
                  <c:v>4.0110960000000002</c:v>
                </c:pt>
                <c:pt idx="81">
                  <c:v>3.3333879999999998</c:v>
                </c:pt>
                <c:pt idx="82">
                  <c:v>3.7195469999999999</c:v>
                </c:pt>
                <c:pt idx="83">
                  <c:v>4.085331</c:v>
                </c:pt>
                <c:pt idx="84">
                  <c:v>3.7702200000000001</c:v>
                </c:pt>
                <c:pt idx="85">
                  <c:v>3.345825</c:v>
                </c:pt>
                <c:pt idx="86">
                  <c:v>3.9840230000000001</c:v>
                </c:pt>
                <c:pt idx="87">
                  <c:v>4.4436809999999998</c:v>
                </c:pt>
                <c:pt idx="88">
                  <c:v>4.7995200000000002</c:v>
                </c:pt>
                <c:pt idx="89">
                  <c:v>4.9718280000000004</c:v>
                </c:pt>
                <c:pt idx="90">
                  <c:v>4.742826</c:v>
                </c:pt>
                <c:pt idx="91">
                  <c:v>4.9986680000000003</c:v>
                </c:pt>
                <c:pt idx="92">
                  <c:v>4.6325560000000001</c:v>
                </c:pt>
                <c:pt idx="93">
                  <c:v>3.9714330000000002</c:v>
                </c:pt>
                <c:pt idx="94">
                  <c:v>3.9754710000000002</c:v>
                </c:pt>
                <c:pt idx="95">
                  <c:v>4.2794569999999998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-1.7907280000000001</c:v>
                </c:pt>
                <c:pt idx="1">
                  <c:v>-2.0258240000000001</c:v>
                </c:pt>
                <c:pt idx="2">
                  <c:v>-1.6273120000000001</c:v>
                </c:pt>
                <c:pt idx="3">
                  <c:v>-2.1724320000000001</c:v>
                </c:pt>
                <c:pt idx="4">
                  <c:v>-2.0687799999999998</c:v>
                </c:pt>
                <c:pt idx="5">
                  <c:v>-1.927373</c:v>
                </c:pt>
                <c:pt idx="6">
                  <c:v>-2.2028729999999999</c:v>
                </c:pt>
                <c:pt idx="7">
                  <c:v>-1.9047339999999999</c:v>
                </c:pt>
                <c:pt idx="8">
                  <c:v>-2.3109150000000001</c:v>
                </c:pt>
                <c:pt idx="9">
                  <c:v>-2.377221</c:v>
                </c:pt>
                <c:pt idx="10">
                  <c:v>-2.8034810000000001</c:v>
                </c:pt>
                <c:pt idx="11">
                  <c:v>-3.0336050000000001</c:v>
                </c:pt>
                <c:pt idx="12">
                  <c:v>-2.3954680000000002</c:v>
                </c:pt>
                <c:pt idx="13">
                  <c:v>-2.3276460000000001</c:v>
                </c:pt>
                <c:pt idx="14">
                  <c:v>-2.5068570000000001</c:v>
                </c:pt>
                <c:pt idx="15">
                  <c:v>-2.3609049999999998</c:v>
                </c:pt>
                <c:pt idx="16">
                  <c:v>-2.6985999999999999</c:v>
                </c:pt>
                <c:pt idx="17">
                  <c:v>-2.4123610000000002</c:v>
                </c:pt>
                <c:pt idx="18">
                  <c:v>-2.2546580000000001</c:v>
                </c:pt>
                <c:pt idx="19">
                  <c:v>-2.0694590000000002</c:v>
                </c:pt>
                <c:pt idx="20">
                  <c:v>-2.5057140000000002</c:v>
                </c:pt>
                <c:pt idx="21">
                  <c:v>-2.3536769999999998</c:v>
                </c:pt>
                <c:pt idx="22">
                  <c:v>-2.55078</c:v>
                </c:pt>
                <c:pt idx="23">
                  <c:v>-3.130363</c:v>
                </c:pt>
                <c:pt idx="24">
                  <c:v>-2.6661109999999999</c:v>
                </c:pt>
                <c:pt idx="25">
                  <c:v>-3.1582150000000002</c:v>
                </c:pt>
                <c:pt idx="26">
                  <c:v>-3.105165</c:v>
                </c:pt>
                <c:pt idx="27">
                  <c:v>-3.0317310000000002</c:v>
                </c:pt>
                <c:pt idx="28">
                  <c:v>-2.8913929999999999</c:v>
                </c:pt>
                <c:pt idx="29">
                  <c:v>-3.1508319999999999</c:v>
                </c:pt>
                <c:pt idx="30">
                  <c:v>-3.2961429999999998</c:v>
                </c:pt>
                <c:pt idx="31">
                  <c:v>-2.6586500000000002</c:v>
                </c:pt>
                <c:pt idx="32">
                  <c:v>-2.3966509999999999</c:v>
                </c:pt>
                <c:pt idx="33">
                  <c:v>-3.3061910000000001</c:v>
                </c:pt>
                <c:pt idx="34">
                  <c:v>-3.3980320000000002</c:v>
                </c:pt>
                <c:pt idx="35">
                  <c:v>-3.4608680000000001</c:v>
                </c:pt>
                <c:pt idx="36">
                  <c:v>-2.836776</c:v>
                </c:pt>
                <c:pt idx="37">
                  <c:v>-3.0839750000000001</c:v>
                </c:pt>
                <c:pt idx="38">
                  <c:v>-3.1652140000000002</c:v>
                </c:pt>
                <c:pt idx="39">
                  <c:v>-3.7562679999999999</c:v>
                </c:pt>
                <c:pt idx="40">
                  <c:v>-3.2573479999999999</c:v>
                </c:pt>
                <c:pt idx="41">
                  <c:v>-3.3062520000000002</c:v>
                </c:pt>
                <c:pt idx="42">
                  <c:v>-3.3985970000000001</c:v>
                </c:pt>
                <c:pt idx="43">
                  <c:v>-2.860268</c:v>
                </c:pt>
                <c:pt idx="44">
                  <c:v>-3.104088</c:v>
                </c:pt>
                <c:pt idx="45">
                  <c:v>-3.6407959999999999</c:v>
                </c:pt>
                <c:pt idx="46">
                  <c:v>-4.1498689999999998</c:v>
                </c:pt>
                <c:pt idx="47">
                  <c:v>-3.9866389999999998</c:v>
                </c:pt>
                <c:pt idx="48">
                  <c:v>-3.1295500000000001</c:v>
                </c:pt>
                <c:pt idx="49">
                  <c:v>-3.3028339999999998</c:v>
                </c:pt>
                <c:pt idx="50">
                  <c:v>-3.1507390000000002</c:v>
                </c:pt>
                <c:pt idx="51">
                  <c:v>-2.945309</c:v>
                </c:pt>
                <c:pt idx="52">
                  <c:v>-2.5401090000000002</c:v>
                </c:pt>
                <c:pt idx="53">
                  <c:v>-3.3317860000000001</c:v>
                </c:pt>
                <c:pt idx="54">
                  <c:v>-2.715535</c:v>
                </c:pt>
                <c:pt idx="55">
                  <c:v>-3.2402739999999999</c:v>
                </c:pt>
                <c:pt idx="56">
                  <c:v>-3.3502230000000002</c:v>
                </c:pt>
                <c:pt idx="57">
                  <c:v>-3.2699180000000001</c:v>
                </c:pt>
                <c:pt idx="58">
                  <c:v>-3.3755090000000001</c:v>
                </c:pt>
                <c:pt idx="59">
                  <c:v>-3.4677169999999999</c:v>
                </c:pt>
                <c:pt idx="60">
                  <c:v>-3.7627290000000002</c:v>
                </c:pt>
                <c:pt idx="61">
                  <c:v>-4.3371719999999998</c:v>
                </c:pt>
                <c:pt idx="62">
                  <c:v>-4.0157179999999997</c:v>
                </c:pt>
                <c:pt idx="63">
                  <c:v>-3.658331</c:v>
                </c:pt>
                <c:pt idx="64">
                  <c:v>-2.2189770000000002</c:v>
                </c:pt>
                <c:pt idx="65">
                  <c:v>-2.9694219999999998</c:v>
                </c:pt>
                <c:pt idx="66">
                  <c:v>-3.2055349999999998</c:v>
                </c:pt>
                <c:pt idx="67">
                  <c:v>-3.1667640000000001</c:v>
                </c:pt>
                <c:pt idx="68">
                  <c:v>-2.9922230000000001</c:v>
                </c:pt>
                <c:pt idx="69">
                  <c:v>-3.3428429999999998</c:v>
                </c:pt>
                <c:pt idx="70">
                  <c:v>-3.0519219999999998</c:v>
                </c:pt>
                <c:pt idx="71">
                  <c:v>-3.546249</c:v>
                </c:pt>
                <c:pt idx="72">
                  <c:v>-3.4319459999999999</c:v>
                </c:pt>
                <c:pt idx="73">
                  <c:v>-2.8997660000000001</c:v>
                </c:pt>
                <c:pt idx="74">
                  <c:v>-2.4924110000000002</c:v>
                </c:pt>
                <c:pt idx="75">
                  <c:v>-3.3450227269999999</c:v>
                </c:pt>
                <c:pt idx="76">
                  <c:v>-2.9789732669000002</c:v>
                </c:pt>
                <c:pt idx="77">
                  <c:v>-3.085197</c:v>
                </c:pt>
                <c:pt idx="78">
                  <c:v>-3.6741830000000002</c:v>
                </c:pt>
                <c:pt idx="79">
                  <c:v>-3.324767</c:v>
                </c:pt>
                <c:pt idx="80">
                  <c:v>-3.0366810000000002</c:v>
                </c:pt>
                <c:pt idx="81">
                  <c:v>-2.5513870000000001</c:v>
                </c:pt>
                <c:pt idx="82">
                  <c:v>-3.026303</c:v>
                </c:pt>
                <c:pt idx="83">
                  <c:v>-4.2325020000000002</c:v>
                </c:pt>
                <c:pt idx="84">
                  <c:v>-3.105429</c:v>
                </c:pt>
                <c:pt idx="85">
                  <c:v>-3.2376939999999998</c:v>
                </c:pt>
                <c:pt idx="86">
                  <c:v>-3.5976319999999999</c:v>
                </c:pt>
                <c:pt idx="87">
                  <c:v>-3.2544810000000002</c:v>
                </c:pt>
                <c:pt idx="88">
                  <c:v>-3.6608079999999998</c:v>
                </c:pt>
                <c:pt idx="89">
                  <c:v>-4.0662269999999996</c:v>
                </c:pt>
                <c:pt idx="90">
                  <c:v>-4.1338410000000003</c:v>
                </c:pt>
                <c:pt idx="91">
                  <c:v>-4.4649669999999997</c:v>
                </c:pt>
                <c:pt idx="92">
                  <c:v>-4.3496430000000004</c:v>
                </c:pt>
                <c:pt idx="93">
                  <c:v>-3.7832370000000002</c:v>
                </c:pt>
                <c:pt idx="94">
                  <c:v>-3.7883680000000002</c:v>
                </c:pt>
                <c:pt idx="95">
                  <c:v>-4.9033490000000004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7416592"/>
        <c:axId val="-1147419856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4.8858049999999995</c:v>
                </c:pt>
                <c:pt idx="1">
                  <c:v>4.6322909999999995</c:v>
                </c:pt>
                <c:pt idx="2">
                  <c:v>5.5273529999999997</c:v>
                </c:pt>
                <c:pt idx="3">
                  <c:v>4.4362309999999994</c:v>
                </c:pt>
                <c:pt idx="4">
                  <c:v>4.6494850000000003</c:v>
                </c:pt>
                <c:pt idx="5">
                  <c:v>4.9480649999999997</c:v>
                </c:pt>
                <c:pt idx="6">
                  <c:v>4.6108810000000009</c:v>
                </c:pt>
                <c:pt idx="7">
                  <c:v>5.3509469999999997</c:v>
                </c:pt>
                <c:pt idx="8">
                  <c:v>4.5065369999999998</c:v>
                </c:pt>
                <c:pt idx="9">
                  <c:v>4.2249669999999995</c:v>
                </c:pt>
                <c:pt idx="10">
                  <c:v>4.2477710000000002</c:v>
                </c:pt>
                <c:pt idx="11">
                  <c:v>4.4761589999999991</c:v>
                </c:pt>
                <c:pt idx="12">
                  <c:v>4.7299939999999996</c:v>
                </c:pt>
                <c:pt idx="13">
                  <c:v>5.1320320000000006</c:v>
                </c:pt>
                <c:pt idx="14">
                  <c:v>4.9096489999999999</c:v>
                </c:pt>
                <c:pt idx="15">
                  <c:v>4.6267740000000002</c:v>
                </c:pt>
                <c:pt idx="16">
                  <c:v>4.4412349999999998</c:v>
                </c:pt>
                <c:pt idx="17">
                  <c:v>4.6172149999999998</c:v>
                </c:pt>
                <c:pt idx="18">
                  <c:v>5.3058040000000002</c:v>
                </c:pt>
                <c:pt idx="19">
                  <c:v>5.2257299999999995</c:v>
                </c:pt>
                <c:pt idx="20">
                  <c:v>4.7600349999999993</c:v>
                </c:pt>
                <c:pt idx="21">
                  <c:v>4.714519000000001</c:v>
                </c:pt>
                <c:pt idx="22">
                  <c:v>4.8665769999999995</c:v>
                </c:pt>
                <c:pt idx="23">
                  <c:v>4.2185759999999997</c:v>
                </c:pt>
                <c:pt idx="24">
                  <c:v>5.1005070000000003</c:v>
                </c:pt>
                <c:pt idx="25">
                  <c:v>3.5726979999999999</c:v>
                </c:pt>
                <c:pt idx="26">
                  <c:v>4.1297829999999998</c:v>
                </c:pt>
                <c:pt idx="27">
                  <c:v>4.0448409999999999</c:v>
                </c:pt>
                <c:pt idx="28">
                  <c:v>4.4975570000000005</c:v>
                </c:pt>
                <c:pt idx="29">
                  <c:v>4.0733130000000006</c:v>
                </c:pt>
                <c:pt idx="30">
                  <c:v>3.6627980000000004</c:v>
                </c:pt>
                <c:pt idx="31">
                  <c:v>4.4469370000000001</c:v>
                </c:pt>
                <c:pt idx="32">
                  <c:v>3.4636330000000002</c:v>
                </c:pt>
                <c:pt idx="33">
                  <c:v>2.6545199999999998</c:v>
                </c:pt>
                <c:pt idx="34">
                  <c:v>2.732186</c:v>
                </c:pt>
                <c:pt idx="35">
                  <c:v>2.7991709999999999</c:v>
                </c:pt>
                <c:pt idx="36">
                  <c:v>3.8190620000000002</c:v>
                </c:pt>
                <c:pt idx="37">
                  <c:v>2.6786359999999996</c:v>
                </c:pt>
                <c:pt idx="38">
                  <c:v>2.4852979999999998</c:v>
                </c:pt>
                <c:pt idx="39">
                  <c:v>2.5779530000000004</c:v>
                </c:pt>
                <c:pt idx="40">
                  <c:v>2.5096630000000002</c:v>
                </c:pt>
                <c:pt idx="41">
                  <c:v>2.9023219999999994</c:v>
                </c:pt>
                <c:pt idx="42">
                  <c:v>2.2306110000000001</c:v>
                </c:pt>
                <c:pt idx="43">
                  <c:v>3.269943</c:v>
                </c:pt>
                <c:pt idx="44">
                  <c:v>2.473986</c:v>
                </c:pt>
                <c:pt idx="45">
                  <c:v>1.4567600000000001</c:v>
                </c:pt>
                <c:pt idx="46">
                  <c:v>0.99141100000000026</c:v>
                </c:pt>
                <c:pt idx="47">
                  <c:v>0.71958900000000048</c:v>
                </c:pt>
                <c:pt idx="48">
                  <c:v>1.7857919999999998</c:v>
                </c:pt>
                <c:pt idx="49">
                  <c:v>0.45217700000000027</c:v>
                </c:pt>
                <c:pt idx="50">
                  <c:v>0.95933100000000016</c:v>
                </c:pt>
                <c:pt idx="51">
                  <c:v>1.1425749999999999</c:v>
                </c:pt>
                <c:pt idx="52">
                  <c:v>1.6549480000000001</c:v>
                </c:pt>
                <c:pt idx="53">
                  <c:v>0.72049300000000027</c:v>
                </c:pt>
                <c:pt idx="54">
                  <c:v>1.5167109999999999</c:v>
                </c:pt>
                <c:pt idx="55">
                  <c:v>0.94897300000000007</c:v>
                </c:pt>
                <c:pt idx="56">
                  <c:v>3.9949000000000012E-2</c:v>
                </c:pt>
                <c:pt idx="57">
                  <c:v>-0.44015899999999997</c:v>
                </c:pt>
                <c:pt idx="58">
                  <c:v>-0.63806200000000013</c:v>
                </c:pt>
                <c:pt idx="59">
                  <c:v>-0.17128500000000013</c:v>
                </c:pt>
                <c:pt idx="60">
                  <c:v>-0.60498300000000027</c:v>
                </c:pt>
                <c:pt idx="61">
                  <c:v>-1.5257329999999998</c:v>
                </c:pt>
                <c:pt idx="62">
                  <c:v>-1.2763939999999998</c:v>
                </c:pt>
                <c:pt idx="63">
                  <c:v>-1.2159749999999998</c:v>
                </c:pt>
                <c:pt idx="64">
                  <c:v>0.93929699999999983</c:v>
                </c:pt>
                <c:pt idx="65">
                  <c:v>0.67505400000000026</c:v>
                </c:pt>
                <c:pt idx="66">
                  <c:v>-0.56612499999999999</c:v>
                </c:pt>
                <c:pt idx="67">
                  <c:v>-1.0325260000000003</c:v>
                </c:pt>
                <c:pt idx="68">
                  <c:v>-0.83303500000000019</c:v>
                </c:pt>
                <c:pt idx="69">
                  <c:v>-0.98418599999999978</c:v>
                </c:pt>
                <c:pt idx="70">
                  <c:v>-0.20735499999999973</c:v>
                </c:pt>
                <c:pt idx="71">
                  <c:v>-1.2049979999999998</c:v>
                </c:pt>
                <c:pt idx="72">
                  <c:v>-0.81365100000000012</c:v>
                </c:pt>
                <c:pt idx="73">
                  <c:v>-1.291399999999987E-2</c:v>
                </c:pt>
                <c:pt idx="74">
                  <c:v>0.60933700000000002</c:v>
                </c:pt>
                <c:pt idx="75">
                  <c:v>-0.43635606030000007</c:v>
                </c:pt>
                <c:pt idx="76">
                  <c:v>0.30159770079999992</c:v>
                </c:pt>
                <c:pt idx="77">
                  <c:v>0.74261299999999997</c:v>
                </c:pt>
                <c:pt idx="78">
                  <c:v>0.84813399999999994</c:v>
                </c:pt>
                <c:pt idx="79">
                  <c:v>1.1525000000000003</c:v>
                </c:pt>
                <c:pt idx="80">
                  <c:v>0.97441500000000003</c:v>
                </c:pt>
                <c:pt idx="81">
                  <c:v>0.78200099999999972</c:v>
                </c:pt>
                <c:pt idx="82">
                  <c:v>0.69324399999999997</c:v>
                </c:pt>
                <c:pt idx="83">
                  <c:v>-0.14717100000000016</c:v>
                </c:pt>
                <c:pt idx="84">
                  <c:v>0.66479100000000013</c:v>
                </c:pt>
                <c:pt idx="85">
                  <c:v>0.1081310000000002</c:v>
                </c:pt>
                <c:pt idx="86">
                  <c:v>0.38639100000000015</c:v>
                </c:pt>
                <c:pt idx="87">
                  <c:v>1.1891999999999996</c:v>
                </c:pt>
                <c:pt idx="88">
                  <c:v>1.1387120000000004</c:v>
                </c:pt>
                <c:pt idx="89">
                  <c:v>0.90560100000000077</c:v>
                </c:pt>
                <c:pt idx="90">
                  <c:v>0.60898499999999967</c:v>
                </c:pt>
                <c:pt idx="91">
                  <c:v>0.53370100000000065</c:v>
                </c:pt>
                <c:pt idx="92">
                  <c:v>0.28291299999999975</c:v>
                </c:pt>
                <c:pt idx="93">
                  <c:v>0.18819600000000003</c:v>
                </c:pt>
                <c:pt idx="94">
                  <c:v>0.18710300000000002</c:v>
                </c:pt>
                <c:pt idx="95">
                  <c:v>-0.62389200000000056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7416592"/>
        <c:axId val="-1147419856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124658198221546E-4"/>
                  <c:y val="3.95359306265252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77</c:v>
                </c:pt>
                <c:pt idx="1">
                  <c:v>77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7418224"/>
        <c:axId val="-1147423120"/>
      </c:scatterChart>
      <c:dateAx>
        <c:axId val="-11474165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4741985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14741985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147416592"/>
        <c:crosses val="autoZero"/>
        <c:crossBetween val="between"/>
      </c:valAx>
      <c:valAx>
        <c:axId val="-1147418224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147423120"/>
        <c:crosses val="max"/>
        <c:crossBetween val="midCat"/>
      </c:valAx>
      <c:valAx>
        <c:axId val="-114742312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4741822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0.11562198080000008</c:v>
                </c:pt>
                <c:pt idx="1">
                  <c:v>0.18171563429999993</c:v>
                </c:pt>
                <c:pt idx="2">
                  <c:v>8.9086365900000075E-2</c:v>
                </c:pt>
                <c:pt idx="3">
                  <c:v>0.39115349840000002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0.1878165945000001</c:v>
                </c:pt>
                <c:pt idx="1">
                  <c:v>8.8932576699999988E-2</c:v>
                </c:pt>
                <c:pt idx="2">
                  <c:v>6.5785949999996873E-4</c:v>
                </c:pt>
                <c:pt idx="3">
                  <c:v>3.7950073400000006E-2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9.8610764379999938E-2</c:v>
                </c:pt>
                <c:pt idx="1">
                  <c:v>4.0426530160000085E-2</c:v>
                </c:pt>
                <c:pt idx="2">
                  <c:v>-1.3862672300000156E-3</c:v>
                </c:pt>
                <c:pt idx="3">
                  <c:v>2.4440657619999917E-2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5.310689588999995E-2</c:v>
                </c:pt>
                <c:pt idx="1">
                  <c:v>2.5519450320000026E-2</c:v>
                </c:pt>
                <c:pt idx="2">
                  <c:v>-5.1748612799999982E-3</c:v>
                </c:pt>
                <c:pt idx="3">
                  <c:v>1.3660745479999958E-2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47422032"/>
        <c:axId val="-1147419312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625858208401922E-2"/>
                  <c:y val="-4.17929139460423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57303112534662"/>
                      <c:h val="5.483972467182998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7.8209866521279536E-2"/>
                  <c:y val="-3.7686363983232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395581100712024E-2"/>
                  <c:y val="-5.69497420296940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2711857677525563E-2"/>
                  <c:y val="-4.179293566198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'20'!$J$30:$M$30</c:f>
              <c:numCache>
                <c:formatCode>0.00</c:formatCode>
                <c:ptCount val="4"/>
                <c:pt idx="0">
                  <c:v>0.45515623557000007</c:v>
                </c:pt>
                <c:pt idx="1">
                  <c:v>0.33659419148000003</c:v>
                </c:pt>
                <c:pt idx="2">
                  <c:v>8.318309689000003E-2</c:v>
                </c:pt>
                <c:pt idx="3">
                  <c:v>0.4672049748999999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7422032"/>
        <c:axId val="-1147419312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7417136"/>
        <c:axId val="-1147417680"/>
      </c:scatterChart>
      <c:catAx>
        <c:axId val="-11474220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7419312"/>
        <c:crosses val="autoZero"/>
        <c:auto val="1"/>
        <c:lblAlgn val="ctr"/>
        <c:lblOffset val="100"/>
        <c:tickLblSkip val="1"/>
        <c:noMultiLvlLbl val="0"/>
      </c:catAx>
      <c:valAx>
        <c:axId val="-1147419312"/>
        <c:scaling>
          <c:orientation val="minMax"/>
          <c:max val="0.7500000000000001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7422032"/>
        <c:crosses val="autoZero"/>
        <c:crossBetween val="between"/>
        <c:majorUnit val="0.25"/>
      </c:valAx>
      <c:valAx>
        <c:axId val="-1147417680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147417136"/>
        <c:crosses val="max"/>
        <c:crossBetween val="midCat"/>
        <c:majorUnit val="0.5"/>
      </c:valAx>
      <c:valAx>
        <c:axId val="-11474171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47417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4.5540649999999996</c:v>
                </c:pt>
                <c:pt idx="1">
                  <c:v>4.7127499999999998</c:v>
                </c:pt>
                <c:pt idx="2">
                  <c:v>4.7294840000000002</c:v>
                </c:pt>
                <c:pt idx="3">
                  <c:v>4.7902329999999997</c:v>
                </c:pt>
                <c:pt idx="4">
                  <c:v>4.8398070000000004</c:v>
                </c:pt>
                <c:pt idx="5">
                  <c:v>4.7946999999999997</c:v>
                </c:pt>
                <c:pt idx="6">
                  <c:v>4.7073229999999997</c:v>
                </c:pt>
                <c:pt idx="7">
                  <c:v>4.7658709999999997</c:v>
                </c:pt>
                <c:pt idx="8">
                  <c:v>4.9894999999999996</c:v>
                </c:pt>
                <c:pt idx="9">
                  <c:v>5.0222579999999999</c:v>
                </c:pt>
                <c:pt idx="10">
                  <c:v>4.9945000000000004</c:v>
                </c:pt>
                <c:pt idx="11">
                  <c:v>4.9915159999999998</c:v>
                </c:pt>
                <c:pt idx="12">
                  <c:v>5.1452900000000001</c:v>
                </c:pt>
                <c:pt idx="13">
                  <c:v>4.9652070000000004</c:v>
                </c:pt>
                <c:pt idx="14">
                  <c:v>5.2528709999999998</c:v>
                </c:pt>
                <c:pt idx="15">
                  <c:v>4.9342670000000002</c:v>
                </c:pt>
                <c:pt idx="16">
                  <c:v>4.7448709999999998</c:v>
                </c:pt>
                <c:pt idx="17">
                  <c:v>5.1973330000000004</c:v>
                </c:pt>
                <c:pt idx="18">
                  <c:v>5.3689359999999997</c:v>
                </c:pt>
                <c:pt idx="19">
                  <c:v>5.3248389999999999</c:v>
                </c:pt>
                <c:pt idx="20">
                  <c:v>5.3088670000000002</c:v>
                </c:pt>
                <c:pt idx="21">
                  <c:v>5.2991609999999998</c:v>
                </c:pt>
                <c:pt idx="22">
                  <c:v>5.3230000000000004</c:v>
                </c:pt>
                <c:pt idx="23">
                  <c:v>5.059774</c:v>
                </c:pt>
                <c:pt idx="24">
                  <c:v>5.188097</c:v>
                </c:pt>
                <c:pt idx="25">
                  <c:v>4.214893</c:v>
                </c:pt>
                <c:pt idx="26">
                  <c:v>5.1158070000000002</c:v>
                </c:pt>
                <c:pt idx="27">
                  <c:v>5.2537479624000003</c:v>
                </c:pt>
                <c:pt idx="28">
                  <c:v>5.3734556420999997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5.3734556420999997</c:v>
                </c:pt>
                <c:pt idx="29">
                  <c:v>5.3177680000000001</c:v>
                </c:pt>
                <c:pt idx="30">
                  <c:v>5.3269489999999999</c:v>
                </c:pt>
                <c:pt idx="31">
                  <c:v>5.3051899999999996</c:v>
                </c:pt>
                <c:pt idx="32">
                  <c:v>5.3785550000000004</c:v>
                </c:pt>
                <c:pt idx="33">
                  <c:v>5.4438069999999996</c:v>
                </c:pt>
                <c:pt idx="34">
                  <c:v>5.4253640000000001</c:v>
                </c:pt>
                <c:pt idx="35">
                  <c:v>5.5010050000000001</c:v>
                </c:pt>
                <c:pt idx="36">
                  <c:v>5.39642</c:v>
                </c:pt>
                <c:pt idx="37">
                  <c:v>5.4695309999999999</c:v>
                </c:pt>
                <c:pt idx="38">
                  <c:v>5.5798649999999999</c:v>
                </c:pt>
                <c:pt idx="39">
                  <c:v>5.6452590000000002</c:v>
                </c:pt>
                <c:pt idx="40">
                  <c:v>5.7229650000000003</c:v>
                </c:pt>
                <c:pt idx="41">
                  <c:v>5.7427710000000003</c:v>
                </c:pt>
                <c:pt idx="42">
                  <c:v>5.7377849999999997</c:v>
                </c:pt>
                <c:pt idx="43">
                  <c:v>5.8292830000000002</c:v>
                </c:pt>
                <c:pt idx="44">
                  <c:v>5.840185</c:v>
                </c:pt>
                <c:pt idx="45">
                  <c:v>5.8903030000000003</c:v>
                </c:pt>
                <c:pt idx="46">
                  <c:v>5.8894130000000002</c:v>
                </c:pt>
                <c:pt idx="47">
                  <c:v>5.7794350000000003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4.8243339166666663</c:v>
                </c:pt>
                <c:pt idx="2">
                  <c:v>4.8243339166666663</c:v>
                </c:pt>
                <c:pt idx="3">
                  <c:v>4.8243339166666663</c:v>
                </c:pt>
                <c:pt idx="4">
                  <c:v>4.8243339166666663</c:v>
                </c:pt>
                <c:pt idx="5">
                  <c:v>4.8243339166666663</c:v>
                </c:pt>
                <c:pt idx="6">
                  <c:v>4.8243339166666663</c:v>
                </c:pt>
                <c:pt idx="7">
                  <c:v>4.8243339166666663</c:v>
                </c:pt>
                <c:pt idx="8">
                  <c:v>4.8243339166666663</c:v>
                </c:pt>
                <c:pt idx="9">
                  <c:v>4.8243339166666663</c:v>
                </c:pt>
                <c:pt idx="10">
                  <c:v>4.8243339166666663</c:v>
                </c:pt>
                <c:pt idx="13">
                  <c:v>5.1603679999999992</c:v>
                </c:pt>
                <c:pt idx="14">
                  <c:v>5.1603679999999992</c:v>
                </c:pt>
                <c:pt idx="15">
                  <c:v>5.1603679999999992</c:v>
                </c:pt>
                <c:pt idx="16">
                  <c:v>5.1603679999999992</c:v>
                </c:pt>
                <c:pt idx="17">
                  <c:v>5.1603679999999992</c:v>
                </c:pt>
                <c:pt idx="18">
                  <c:v>5.1603679999999992</c:v>
                </c:pt>
                <c:pt idx="19">
                  <c:v>5.1603679999999992</c:v>
                </c:pt>
                <c:pt idx="20">
                  <c:v>5.1603679999999992</c:v>
                </c:pt>
                <c:pt idx="21">
                  <c:v>5.1603679999999992</c:v>
                </c:pt>
                <c:pt idx="22">
                  <c:v>5.1603679999999992</c:v>
                </c:pt>
                <c:pt idx="25">
                  <c:v>5.2370532170416668</c:v>
                </c:pt>
                <c:pt idx="26">
                  <c:v>5.2370532170416668</c:v>
                </c:pt>
                <c:pt idx="27">
                  <c:v>5.2370532170416668</c:v>
                </c:pt>
                <c:pt idx="28">
                  <c:v>5.2370532170416668</c:v>
                </c:pt>
                <c:pt idx="29">
                  <c:v>5.2370532170416668</c:v>
                </c:pt>
                <c:pt idx="30">
                  <c:v>5.2370532170416668</c:v>
                </c:pt>
                <c:pt idx="31">
                  <c:v>5.2370532170416668</c:v>
                </c:pt>
                <c:pt idx="32">
                  <c:v>5.2370532170416668</c:v>
                </c:pt>
                <c:pt idx="33">
                  <c:v>5.2370532170416668</c:v>
                </c:pt>
                <c:pt idx="34">
                  <c:v>5.2370532170416668</c:v>
                </c:pt>
                <c:pt idx="37">
                  <c:v>5.710267916666667</c:v>
                </c:pt>
                <c:pt idx="38">
                  <c:v>5.710267916666667</c:v>
                </c:pt>
                <c:pt idx="39">
                  <c:v>5.710267916666667</c:v>
                </c:pt>
                <c:pt idx="40">
                  <c:v>5.710267916666667</c:v>
                </c:pt>
                <c:pt idx="41">
                  <c:v>5.710267916666667</c:v>
                </c:pt>
                <c:pt idx="42">
                  <c:v>5.710267916666667</c:v>
                </c:pt>
                <c:pt idx="43">
                  <c:v>5.710267916666667</c:v>
                </c:pt>
                <c:pt idx="44">
                  <c:v>5.710267916666667</c:v>
                </c:pt>
                <c:pt idx="45">
                  <c:v>5.710267916666667</c:v>
                </c:pt>
                <c:pt idx="46">
                  <c:v>5.710267916666667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48199856"/>
        <c:axId val="-1148202576"/>
      </c:lineChart>
      <c:catAx>
        <c:axId val="-1148199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82025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48202576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8199856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5.7489709599999994E-2</c:v>
                </c:pt>
                <c:pt idx="1">
                  <c:v>0.16611310229999998</c:v>
                </c:pt>
                <c:pt idx="2">
                  <c:v>4.6529558000000026E-2</c:v>
                </c:pt>
                <c:pt idx="3">
                  <c:v>0.31084072050000011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-3.2580008199999844E-2</c:v>
                </c:pt>
                <c:pt idx="1">
                  <c:v>-7.7250084700000166E-2</c:v>
                </c:pt>
                <c:pt idx="2">
                  <c:v>3.6738342700000093E-2</c:v>
                </c:pt>
                <c:pt idx="3">
                  <c:v>-1.7353561299999987E-2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6.4976087669999988E-2</c:v>
                </c:pt>
                <c:pt idx="1">
                  <c:v>1.0130569340000006E-2</c:v>
                </c:pt>
                <c:pt idx="2">
                  <c:v>2.4128247639999989E-2</c:v>
                </c:pt>
                <c:pt idx="3">
                  <c:v>-7.4562194499999956E-3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3.5420106849999994E-2</c:v>
                </c:pt>
                <c:pt idx="1">
                  <c:v>-4.120127132000001E-2</c:v>
                </c:pt>
                <c:pt idx="2">
                  <c:v>1.3065074610000005E-2</c:v>
                </c:pt>
                <c:pt idx="3">
                  <c:v>-9.5160462999999973E-3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48205840"/>
        <c:axId val="-1148203664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719628609204576E-2"/>
                  <c:y val="-5.66738346618377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5419607644E-2"/>
                  <c:y val="-8.54212679267248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3776669977361629E-2"/>
                  <c:y val="-3.7015311484421734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8.1447331361034464E-2"/>
                  <c:y val="-4.31065983281864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0.12530589592000013</c:v>
                </c:pt>
                <c:pt idx="1">
                  <c:v>5.7792315619999812E-2</c:v>
                </c:pt>
                <c:pt idx="2">
                  <c:v>0.12046122295000011</c:v>
                </c:pt>
                <c:pt idx="3">
                  <c:v>0.27651489345000013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8205840"/>
        <c:axId val="-1148203664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8206928"/>
        <c:axId val="-1148203120"/>
      </c:scatterChart>
      <c:catAx>
        <c:axId val="-114820584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8203664"/>
        <c:crosses val="autoZero"/>
        <c:auto val="1"/>
        <c:lblAlgn val="ctr"/>
        <c:lblOffset val="100"/>
        <c:tickLblSkip val="1"/>
        <c:noMultiLvlLbl val="0"/>
      </c:catAx>
      <c:valAx>
        <c:axId val="-1148203664"/>
        <c:scaling>
          <c:orientation val="minMax"/>
          <c:max val="0.7500000000000001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8205840"/>
        <c:crosses val="autoZero"/>
        <c:crossBetween val="between"/>
        <c:majorUnit val="0.25"/>
      </c:valAx>
      <c:valAx>
        <c:axId val="-1148203120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-1148206928"/>
        <c:crosses val="max"/>
        <c:crossBetween val="midCat"/>
        <c:majorUnit val="0.25"/>
      </c:valAx>
      <c:valAx>
        <c:axId val="-11482069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4820312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3.7151969999999999</c:v>
                </c:pt>
                <c:pt idx="1">
                  <c:v>3.5900650000000001</c:v>
                </c:pt>
                <c:pt idx="2">
                  <c:v>3.1362429999999999</c:v>
                </c:pt>
                <c:pt idx="3">
                  <c:v>2.8857740000000001</c:v>
                </c:pt>
                <c:pt idx="4">
                  <c:v>2.7452040000000002</c:v>
                </c:pt>
                <c:pt idx="5">
                  <c:v>2.7531680000000001</c:v>
                </c:pt>
                <c:pt idx="6">
                  <c:v>2.929627</c:v>
                </c:pt>
                <c:pt idx="7">
                  <c:v>2.8539729999999999</c:v>
                </c:pt>
                <c:pt idx="8">
                  <c:v>3.0413929999999998</c:v>
                </c:pt>
                <c:pt idx="9">
                  <c:v>3.1476060000000001</c:v>
                </c:pt>
                <c:pt idx="10">
                  <c:v>3.398466</c:v>
                </c:pt>
                <c:pt idx="11">
                  <c:v>3.4986169999999999</c:v>
                </c:pt>
                <c:pt idx="12">
                  <c:v>3.3962810000000001</c:v>
                </c:pt>
                <c:pt idx="13">
                  <c:v>3.2084169999999999</c:v>
                </c:pt>
                <c:pt idx="14">
                  <c:v>3.3106209999999998</c:v>
                </c:pt>
                <c:pt idx="15">
                  <c:v>2.8570069999999999</c:v>
                </c:pt>
                <c:pt idx="16">
                  <c:v>2.881014</c:v>
                </c:pt>
                <c:pt idx="17">
                  <c:v>2.7600060000000002</c:v>
                </c:pt>
                <c:pt idx="18">
                  <c:v>3.0208550000000001</c:v>
                </c:pt>
                <c:pt idx="19">
                  <c:v>2.8907880000000001</c:v>
                </c:pt>
                <c:pt idx="20">
                  <c:v>2.9232019999999999</c:v>
                </c:pt>
                <c:pt idx="21">
                  <c:v>3.3727330000000002</c:v>
                </c:pt>
                <c:pt idx="22">
                  <c:v>3.7006009999999998</c:v>
                </c:pt>
                <c:pt idx="23">
                  <c:v>4.0221809999999998</c:v>
                </c:pt>
                <c:pt idx="24">
                  <c:v>3.9994109999999998</c:v>
                </c:pt>
                <c:pt idx="25">
                  <c:v>2.8926029999999998</c:v>
                </c:pt>
                <c:pt idx="26">
                  <c:v>3.2568350000000001</c:v>
                </c:pt>
                <c:pt idx="27">
                  <c:v>3.3841413667000002</c:v>
                </c:pt>
                <c:pt idx="28">
                  <c:v>3.1245873452000001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3.1245873452000001</c:v>
                </c:pt>
                <c:pt idx="29">
                  <c:v>2.9843160000000002</c:v>
                </c:pt>
                <c:pt idx="30">
                  <c:v>3.0059969999999998</c:v>
                </c:pt>
                <c:pt idx="31">
                  <c:v>2.9644189999999999</c:v>
                </c:pt>
                <c:pt idx="32">
                  <c:v>3.0681310000000002</c:v>
                </c:pt>
                <c:pt idx="33">
                  <c:v>3.379343</c:v>
                </c:pt>
                <c:pt idx="34">
                  <c:v>3.7451940000000001</c:v>
                </c:pt>
                <c:pt idx="35">
                  <c:v>3.9572280000000002</c:v>
                </c:pt>
                <c:pt idx="36">
                  <c:v>4.026078</c:v>
                </c:pt>
                <c:pt idx="37">
                  <c:v>3.8084699999999998</c:v>
                </c:pt>
                <c:pt idx="38">
                  <c:v>3.6780590000000002</c:v>
                </c:pt>
                <c:pt idx="39">
                  <c:v>3.4263189999999999</c:v>
                </c:pt>
                <c:pt idx="40">
                  <c:v>3.2772260000000002</c:v>
                </c:pt>
                <c:pt idx="41">
                  <c:v>3.218896</c:v>
                </c:pt>
                <c:pt idx="42">
                  <c:v>3.3333469999999998</c:v>
                </c:pt>
                <c:pt idx="43">
                  <c:v>3.3067160000000002</c:v>
                </c:pt>
                <c:pt idx="44">
                  <c:v>3.4243440000000001</c:v>
                </c:pt>
                <c:pt idx="45">
                  <c:v>3.6833629999999999</c:v>
                </c:pt>
                <c:pt idx="46">
                  <c:v>3.8954230000000001</c:v>
                </c:pt>
                <c:pt idx="47">
                  <c:v>4.0536009999999996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3.14127775</c:v>
                </c:pt>
                <c:pt idx="2">
                  <c:v>3.14127775</c:v>
                </c:pt>
                <c:pt idx="3">
                  <c:v>3.14127775</c:v>
                </c:pt>
                <c:pt idx="4">
                  <c:v>3.14127775</c:v>
                </c:pt>
                <c:pt idx="5">
                  <c:v>3.14127775</c:v>
                </c:pt>
                <c:pt idx="6">
                  <c:v>3.14127775</c:v>
                </c:pt>
                <c:pt idx="7">
                  <c:v>3.14127775</c:v>
                </c:pt>
                <c:pt idx="8">
                  <c:v>3.14127775</c:v>
                </c:pt>
                <c:pt idx="9">
                  <c:v>3.14127775</c:v>
                </c:pt>
                <c:pt idx="10">
                  <c:v>3.14127775</c:v>
                </c:pt>
                <c:pt idx="13">
                  <c:v>3.1953088333333333</c:v>
                </c:pt>
                <c:pt idx="14">
                  <c:v>3.1953088333333333</c:v>
                </c:pt>
                <c:pt idx="15">
                  <c:v>3.1953088333333333</c:v>
                </c:pt>
                <c:pt idx="16">
                  <c:v>3.1953088333333333</c:v>
                </c:pt>
                <c:pt idx="17">
                  <c:v>3.1953088333333333</c:v>
                </c:pt>
                <c:pt idx="18">
                  <c:v>3.1953088333333333</c:v>
                </c:pt>
                <c:pt idx="19">
                  <c:v>3.1953088333333333</c:v>
                </c:pt>
                <c:pt idx="20">
                  <c:v>3.1953088333333333</c:v>
                </c:pt>
                <c:pt idx="21">
                  <c:v>3.1953088333333333</c:v>
                </c:pt>
                <c:pt idx="22">
                  <c:v>3.1953088333333333</c:v>
                </c:pt>
                <c:pt idx="25">
                  <c:v>3.3135171426583336</c:v>
                </c:pt>
                <c:pt idx="26">
                  <c:v>3.3135171426583336</c:v>
                </c:pt>
                <c:pt idx="27">
                  <c:v>3.3135171426583336</c:v>
                </c:pt>
                <c:pt idx="28">
                  <c:v>3.3135171426583336</c:v>
                </c:pt>
                <c:pt idx="29">
                  <c:v>3.3135171426583336</c:v>
                </c:pt>
                <c:pt idx="30">
                  <c:v>3.3135171426583336</c:v>
                </c:pt>
                <c:pt idx="31">
                  <c:v>3.3135171426583336</c:v>
                </c:pt>
                <c:pt idx="32">
                  <c:v>3.3135171426583336</c:v>
                </c:pt>
                <c:pt idx="33">
                  <c:v>3.3135171426583336</c:v>
                </c:pt>
                <c:pt idx="34">
                  <c:v>3.3135171426583336</c:v>
                </c:pt>
                <c:pt idx="37">
                  <c:v>3.5943201666666664</c:v>
                </c:pt>
                <c:pt idx="38">
                  <c:v>3.5943201666666664</c:v>
                </c:pt>
                <c:pt idx="39">
                  <c:v>3.5943201666666664</c:v>
                </c:pt>
                <c:pt idx="40">
                  <c:v>3.5943201666666664</c:v>
                </c:pt>
                <c:pt idx="41">
                  <c:v>3.5943201666666664</c:v>
                </c:pt>
                <c:pt idx="42">
                  <c:v>3.5943201666666664</c:v>
                </c:pt>
                <c:pt idx="43">
                  <c:v>3.5943201666666664</c:v>
                </c:pt>
                <c:pt idx="44">
                  <c:v>3.5943201666666664</c:v>
                </c:pt>
                <c:pt idx="45">
                  <c:v>3.5943201666666664</c:v>
                </c:pt>
                <c:pt idx="46">
                  <c:v>3.5943201666666664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48202032"/>
        <c:axId val="-1148201488"/>
      </c:lineChart>
      <c:catAx>
        <c:axId val="-1148202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820148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48201488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8202032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067385913777354E-2"/>
          <c:y val="0.13718087600446249"/>
          <c:w val="0.8089502762430939"/>
          <c:h val="0.6832504971786124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'22'!$C$26:$X$26</c:f>
              <c:numCache>
                <c:formatCode>0.00</c:formatCode>
                <c:ptCount val="22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1.1957958903999999E-2</c:v>
                </c:pt>
                <c:pt idx="11">
                  <c:v>-1.4400073972999999E-2</c:v>
                </c:pt>
                <c:pt idx="12">
                  <c:v>-5.4726661202000003E-2</c:v>
                </c:pt>
                <c:pt idx="13">
                  <c:v>-0.17501173425</c:v>
                </c:pt>
                <c:pt idx="14">
                  <c:v>-0.31520097260000002</c:v>
                </c:pt>
                <c:pt idx="15">
                  <c:v>-0.4912113863</c:v>
                </c:pt>
                <c:pt idx="16">
                  <c:v>-0.65689627321999999</c:v>
                </c:pt>
                <c:pt idx="17">
                  <c:v>-0.75761447671000004</c:v>
                </c:pt>
                <c:pt idx="18">
                  <c:v>-0.79254433699000004</c:v>
                </c:pt>
                <c:pt idx="19">
                  <c:v>-0.94905866848999998</c:v>
                </c:pt>
                <c:pt idx="20">
                  <c:v>-1.1415751448</c:v>
                </c:pt>
                <c:pt idx="21">
                  <c:v>-1.133225726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'22'!$C$27:$X$27</c:f>
              <c:numCache>
                <c:formatCode>0.00</c:formatCode>
                <c:ptCount val="22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3.6975890411000001E-4</c:v>
                </c:pt>
                <c:pt idx="11">
                  <c:v>3.2614520548E-4</c:v>
                </c:pt>
                <c:pt idx="12">
                  <c:v>3.1421311475000001E-4</c:v>
                </c:pt>
                <c:pt idx="13">
                  <c:v>3.3705205479000002E-4</c:v>
                </c:pt>
                <c:pt idx="14">
                  <c:v>-3.7509539725999998E-2</c:v>
                </c:pt>
                <c:pt idx="15">
                  <c:v>-6.4611095889999998E-2</c:v>
                </c:pt>
                <c:pt idx="16">
                  <c:v>-9.4826969945000006E-2</c:v>
                </c:pt>
                <c:pt idx="17">
                  <c:v>-0.17759438082000001</c:v>
                </c:pt>
                <c:pt idx="18">
                  <c:v>-0.25591668766999998</c:v>
                </c:pt>
                <c:pt idx="19">
                  <c:v>-0.27696658355999998</c:v>
                </c:pt>
                <c:pt idx="20">
                  <c:v>-0.28105856011000002</c:v>
                </c:pt>
                <c:pt idx="21">
                  <c:v>-0.37387067014000003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'22'!$C$29:$X$29</c:f>
              <c:numCache>
                <c:formatCode>0.00</c:formatCode>
                <c:ptCount val="22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-6.2864821917999998E-3</c:v>
                </c:pt>
                <c:pt idx="11">
                  <c:v>-5.2482635616000001E-2</c:v>
                </c:pt>
                <c:pt idx="12">
                  <c:v>-8.8676674863000002E-2</c:v>
                </c:pt>
                <c:pt idx="13">
                  <c:v>-0.10312920822</c:v>
                </c:pt>
                <c:pt idx="14">
                  <c:v>-0.15163440274000001</c:v>
                </c:pt>
                <c:pt idx="15">
                  <c:v>-0.17159646848999999</c:v>
                </c:pt>
                <c:pt idx="16">
                  <c:v>-0.18785296721</c:v>
                </c:pt>
                <c:pt idx="17">
                  <c:v>-0.16575204658000001</c:v>
                </c:pt>
                <c:pt idx="18">
                  <c:v>-0.18254033424999999</c:v>
                </c:pt>
                <c:pt idx="19">
                  <c:v>-0.17101643835999999</c:v>
                </c:pt>
                <c:pt idx="20">
                  <c:v>-0.19054237158000001</c:v>
                </c:pt>
                <c:pt idx="21">
                  <c:v>-0.19883304300999999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'22'!$C$28:$X$28</c:f>
              <c:numCache>
                <c:formatCode>0.00</c:formatCode>
                <c:ptCount val="22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8.9496931506999992E-3</c:v>
                </c:pt>
                <c:pt idx="11">
                  <c:v>4.8309589041000003E-4</c:v>
                </c:pt>
                <c:pt idx="12">
                  <c:v>-1.3427868852E-3</c:v>
                </c:pt>
                <c:pt idx="13">
                  <c:v>-8.9113945205000003E-3</c:v>
                </c:pt>
                <c:pt idx="14">
                  <c:v>-5.6082010958999999E-2</c:v>
                </c:pt>
                <c:pt idx="15">
                  <c:v>-8.3071605478999999E-2</c:v>
                </c:pt>
                <c:pt idx="16">
                  <c:v>-9.1469770492000002E-2</c:v>
                </c:pt>
                <c:pt idx="17">
                  <c:v>-0.10744454795</c:v>
                </c:pt>
                <c:pt idx="18">
                  <c:v>-0.17350081096</c:v>
                </c:pt>
                <c:pt idx="19">
                  <c:v>-0.22629719726</c:v>
                </c:pt>
                <c:pt idx="20">
                  <c:v>-0.32353640709999998</c:v>
                </c:pt>
                <c:pt idx="21">
                  <c:v>-0.37321876493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-1143241008"/>
        <c:axId val="-1143242096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cat>
            <c:numRef>
              <c:f>'22'!$C$25:$X$25</c:f>
              <c:numCache>
                <c:formatCode>General</c:formatCode>
                <c:ptCount val="2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</c:numCache>
            </c:numRef>
          </c:cat>
          <c:val>
            <c:numRef>
              <c:f>'22'!$C$30:$X$30</c:f>
              <c:numCache>
                <c:formatCode>0.00</c:formatCode>
                <c:ptCount val="22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1.4990928767010001E-2</c:v>
                </c:pt>
                <c:pt idx="11">
                  <c:v>-6.6073468493109994E-2</c:v>
                </c:pt>
                <c:pt idx="12">
                  <c:v>-0.14443190983545001</c:v>
                </c:pt>
                <c:pt idx="13">
                  <c:v>-0.28671528493570997</c:v>
                </c:pt>
                <c:pt idx="14">
                  <c:v>-0.56042692602500011</c:v>
                </c:pt>
                <c:pt idx="15">
                  <c:v>-0.8104905561589999</c:v>
                </c:pt>
                <c:pt idx="16">
                  <c:v>-1.0310459808670001</c:v>
                </c:pt>
                <c:pt idx="17">
                  <c:v>-1.2084054520600001</c:v>
                </c:pt>
                <c:pt idx="18">
                  <c:v>-1.40450216987</c:v>
                </c:pt>
                <c:pt idx="19">
                  <c:v>-1.6233388876699999</c:v>
                </c:pt>
                <c:pt idx="20">
                  <c:v>-1.93671248359</c:v>
                </c:pt>
                <c:pt idx="21">
                  <c:v>-2.07914820408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3241008"/>
        <c:axId val="-1143242096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3241552"/>
        <c:axId val="-1143239376"/>
      </c:scatterChart>
      <c:catAx>
        <c:axId val="-1143241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143242096"/>
        <c:crosses val="autoZero"/>
        <c:auto val="0"/>
        <c:lblAlgn val="ctr"/>
        <c:lblOffset val="100"/>
        <c:tickLblSkip val="2"/>
        <c:noMultiLvlLbl val="1"/>
      </c:catAx>
      <c:valAx>
        <c:axId val="-1143242096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143241008"/>
        <c:crosses val="autoZero"/>
        <c:crossBetween val="between"/>
        <c:majorUnit val="0.5"/>
      </c:valAx>
      <c:valAx>
        <c:axId val="-1143239376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143241552"/>
        <c:crosses val="max"/>
        <c:crossBetween val="midCat"/>
      </c:valAx>
      <c:valAx>
        <c:axId val="-11432415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4323937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45.42</c:v>
                </c:pt>
                <c:pt idx="1">
                  <c:v>38.515999999999998</c:v>
                </c:pt>
                <c:pt idx="2">
                  <c:v>34.042000000000002</c:v>
                </c:pt>
                <c:pt idx="3">
                  <c:v>35.340000000000003</c:v>
                </c:pt>
                <c:pt idx="4">
                  <c:v>43.707000000000001</c:v>
                </c:pt>
                <c:pt idx="5">
                  <c:v>56.505000000000003</c:v>
                </c:pt>
                <c:pt idx="6">
                  <c:v>60.118000000000002</c:v>
                </c:pt>
                <c:pt idx="7">
                  <c:v>66.724999999999994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45.42</c:v>
                </c:pt>
                <c:pt idx="13">
                  <c:v>38.515999999999998</c:v>
                </c:pt>
                <c:pt idx="14">
                  <c:v>34.042000000000002</c:v>
                </c:pt>
                <c:pt idx="15">
                  <c:v>35.340000000000003</c:v>
                </c:pt>
                <c:pt idx="16">
                  <c:v>43.707000000000001</c:v>
                </c:pt>
                <c:pt idx="17">
                  <c:v>56.505000000000003</c:v>
                </c:pt>
                <c:pt idx="18">
                  <c:v>60.118000000000002</c:v>
                </c:pt>
                <c:pt idx="19">
                  <c:v>66.724999999999994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45.42</c:v>
                </c:pt>
                <c:pt idx="37">
                  <c:v>38.515999999999998</c:v>
                </c:pt>
                <c:pt idx="38">
                  <c:v>34.042000000000002</c:v>
                </c:pt>
                <c:pt idx="39">
                  <c:v>35.340000000000003</c:v>
                </c:pt>
                <c:pt idx="40">
                  <c:v>43.707000000000001</c:v>
                </c:pt>
                <c:pt idx="41">
                  <c:v>56.505000000000003</c:v>
                </c:pt>
                <c:pt idx="42">
                  <c:v>60.118000000000002</c:v>
                </c:pt>
                <c:pt idx="43">
                  <c:v>66.724999999999994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45.42</c:v>
                </c:pt>
                <c:pt idx="49">
                  <c:v>38.515999999999998</c:v>
                </c:pt>
                <c:pt idx="50">
                  <c:v>34.042000000000002</c:v>
                </c:pt>
                <c:pt idx="51">
                  <c:v>35.340000000000003</c:v>
                </c:pt>
                <c:pt idx="52">
                  <c:v>43.707000000000001</c:v>
                </c:pt>
                <c:pt idx="53">
                  <c:v>56.505000000000003</c:v>
                </c:pt>
                <c:pt idx="54">
                  <c:v>60.118000000000002</c:v>
                </c:pt>
                <c:pt idx="55">
                  <c:v>66.724999999999994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45.42</c:v>
                </c:pt>
                <c:pt idx="61">
                  <c:v>38.515999999999998</c:v>
                </c:pt>
                <c:pt idx="62">
                  <c:v>34.042000000000002</c:v>
                </c:pt>
                <c:pt idx="63">
                  <c:v>35.340000000000003</c:v>
                </c:pt>
                <c:pt idx="64">
                  <c:v>43.707000000000001</c:v>
                </c:pt>
                <c:pt idx="65">
                  <c:v>56.505000000000003</c:v>
                </c:pt>
                <c:pt idx="66">
                  <c:v>60.118000000000002</c:v>
                </c:pt>
                <c:pt idx="67">
                  <c:v>66.724999999999994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45.42</c:v>
                </c:pt>
                <c:pt idx="73">
                  <c:v>38.515999999999998</c:v>
                </c:pt>
                <c:pt idx="74">
                  <c:v>34.042000000000002</c:v>
                </c:pt>
                <c:pt idx="75">
                  <c:v>35.340000000000003</c:v>
                </c:pt>
                <c:pt idx="76">
                  <c:v>43.707000000000001</c:v>
                </c:pt>
                <c:pt idx="77">
                  <c:v>56.505000000000003</c:v>
                </c:pt>
                <c:pt idx="78">
                  <c:v>60.118000000000002</c:v>
                </c:pt>
                <c:pt idx="79">
                  <c:v>66.724999999999994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29.278999999999996</c:v>
                </c:pt>
                <c:pt idx="1">
                  <c:v>25.592000000000006</c:v>
                </c:pt>
                <c:pt idx="2">
                  <c:v>27.719000000000001</c:v>
                </c:pt>
                <c:pt idx="3">
                  <c:v>33.426000000000002</c:v>
                </c:pt>
                <c:pt idx="4">
                  <c:v>27.595000000000006</c:v>
                </c:pt>
                <c:pt idx="5">
                  <c:v>23.314999999999991</c:v>
                </c:pt>
                <c:pt idx="6">
                  <c:v>25.690000000000005</c:v>
                </c:pt>
                <c:pt idx="7">
                  <c:v>28.565000000000012</c:v>
                </c:pt>
                <c:pt idx="8">
                  <c:v>29.321999999999989</c:v>
                </c:pt>
                <c:pt idx="9">
                  <c:v>23.307999999999993</c:v>
                </c:pt>
                <c:pt idx="10">
                  <c:v>24.457999999999998</c:v>
                </c:pt>
                <c:pt idx="11">
                  <c:v>17.487000000000002</c:v>
                </c:pt>
                <c:pt idx="12">
                  <c:v>29.278999999999996</c:v>
                </c:pt>
                <c:pt idx="13">
                  <c:v>25.592000000000006</c:v>
                </c:pt>
                <c:pt idx="14">
                  <c:v>27.719000000000001</c:v>
                </c:pt>
                <c:pt idx="15">
                  <c:v>33.426000000000002</c:v>
                </c:pt>
                <c:pt idx="16">
                  <c:v>27.595000000000006</c:v>
                </c:pt>
                <c:pt idx="17">
                  <c:v>23.314999999999991</c:v>
                </c:pt>
                <c:pt idx="18">
                  <c:v>25.690000000000005</c:v>
                </c:pt>
                <c:pt idx="19">
                  <c:v>28.565000000000012</c:v>
                </c:pt>
                <c:pt idx="20">
                  <c:v>29.321999999999989</c:v>
                </c:pt>
                <c:pt idx="21">
                  <c:v>23.307999999999993</c:v>
                </c:pt>
                <c:pt idx="22">
                  <c:v>24.457999999999998</c:v>
                </c:pt>
                <c:pt idx="23">
                  <c:v>17.487000000000002</c:v>
                </c:pt>
                <c:pt idx="24">
                  <c:v>29.278999999999996</c:v>
                </c:pt>
                <c:pt idx="25">
                  <c:v>25.592000000000006</c:v>
                </c:pt>
                <c:pt idx="26">
                  <c:v>27.719000000000001</c:v>
                </c:pt>
                <c:pt idx="27">
                  <c:v>33.426000000000002</c:v>
                </c:pt>
                <c:pt idx="28">
                  <c:v>27.595000000000006</c:v>
                </c:pt>
                <c:pt idx="29">
                  <c:v>23.314999999999991</c:v>
                </c:pt>
                <c:pt idx="30">
                  <c:v>25.690000000000005</c:v>
                </c:pt>
                <c:pt idx="31">
                  <c:v>28.565000000000012</c:v>
                </c:pt>
                <c:pt idx="32">
                  <c:v>29.321999999999989</c:v>
                </c:pt>
                <c:pt idx="33">
                  <c:v>23.307999999999993</c:v>
                </c:pt>
                <c:pt idx="34">
                  <c:v>24.457999999999998</c:v>
                </c:pt>
                <c:pt idx="35">
                  <c:v>17.487000000000002</c:v>
                </c:pt>
                <c:pt idx="36">
                  <c:v>29.278999999999996</c:v>
                </c:pt>
                <c:pt idx="37">
                  <c:v>25.592000000000006</c:v>
                </c:pt>
                <c:pt idx="38">
                  <c:v>27.719000000000001</c:v>
                </c:pt>
                <c:pt idx="39">
                  <c:v>33.426000000000002</c:v>
                </c:pt>
                <c:pt idx="40">
                  <c:v>27.595000000000006</c:v>
                </c:pt>
                <c:pt idx="41">
                  <c:v>23.314999999999991</c:v>
                </c:pt>
                <c:pt idx="42">
                  <c:v>25.690000000000005</c:v>
                </c:pt>
                <c:pt idx="43">
                  <c:v>28.565000000000012</c:v>
                </c:pt>
                <c:pt idx="44">
                  <c:v>29.321999999999989</c:v>
                </c:pt>
                <c:pt idx="45">
                  <c:v>23.307999999999993</c:v>
                </c:pt>
                <c:pt idx="46">
                  <c:v>24.457999999999998</c:v>
                </c:pt>
                <c:pt idx="47">
                  <c:v>17.487000000000002</c:v>
                </c:pt>
                <c:pt idx="48">
                  <c:v>29.278999999999996</c:v>
                </c:pt>
                <c:pt idx="49">
                  <c:v>25.592000000000006</c:v>
                </c:pt>
                <c:pt idx="50">
                  <c:v>27.719000000000001</c:v>
                </c:pt>
                <c:pt idx="51">
                  <c:v>33.426000000000002</c:v>
                </c:pt>
                <c:pt idx="52">
                  <c:v>27.595000000000006</c:v>
                </c:pt>
                <c:pt idx="53">
                  <c:v>23.314999999999991</c:v>
                </c:pt>
                <c:pt idx="54">
                  <c:v>25.690000000000005</c:v>
                </c:pt>
                <c:pt idx="55">
                  <c:v>28.565000000000012</c:v>
                </c:pt>
                <c:pt idx="56">
                  <c:v>29.321999999999989</c:v>
                </c:pt>
                <c:pt idx="57">
                  <c:v>23.307999999999993</c:v>
                </c:pt>
                <c:pt idx="58">
                  <c:v>24.457999999999998</c:v>
                </c:pt>
                <c:pt idx="59">
                  <c:v>17.487000000000002</c:v>
                </c:pt>
                <c:pt idx="60">
                  <c:v>29.278999999999996</c:v>
                </c:pt>
                <c:pt idx="61">
                  <c:v>25.592000000000006</c:v>
                </c:pt>
                <c:pt idx="62">
                  <c:v>27.719000000000001</c:v>
                </c:pt>
                <c:pt idx="63">
                  <c:v>33.426000000000002</c:v>
                </c:pt>
                <c:pt idx="64">
                  <c:v>27.595000000000006</c:v>
                </c:pt>
                <c:pt idx="65">
                  <c:v>23.314999999999991</c:v>
                </c:pt>
                <c:pt idx="66">
                  <c:v>25.690000000000005</c:v>
                </c:pt>
                <c:pt idx="67">
                  <c:v>28.565000000000012</c:v>
                </c:pt>
                <c:pt idx="68">
                  <c:v>29.321999999999989</c:v>
                </c:pt>
                <c:pt idx="69">
                  <c:v>23.307999999999993</c:v>
                </c:pt>
                <c:pt idx="70">
                  <c:v>24.457999999999998</c:v>
                </c:pt>
                <c:pt idx="71">
                  <c:v>17.487000000000002</c:v>
                </c:pt>
                <c:pt idx="72">
                  <c:v>29.278999999999996</c:v>
                </c:pt>
                <c:pt idx="73">
                  <c:v>25.592000000000006</c:v>
                </c:pt>
                <c:pt idx="74">
                  <c:v>27.719000000000001</c:v>
                </c:pt>
                <c:pt idx="75">
                  <c:v>33.426000000000002</c:v>
                </c:pt>
                <c:pt idx="76">
                  <c:v>27.595000000000006</c:v>
                </c:pt>
                <c:pt idx="77">
                  <c:v>23.314999999999991</c:v>
                </c:pt>
                <c:pt idx="78">
                  <c:v>25.690000000000005</c:v>
                </c:pt>
                <c:pt idx="79">
                  <c:v>28.565000000000012</c:v>
                </c:pt>
                <c:pt idx="80">
                  <c:v>29.321999999999989</c:v>
                </c:pt>
                <c:pt idx="81">
                  <c:v>23.307999999999993</c:v>
                </c:pt>
                <c:pt idx="82">
                  <c:v>24.457999999999998</c:v>
                </c:pt>
                <c:pt idx="83">
                  <c:v>17.487000000000002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3240464"/>
        <c:axId val="-1143239920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74.698999999999998</c:v>
                </c:pt>
                <c:pt idx="1">
                  <c:v>61.234999999999999</c:v>
                </c:pt>
                <c:pt idx="2">
                  <c:v>61.761000000000003</c:v>
                </c:pt>
                <c:pt idx="3">
                  <c:v>68.766000000000005</c:v>
                </c:pt>
                <c:pt idx="4">
                  <c:v>71.302000000000007</c:v>
                </c:pt>
                <c:pt idx="5">
                  <c:v>79.819999999999993</c:v>
                </c:pt>
                <c:pt idx="6">
                  <c:v>85.808000000000007</c:v>
                </c:pt>
                <c:pt idx="7">
                  <c:v>94.159000000000006</c:v>
                </c:pt>
                <c:pt idx="8">
                  <c:v>98.974999999999994</c:v>
                </c:pt>
                <c:pt idx="9">
                  <c:v>96.251999999999995</c:v>
                </c:pt>
                <c:pt idx="10">
                  <c:v>94.394000000000005</c:v>
                </c:pt>
                <c:pt idx="11">
                  <c:v>77.046999999999997</c:v>
                </c:pt>
                <c:pt idx="12">
                  <c:v>53.35</c:v>
                </c:pt>
                <c:pt idx="13">
                  <c:v>47.243000000000002</c:v>
                </c:pt>
                <c:pt idx="14">
                  <c:v>40.155000000000001</c:v>
                </c:pt>
                <c:pt idx="15">
                  <c:v>38.497</c:v>
                </c:pt>
                <c:pt idx="16">
                  <c:v>46.146999999999998</c:v>
                </c:pt>
                <c:pt idx="17">
                  <c:v>56.906999999999996</c:v>
                </c:pt>
                <c:pt idx="18">
                  <c:v>63.676000000000002</c:v>
                </c:pt>
                <c:pt idx="19">
                  <c:v>73.858000000000004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75.245000000000005</c:v>
                </c:pt>
                <c:pt idx="33">
                  <c:v>78.825999999999993</c:v>
                </c:pt>
                <c:pt idx="34">
                  <c:v>73.986000000000004</c:v>
                </c:pt>
                <c:pt idx="35">
                  <c:v>63.738</c:v>
                </c:pt>
                <c:pt idx="36">
                  <c:v>51.215000000000003</c:v>
                </c:pt>
                <c:pt idx="37">
                  <c:v>45.709000000000003</c:v>
                </c:pt>
                <c:pt idx="38">
                  <c:v>48.942999999999998</c:v>
                </c:pt>
                <c:pt idx="39">
                  <c:v>53.396000000000001</c:v>
                </c:pt>
                <c:pt idx="40">
                  <c:v>63.353000000000002</c:v>
                </c:pt>
                <c:pt idx="41">
                  <c:v>71.709999999999994</c:v>
                </c:pt>
                <c:pt idx="42">
                  <c:v>77.822000000000003</c:v>
                </c:pt>
                <c:pt idx="43">
                  <c:v>91.102999999999994</c:v>
                </c:pt>
                <c:pt idx="44">
                  <c:v>95.606999999999999</c:v>
                </c:pt>
                <c:pt idx="45">
                  <c:v>94.686000000000007</c:v>
                </c:pt>
                <c:pt idx="46">
                  <c:v>88.108999999999995</c:v>
                </c:pt>
                <c:pt idx="47">
                  <c:v>79.67</c:v>
                </c:pt>
                <c:pt idx="48">
                  <c:v>74.518000000000001</c:v>
                </c:pt>
                <c:pt idx="49">
                  <c:v>64.108000000000004</c:v>
                </c:pt>
                <c:pt idx="50">
                  <c:v>60.280999999999999</c:v>
                </c:pt>
                <c:pt idx="51">
                  <c:v>61.877000000000002</c:v>
                </c:pt>
                <c:pt idx="52">
                  <c:v>66.965000000000003</c:v>
                </c:pt>
                <c:pt idx="53">
                  <c:v>75.305000000000007</c:v>
                </c:pt>
                <c:pt idx="54">
                  <c:v>85.183000000000007</c:v>
                </c:pt>
                <c:pt idx="55">
                  <c:v>95.29</c:v>
                </c:pt>
                <c:pt idx="56">
                  <c:v>100.71299999999999</c:v>
                </c:pt>
                <c:pt idx="57">
                  <c:v>95.093000000000004</c:v>
                </c:pt>
                <c:pt idx="58">
                  <c:v>90.284999999999997</c:v>
                </c:pt>
                <c:pt idx="59">
                  <c:v>70.445999999999998</c:v>
                </c:pt>
                <c:pt idx="60">
                  <c:v>53.853000000000002</c:v>
                </c:pt>
                <c:pt idx="61">
                  <c:v>41.234000000000002</c:v>
                </c:pt>
                <c:pt idx="62">
                  <c:v>39.317999999999998</c:v>
                </c:pt>
                <c:pt idx="63">
                  <c:v>40.042793500000002</c:v>
                </c:pt>
                <c:pt idx="64">
                  <c:v>48.668187318999998</c:v>
                </c:pt>
                <c:pt idx="65">
                  <c:v>58.651400000000002</c:v>
                </c:pt>
                <c:pt idx="66">
                  <c:v>66.460679999999996</c:v>
                </c:pt>
                <c:pt idx="67">
                  <c:v>74.033240000000006</c:v>
                </c:pt>
                <c:pt idx="68">
                  <c:v>78.948629999999994</c:v>
                </c:pt>
                <c:pt idx="69">
                  <c:v>79.892629999999997</c:v>
                </c:pt>
                <c:pt idx="70">
                  <c:v>74.408659999999998</c:v>
                </c:pt>
                <c:pt idx="71">
                  <c:v>65.941509999999994</c:v>
                </c:pt>
                <c:pt idx="72">
                  <c:v>52.95964</c:v>
                </c:pt>
                <c:pt idx="73">
                  <c:v>45.354660000000003</c:v>
                </c:pt>
                <c:pt idx="74">
                  <c:v>43.087470000000003</c:v>
                </c:pt>
                <c:pt idx="75">
                  <c:v>46.367559999999997</c:v>
                </c:pt>
                <c:pt idx="76">
                  <c:v>54.921019999999999</c:v>
                </c:pt>
                <c:pt idx="77">
                  <c:v>65.531899999999993</c:v>
                </c:pt>
                <c:pt idx="78">
                  <c:v>73.785390000000007</c:v>
                </c:pt>
                <c:pt idx="79">
                  <c:v>83.022959999999998</c:v>
                </c:pt>
                <c:pt idx="80">
                  <c:v>87.697879999999998</c:v>
                </c:pt>
                <c:pt idx="81">
                  <c:v>87.740700000000004</c:v>
                </c:pt>
                <c:pt idx="82">
                  <c:v>84.259720000000002</c:v>
                </c:pt>
                <c:pt idx="83">
                  <c:v>74.442300000000003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3240464"/>
        <c:axId val="-1143239920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3242640"/>
        <c:axId val="-1148204752"/>
      </c:scatterChart>
      <c:dateAx>
        <c:axId val="-11432404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14323992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14323992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143240464"/>
        <c:crosses val="autoZero"/>
        <c:crossBetween val="between"/>
        <c:majorUnit val="25"/>
      </c:valAx>
      <c:valAx>
        <c:axId val="-114324264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48204752"/>
        <c:crosses val="max"/>
        <c:crossBetween val="midCat"/>
      </c:valAx>
      <c:valAx>
        <c:axId val="-114820475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4324264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0.11092138090000025</c:v>
                </c:pt>
                <c:pt idx="1">
                  <c:v>-0.68716204570000006</c:v>
                </c:pt>
                <c:pt idx="2">
                  <c:v>8.1763138799999968E-2</c:v>
                </c:pt>
                <c:pt idx="3">
                  <c:v>-0.24025765480000016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9.5281862519999976</c:v>
                </c:pt>
                <c:pt idx="1">
                  <c:v>-0.54440442099999586</c:v>
                </c:pt>
                <c:pt idx="2">
                  <c:v>0.44543681499999366</c:v>
                </c:pt>
                <c:pt idx="3">
                  <c:v>2.1500025070000106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48200944"/>
        <c:axId val="-1148200400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2019</c:v>
                      </c:pt>
                      <c:pt idx="1">
                        <c:v>2020</c:v>
                      </c:pt>
                      <c:pt idx="2">
                        <c:v>2021</c:v>
                      </c:pt>
                      <c:pt idx="3">
                        <c:v>2022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60919689429E-2"/>
                  <c:y val="-3.30077879947692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5591031285973401E-2"/>
                  <c:y val="3.773090091616620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9144" tIns="9144" rIns="9144" bIns="9144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997298045096343"/>
                      <c:h val="0.10209924034390833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9991684567943935E-2"/>
                  <c:y val="-4.50220491835842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064488251107596"/>
                      <c:h val="5.4805054371094515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6.3167674918275254E-2"/>
                  <c:y val="-3.4508538855251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9.6391076328999983</c:v>
                </c:pt>
                <c:pt idx="1">
                  <c:v>-1.2315664666999959</c:v>
                </c:pt>
                <c:pt idx="2">
                  <c:v>0.52719995379999363</c:v>
                </c:pt>
                <c:pt idx="3">
                  <c:v>1.9097448522000104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8200944"/>
        <c:axId val="-1148200400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8205296"/>
        <c:axId val="-1148206384"/>
      </c:scatterChart>
      <c:catAx>
        <c:axId val="-114820094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8200400"/>
        <c:crosses val="autoZero"/>
        <c:auto val="1"/>
        <c:lblAlgn val="ctr"/>
        <c:lblOffset val="100"/>
        <c:tickLblSkip val="1"/>
        <c:noMultiLvlLbl val="0"/>
      </c:catAx>
      <c:valAx>
        <c:axId val="-1148200400"/>
        <c:scaling>
          <c:orientation val="minMax"/>
          <c:max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8200944"/>
        <c:crosses val="autoZero"/>
        <c:crossBetween val="between"/>
        <c:majorUnit val="5"/>
      </c:valAx>
      <c:valAx>
        <c:axId val="-1148206384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148205296"/>
        <c:crosses val="max"/>
        <c:crossBetween val="midCat"/>
      </c:valAx>
      <c:valAx>
        <c:axId val="-11482052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48206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96.145321644999996</c:v>
                </c:pt>
                <c:pt idx="1">
                  <c:v>96.740786463999996</c:v>
                </c:pt>
                <c:pt idx="2">
                  <c:v>97.399668452</c:v>
                </c:pt>
                <c:pt idx="3">
                  <c:v>97.790524667</c:v>
                </c:pt>
                <c:pt idx="4">
                  <c:v>98.563772161000003</c:v>
                </c:pt>
                <c:pt idx="5">
                  <c:v>98.951456433000004</c:v>
                </c:pt>
                <c:pt idx="6">
                  <c:v>99.476751547999996</c:v>
                </c:pt>
                <c:pt idx="7">
                  <c:v>101.91617313</c:v>
                </c:pt>
                <c:pt idx="8">
                  <c:v>101.78695442999999</c:v>
                </c:pt>
                <c:pt idx="9">
                  <c:v>103.22525965</c:v>
                </c:pt>
                <c:pt idx="10">
                  <c:v>103.98626337</c:v>
                </c:pt>
                <c:pt idx="11">
                  <c:v>104.27272413</c:v>
                </c:pt>
                <c:pt idx="12">
                  <c:v>102.62948229</c:v>
                </c:pt>
                <c:pt idx="13">
                  <c:v>102.02187886</c:v>
                </c:pt>
                <c:pt idx="14">
                  <c:v>102.13300332</c:v>
                </c:pt>
                <c:pt idx="15">
                  <c:v>100.06181777</c:v>
                </c:pt>
                <c:pt idx="16">
                  <c:v>94.633877064999993</c:v>
                </c:pt>
                <c:pt idx="17">
                  <c:v>95.874949232999995</c:v>
                </c:pt>
                <c:pt idx="18">
                  <c:v>97.530706710000004</c:v>
                </c:pt>
                <c:pt idx="19">
                  <c:v>97.960422226000006</c:v>
                </c:pt>
                <c:pt idx="20">
                  <c:v>97.138977132999997</c:v>
                </c:pt>
                <c:pt idx="21">
                  <c:v>96.629328129000001</c:v>
                </c:pt>
                <c:pt idx="22">
                  <c:v>99.681651866999999</c:v>
                </c:pt>
                <c:pt idx="23">
                  <c:v>99.811746161000002</c:v>
                </c:pt>
                <c:pt idx="24">
                  <c:v>99.989823870999999</c:v>
                </c:pt>
                <c:pt idx="25">
                  <c:v>92.415259714000001</c:v>
                </c:pt>
                <c:pt idx="26">
                  <c:v>99.744015031999993</c:v>
                </c:pt>
                <c:pt idx="27">
                  <c:v>99.662540000000007</c:v>
                </c:pt>
                <c:pt idx="28">
                  <c:v>99.194559999999996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99.194559999999996</c:v>
                </c:pt>
                <c:pt idx="29">
                  <c:v>99.224320000000006</c:v>
                </c:pt>
                <c:pt idx="30">
                  <c:v>99.376130000000003</c:v>
                </c:pt>
                <c:pt idx="31">
                  <c:v>99.783079999999998</c:v>
                </c:pt>
                <c:pt idx="32">
                  <c:v>100.11790000000001</c:v>
                </c:pt>
                <c:pt idx="33">
                  <c:v>100.26730000000001</c:v>
                </c:pt>
                <c:pt idx="34">
                  <c:v>100.57550000000001</c:v>
                </c:pt>
                <c:pt idx="35">
                  <c:v>100.48950000000001</c:v>
                </c:pt>
                <c:pt idx="36">
                  <c:v>100.3242</c:v>
                </c:pt>
                <c:pt idx="37">
                  <c:v>100.24930000000001</c:v>
                </c:pt>
                <c:pt idx="38">
                  <c:v>100.3104</c:v>
                </c:pt>
                <c:pt idx="39">
                  <c:v>100.46259999999999</c:v>
                </c:pt>
                <c:pt idx="40">
                  <c:v>100.6661</c:v>
                </c:pt>
                <c:pt idx="41">
                  <c:v>100.9019</c:v>
                </c:pt>
                <c:pt idx="42">
                  <c:v>101.2482</c:v>
                </c:pt>
                <c:pt idx="43">
                  <c:v>101.5535</c:v>
                </c:pt>
                <c:pt idx="44">
                  <c:v>101.9371</c:v>
                </c:pt>
                <c:pt idx="45">
                  <c:v>102.02209999999999</c:v>
                </c:pt>
                <c:pt idx="46">
                  <c:v>102.21469999999999</c:v>
                </c:pt>
                <c:pt idx="47">
                  <c:v>102.05329999999999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100.02130467333335</c:v>
                </c:pt>
                <c:pt idx="2">
                  <c:v>100.02130467333335</c:v>
                </c:pt>
                <c:pt idx="3">
                  <c:v>100.02130467333335</c:v>
                </c:pt>
                <c:pt idx="4">
                  <c:v>100.02130467333335</c:v>
                </c:pt>
                <c:pt idx="5">
                  <c:v>100.02130467333335</c:v>
                </c:pt>
                <c:pt idx="6">
                  <c:v>100.02130467333335</c:v>
                </c:pt>
                <c:pt idx="7">
                  <c:v>100.02130467333335</c:v>
                </c:pt>
                <c:pt idx="8">
                  <c:v>100.02130467333335</c:v>
                </c:pt>
                <c:pt idx="9">
                  <c:v>100.02130467333335</c:v>
                </c:pt>
                <c:pt idx="10">
                  <c:v>100.02130467333335</c:v>
                </c:pt>
                <c:pt idx="13">
                  <c:v>98.842320063666662</c:v>
                </c:pt>
                <c:pt idx="14">
                  <c:v>98.842320063666662</c:v>
                </c:pt>
                <c:pt idx="15">
                  <c:v>98.842320063666662</c:v>
                </c:pt>
                <c:pt idx="16">
                  <c:v>98.842320063666662</c:v>
                </c:pt>
                <c:pt idx="17">
                  <c:v>98.842320063666662</c:v>
                </c:pt>
                <c:pt idx="18">
                  <c:v>98.842320063666662</c:v>
                </c:pt>
                <c:pt idx="19">
                  <c:v>98.842320063666662</c:v>
                </c:pt>
                <c:pt idx="20">
                  <c:v>98.842320063666662</c:v>
                </c:pt>
                <c:pt idx="21">
                  <c:v>98.842320063666662</c:v>
                </c:pt>
                <c:pt idx="22">
                  <c:v>98.842320063666662</c:v>
                </c:pt>
                <c:pt idx="25">
                  <c:v>99.236660718083328</c:v>
                </c:pt>
                <c:pt idx="26">
                  <c:v>99.236660718083328</c:v>
                </c:pt>
                <c:pt idx="27">
                  <c:v>99.236660718083328</c:v>
                </c:pt>
                <c:pt idx="28">
                  <c:v>99.236660718083328</c:v>
                </c:pt>
                <c:pt idx="29">
                  <c:v>99.236660718083328</c:v>
                </c:pt>
                <c:pt idx="30">
                  <c:v>99.236660718083328</c:v>
                </c:pt>
                <c:pt idx="31">
                  <c:v>99.236660718083328</c:v>
                </c:pt>
                <c:pt idx="32">
                  <c:v>99.236660718083328</c:v>
                </c:pt>
                <c:pt idx="33">
                  <c:v>99.236660718083328</c:v>
                </c:pt>
                <c:pt idx="34">
                  <c:v>99.236660718083328</c:v>
                </c:pt>
                <c:pt idx="37">
                  <c:v>101.16195</c:v>
                </c:pt>
                <c:pt idx="38">
                  <c:v>101.16195</c:v>
                </c:pt>
                <c:pt idx="39">
                  <c:v>101.16195</c:v>
                </c:pt>
                <c:pt idx="40">
                  <c:v>101.16195</c:v>
                </c:pt>
                <c:pt idx="41">
                  <c:v>101.16195</c:v>
                </c:pt>
                <c:pt idx="42">
                  <c:v>101.16195</c:v>
                </c:pt>
                <c:pt idx="43">
                  <c:v>101.16195</c:v>
                </c:pt>
                <c:pt idx="44">
                  <c:v>101.16195</c:v>
                </c:pt>
                <c:pt idx="45">
                  <c:v>101.16195</c:v>
                </c:pt>
                <c:pt idx="46">
                  <c:v>101.16195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48204208"/>
        <c:axId val="-1141532944"/>
      </c:lineChart>
      <c:catAx>
        <c:axId val="-1148204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153294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41532944"/>
        <c:scaling>
          <c:orientation val="minMax"/>
          <c:max val="105"/>
          <c:min val="7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8204208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1.9119736560000007</c:v>
                </c:pt>
                <c:pt idx="1">
                  <c:v>0.81138159600000037</c:v>
                </c:pt>
                <c:pt idx="2">
                  <c:v>-2.3521864810000004</c:v>
                </c:pt>
                <c:pt idx="3">
                  <c:v>-0.13092514200000238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1.1931506999999897E-2</c:v>
                </c:pt>
                <c:pt idx="1">
                  <c:v>-0.51237708700000084</c:v>
                </c:pt>
                <c:pt idx="2">
                  <c:v>0.69227886699999885</c:v>
                </c:pt>
                <c:pt idx="3">
                  <c:v>0.44550367200000096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4.5747945800002299E-2</c:v>
                </c:pt>
                <c:pt idx="1">
                  <c:v>-2.0662593608000037</c:v>
                </c:pt>
                <c:pt idx="2">
                  <c:v>1.2423950065000007</c:v>
                </c:pt>
                <c:pt idx="3">
                  <c:v>-0.28316001029999782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0.6078005351999991</c:v>
                </c:pt>
                <c:pt idx="1">
                  <c:v>-0.1276038711999945</c:v>
                </c:pt>
                <c:pt idx="2">
                  <c:v>1.7264617500003965E-2</c:v>
                </c:pt>
                <c:pt idx="3">
                  <c:v>-3.6501148699997543E-2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41534576"/>
        <c:axId val="-1141532400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4808624610132926E-2"/>
                  <c:y val="-3.98771056324326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921030463298E-2"/>
                  <c:y val="7.83837156800922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9259359273437441E-2"/>
                  <c:y val="4.4820139112086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5289310614482866E-2"/>
                  <c:y val="5.24745887601194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2.577453644000002</c:v>
                </c:pt>
                <c:pt idx="1">
                  <c:v>-1.8948587229999987</c:v>
                </c:pt>
                <c:pt idx="2">
                  <c:v>-0.40024798999999689</c:v>
                </c:pt>
                <c:pt idx="3">
                  <c:v>-5.0826289999967855E-3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1534576"/>
        <c:axId val="-1141532400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1534032"/>
        <c:axId val="-1141529136"/>
      </c:scatterChart>
      <c:catAx>
        <c:axId val="-114153457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1532400"/>
        <c:crosses val="autoZero"/>
        <c:auto val="1"/>
        <c:lblAlgn val="ctr"/>
        <c:lblOffset val="100"/>
        <c:tickLblSkip val="1"/>
        <c:noMultiLvlLbl val="0"/>
      </c:catAx>
      <c:valAx>
        <c:axId val="-1141532400"/>
        <c:scaling>
          <c:orientation val="minMax"/>
          <c:max val="5"/>
          <c:min val="-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1534576"/>
        <c:crosses val="autoZero"/>
        <c:crossBetween val="between"/>
        <c:majorUnit val="1"/>
      </c:valAx>
      <c:valAx>
        <c:axId val="-1141529136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141534032"/>
        <c:crosses val="max"/>
        <c:crossBetween val="midCat"/>
      </c:valAx>
      <c:valAx>
        <c:axId val="-1141534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41529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110.23462549</c:v>
                </c:pt>
                <c:pt idx="1">
                  <c:v>107.61507429</c:v>
                </c:pt>
                <c:pt idx="2">
                  <c:v>94.267970448</c:v>
                </c:pt>
                <c:pt idx="3">
                  <c:v>73.6325121</c:v>
                </c:pt>
                <c:pt idx="4">
                  <c:v>68.741593257999995</c:v>
                </c:pt>
                <c:pt idx="5">
                  <c:v>70.557713167000003</c:v>
                </c:pt>
                <c:pt idx="6">
                  <c:v>77.127352516000002</c:v>
                </c:pt>
                <c:pt idx="7">
                  <c:v>78.397037581000006</c:v>
                </c:pt>
                <c:pt idx="8">
                  <c:v>73.441261033000004</c:v>
                </c:pt>
                <c:pt idx="9">
                  <c:v>74.346828704999993</c:v>
                </c:pt>
                <c:pt idx="10">
                  <c:v>92.598322003000007</c:v>
                </c:pt>
                <c:pt idx="11">
                  <c:v>102.03230977</c:v>
                </c:pt>
                <c:pt idx="12">
                  <c:v>106.32483213</c:v>
                </c:pt>
                <c:pt idx="13">
                  <c:v>104.57800003</c:v>
                </c:pt>
                <c:pt idx="14">
                  <c:v>87.369564967000002</c:v>
                </c:pt>
                <c:pt idx="15">
                  <c:v>74.7662002</c:v>
                </c:pt>
                <c:pt idx="16">
                  <c:v>66.751193841000003</c:v>
                </c:pt>
                <c:pt idx="17">
                  <c:v>71.126718229999994</c:v>
                </c:pt>
                <c:pt idx="18">
                  <c:v>80.366495552000003</c:v>
                </c:pt>
                <c:pt idx="19">
                  <c:v>77.531101000000007</c:v>
                </c:pt>
                <c:pt idx="20">
                  <c:v>72.455333737000004</c:v>
                </c:pt>
                <c:pt idx="21">
                  <c:v>74.909890903000004</c:v>
                </c:pt>
                <c:pt idx="22">
                  <c:v>81.320228862999997</c:v>
                </c:pt>
                <c:pt idx="23">
                  <c:v>101.8601702</c:v>
                </c:pt>
                <c:pt idx="24">
                  <c:v>105.99903861</c:v>
                </c:pt>
                <c:pt idx="25">
                  <c:v>108.44357454</c:v>
                </c:pt>
                <c:pt idx="26">
                  <c:v>84.116756871000007</c:v>
                </c:pt>
                <c:pt idx="27">
                  <c:v>74.177406000000005</c:v>
                </c:pt>
                <c:pt idx="28">
                  <c:v>68.087902999999997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68.087902999999997</c:v>
                </c:pt>
                <c:pt idx="29">
                  <c:v>69.934799999999996</c:v>
                </c:pt>
                <c:pt idx="30">
                  <c:v>75.927319999999995</c:v>
                </c:pt>
                <c:pt idx="31">
                  <c:v>74.276939999999996</c:v>
                </c:pt>
                <c:pt idx="32">
                  <c:v>71.536060000000006</c:v>
                </c:pt>
                <c:pt idx="33">
                  <c:v>73.885549999999995</c:v>
                </c:pt>
                <c:pt idx="34">
                  <c:v>85.568969999999993</c:v>
                </c:pt>
                <c:pt idx="35">
                  <c:v>103.8047</c:v>
                </c:pt>
                <c:pt idx="36">
                  <c:v>105.8319</c:v>
                </c:pt>
                <c:pt idx="37">
                  <c:v>104.32259999999999</c:v>
                </c:pt>
                <c:pt idx="38">
                  <c:v>86.819879999999998</c:v>
                </c:pt>
                <c:pt idx="39">
                  <c:v>74.844809999999995</c:v>
                </c:pt>
                <c:pt idx="40">
                  <c:v>67.573279999999997</c:v>
                </c:pt>
                <c:pt idx="41">
                  <c:v>70.667100000000005</c:v>
                </c:pt>
                <c:pt idx="42">
                  <c:v>77.005480000000006</c:v>
                </c:pt>
                <c:pt idx="43">
                  <c:v>75.384590000000003</c:v>
                </c:pt>
                <c:pt idx="44">
                  <c:v>71.668400000000005</c:v>
                </c:pt>
                <c:pt idx="45">
                  <c:v>73.447839999999999</c:v>
                </c:pt>
                <c:pt idx="46">
                  <c:v>84.665880000000001</c:v>
                </c:pt>
                <c:pt idx="47">
                  <c:v>103.0889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85.249383363416655</c:v>
                </c:pt>
                <c:pt idx="2">
                  <c:v>85.249383363416655</c:v>
                </c:pt>
                <c:pt idx="3">
                  <c:v>85.249383363416655</c:v>
                </c:pt>
                <c:pt idx="4">
                  <c:v>85.249383363416655</c:v>
                </c:pt>
                <c:pt idx="5">
                  <c:v>85.249383363416655</c:v>
                </c:pt>
                <c:pt idx="6">
                  <c:v>85.249383363416655</c:v>
                </c:pt>
                <c:pt idx="7">
                  <c:v>85.249383363416655</c:v>
                </c:pt>
                <c:pt idx="8">
                  <c:v>85.249383363416655</c:v>
                </c:pt>
                <c:pt idx="9">
                  <c:v>85.249383363416655</c:v>
                </c:pt>
                <c:pt idx="10">
                  <c:v>85.249383363416655</c:v>
                </c:pt>
                <c:pt idx="13">
                  <c:v>83.279977471083342</c:v>
                </c:pt>
                <c:pt idx="14">
                  <c:v>83.279977471083342</c:v>
                </c:pt>
                <c:pt idx="15">
                  <c:v>83.279977471083342</c:v>
                </c:pt>
                <c:pt idx="16">
                  <c:v>83.279977471083342</c:v>
                </c:pt>
                <c:pt idx="17">
                  <c:v>83.279977471083342</c:v>
                </c:pt>
                <c:pt idx="18">
                  <c:v>83.279977471083342</c:v>
                </c:pt>
                <c:pt idx="19">
                  <c:v>83.279977471083342</c:v>
                </c:pt>
                <c:pt idx="20">
                  <c:v>83.279977471083342</c:v>
                </c:pt>
                <c:pt idx="21">
                  <c:v>83.279977471083342</c:v>
                </c:pt>
                <c:pt idx="22">
                  <c:v>83.279977471083342</c:v>
                </c:pt>
                <c:pt idx="25">
                  <c:v>82.979918251749993</c:v>
                </c:pt>
                <c:pt idx="26">
                  <c:v>82.979918251749993</c:v>
                </c:pt>
                <c:pt idx="27">
                  <c:v>82.979918251749993</c:v>
                </c:pt>
                <c:pt idx="28">
                  <c:v>82.979918251749993</c:v>
                </c:pt>
                <c:pt idx="29">
                  <c:v>82.979918251749993</c:v>
                </c:pt>
                <c:pt idx="30">
                  <c:v>82.979918251749993</c:v>
                </c:pt>
                <c:pt idx="31">
                  <c:v>82.979918251749993</c:v>
                </c:pt>
                <c:pt idx="32">
                  <c:v>82.979918251749993</c:v>
                </c:pt>
                <c:pt idx="33">
                  <c:v>82.979918251749993</c:v>
                </c:pt>
                <c:pt idx="34">
                  <c:v>82.979918251749993</c:v>
                </c:pt>
                <c:pt idx="37">
                  <c:v>82.943388333333345</c:v>
                </c:pt>
                <c:pt idx="38">
                  <c:v>82.943388333333345</c:v>
                </c:pt>
                <c:pt idx="39">
                  <c:v>82.943388333333345</c:v>
                </c:pt>
                <c:pt idx="40">
                  <c:v>82.943388333333345</c:v>
                </c:pt>
                <c:pt idx="41">
                  <c:v>82.943388333333345</c:v>
                </c:pt>
                <c:pt idx="42">
                  <c:v>82.943388333333345</c:v>
                </c:pt>
                <c:pt idx="43">
                  <c:v>82.943388333333345</c:v>
                </c:pt>
                <c:pt idx="44">
                  <c:v>82.943388333333345</c:v>
                </c:pt>
                <c:pt idx="45">
                  <c:v>82.943388333333345</c:v>
                </c:pt>
                <c:pt idx="46">
                  <c:v>82.943388333333345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41528592"/>
        <c:axId val="-1141530224"/>
      </c:lineChart>
      <c:catAx>
        <c:axId val="-1141528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153022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41530224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1528592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4021824507744163"/>
          <c:y val="0.56384096985561272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8.0905714286000006</c:v>
                </c:pt>
                <c:pt idx="2">
                  <c:v>5.8496847825999998</c:v>
                </c:pt>
                <c:pt idx="3">
                  <c:v>0</c:v>
                </c:pt>
                <c:pt idx="4">
                  <c:v>0</c:v>
                </c:pt>
                <c:pt idx="5">
                  <c:v>9.5678901099000004</c:v>
                </c:pt>
                <c:pt idx="6">
                  <c:v>7.3857934783000001</c:v>
                </c:pt>
                <c:pt idx="7">
                  <c:v>0</c:v>
                </c:pt>
                <c:pt idx="8">
                  <c:v>0</c:v>
                </c:pt>
                <c:pt idx="9">
                  <c:v>9.1016263736000003</c:v>
                </c:pt>
                <c:pt idx="10">
                  <c:v>8.4974239130000004</c:v>
                </c:pt>
                <c:pt idx="11">
                  <c:v>0</c:v>
                </c:pt>
                <c:pt idx="12">
                  <c:v>0</c:v>
                </c:pt>
                <c:pt idx="13">
                  <c:v>14.175978022000001</c:v>
                </c:pt>
                <c:pt idx="14">
                  <c:v>10.40801087</c:v>
                </c:pt>
                <c:pt idx="15">
                  <c:v>0</c:v>
                </c:pt>
                <c:pt idx="16">
                  <c:v>0</c:v>
                </c:pt>
                <c:pt idx="17">
                  <c:v>12.237076923</c:v>
                </c:pt>
                <c:pt idx="18">
                  <c:v>7.6766304347999998</c:v>
                </c:pt>
                <c:pt idx="19">
                  <c:v>0</c:v>
                </c:pt>
                <c:pt idx="20">
                  <c:v>0</c:v>
                </c:pt>
                <c:pt idx="21">
                  <c:v>9.6892372056999996</c:v>
                </c:pt>
                <c:pt idx="22">
                  <c:v>7.4970193478000002</c:v>
                </c:pt>
                <c:pt idx="23">
                  <c:v>0</c:v>
                </c:pt>
                <c:pt idx="24">
                  <c:v>0</c:v>
                </c:pt>
                <c:pt idx="25">
                  <c:v>11.69930956</c:v>
                </c:pt>
                <c:pt idx="26">
                  <c:v>9.2550614022000008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-13.242186813</c:v>
                </c:pt>
                <c:pt idx="1">
                  <c:v>0</c:v>
                </c:pt>
                <c:pt idx="2">
                  <c:v>0</c:v>
                </c:pt>
                <c:pt idx="3">
                  <c:v>-4.4541413043000002</c:v>
                </c:pt>
                <c:pt idx="4">
                  <c:v>-14.003611111</c:v>
                </c:pt>
                <c:pt idx="5">
                  <c:v>0</c:v>
                </c:pt>
                <c:pt idx="6">
                  <c:v>0</c:v>
                </c:pt>
                <c:pt idx="7">
                  <c:v>-5.9124565217000002</c:v>
                </c:pt>
                <c:pt idx="8">
                  <c:v>-18.698977778</c:v>
                </c:pt>
                <c:pt idx="9">
                  <c:v>0</c:v>
                </c:pt>
                <c:pt idx="10">
                  <c:v>0</c:v>
                </c:pt>
                <c:pt idx="11">
                  <c:v>-2.6235434782999998</c:v>
                </c:pt>
                <c:pt idx="12">
                  <c:v>-16.926522221999999</c:v>
                </c:pt>
                <c:pt idx="13">
                  <c:v>0</c:v>
                </c:pt>
                <c:pt idx="14">
                  <c:v>0</c:v>
                </c:pt>
                <c:pt idx="15">
                  <c:v>-2.4471956522</c:v>
                </c:pt>
                <c:pt idx="16">
                  <c:v>-12.735461537999999</c:v>
                </c:pt>
                <c:pt idx="17">
                  <c:v>0</c:v>
                </c:pt>
                <c:pt idx="18">
                  <c:v>0</c:v>
                </c:pt>
                <c:pt idx="19">
                  <c:v>-5.3623260869999996</c:v>
                </c:pt>
                <c:pt idx="20">
                  <c:v>-17.185077778</c:v>
                </c:pt>
                <c:pt idx="21">
                  <c:v>0</c:v>
                </c:pt>
                <c:pt idx="22">
                  <c:v>0</c:v>
                </c:pt>
                <c:pt idx="23">
                  <c:v>-6.6834125978000003</c:v>
                </c:pt>
                <c:pt idx="24">
                  <c:v>-17.188380233</c:v>
                </c:pt>
                <c:pt idx="25">
                  <c:v>0</c:v>
                </c:pt>
                <c:pt idx="26">
                  <c:v>0</c:v>
                </c:pt>
                <c:pt idx="27">
                  <c:v>-4.4856582065000001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-1141528048"/>
        <c:axId val="-1141531856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1528048"/>
        <c:axId val="-114153185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73.959274725</c:v>
                      </c:pt>
                      <c:pt idx="1">
                        <c:v>72.914340659000004</c:v>
                      </c:pt>
                      <c:pt idx="2">
                        <c:v>72.221652173999999</c:v>
                      </c:pt>
                      <c:pt idx="3">
                        <c:v>71.545858695999996</c:v>
                      </c:pt>
                      <c:pt idx="4">
                        <c:v>71.767144443999996</c:v>
                      </c:pt>
                      <c:pt idx="5">
                        <c:v>73.491054945000002</c:v>
                      </c:pt>
                      <c:pt idx="6">
                        <c:v>75.127565216999997</c:v>
                      </c:pt>
                      <c:pt idx="7">
                        <c:v>79.153413043</c:v>
                      </c:pt>
                      <c:pt idx="8">
                        <c:v>80.145744444000002</c:v>
                      </c:pt>
                      <c:pt idx="9">
                        <c:v>81.952120879000006</c:v>
                      </c:pt>
                      <c:pt idx="10">
                        <c:v>85.767456522000003</c:v>
                      </c:pt>
                      <c:pt idx="11">
                        <c:v>89.270684782999993</c:v>
                      </c:pt>
                      <c:pt idx="12">
                        <c:v>90.011566666999997</c:v>
                      </c:pt>
                      <c:pt idx="13">
                        <c:v>91.568824176000007</c:v>
                      </c:pt>
                      <c:pt idx="14">
                        <c:v>94.001728260999997</c:v>
                      </c:pt>
                      <c:pt idx="15">
                        <c:v>96.582489129999999</c:v>
                      </c:pt>
                      <c:pt idx="16">
                        <c:v>94.788857143000001</c:v>
                      </c:pt>
                      <c:pt idx="17">
                        <c:v>89.676802198000004</c:v>
                      </c:pt>
                      <c:pt idx="18">
                        <c:v>89.825717390999998</c:v>
                      </c:pt>
                      <c:pt idx="19">
                        <c:v>91.146000000000001</c:v>
                      </c:pt>
                      <c:pt idx="20">
                        <c:v>90.529666667000001</c:v>
                      </c:pt>
                      <c:pt idx="21">
                        <c:v>92.263429341000005</c:v>
                      </c:pt>
                      <c:pt idx="22">
                        <c:v>92.626135216999998</c:v>
                      </c:pt>
                      <c:pt idx="23">
                        <c:v>93.261840325999998</c:v>
                      </c:pt>
                      <c:pt idx="24">
                        <c:v>93.125080889000003</c:v>
                      </c:pt>
                      <c:pt idx="25">
                        <c:v>93.478293077000004</c:v>
                      </c:pt>
                      <c:pt idx="26">
                        <c:v>94.312968803999993</c:v>
                      </c:pt>
                      <c:pt idx="27">
                        <c:v>94.795478803999998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89.013769230999998</c:v>
                      </c:pt>
                      <c:pt idx="1">
                        <c:v>66.486824175999999</c:v>
                      </c:pt>
                      <c:pt idx="2">
                        <c:v>68.942847826000005</c:v>
                      </c:pt>
                      <c:pt idx="3">
                        <c:v>75.553478260999995</c:v>
                      </c:pt>
                      <c:pt idx="4">
                        <c:v>86.415222221999997</c:v>
                      </c:pt>
                      <c:pt idx="5">
                        <c:v>63.016373625999996</c:v>
                      </c:pt>
                      <c:pt idx="6">
                        <c:v>66.911228261000005</c:v>
                      </c:pt>
                      <c:pt idx="7">
                        <c:v>81.247619564999994</c:v>
                      </c:pt>
                      <c:pt idx="8">
                        <c:v>98.315122221999999</c:v>
                      </c:pt>
                      <c:pt idx="9">
                        <c:v>71.084000000000003</c:v>
                      </c:pt>
                      <c:pt idx="10">
                        <c:v>74.137130435000003</c:v>
                      </c:pt>
                      <c:pt idx="11">
                        <c:v>86.970695652000003</c:v>
                      </c:pt>
                      <c:pt idx="12">
                        <c:v>103.92002838000001</c:v>
                      </c:pt>
                      <c:pt idx="13">
                        <c:v>70.952704933999996</c:v>
                      </c:pt>
                      <c:pt idx="14">
                        <c:v>76.353194826000006</c:v>
                      </c:pt>
                      <c:pt idx="15">
                        <c:v>89.627206009000005</c:v>
                      </c:pt>
                      <c:pt idx="16">
                        <c:v>99.310860559000005</c:v>
                      </c:pt>
                      <c:pt idx="17">
                        <c:v>70.835984197000002</c:v>
                      </c:pt>
                      <c:pt idx="18">
                        <c:v>76.831364187000005</c:v>
                      </c:pt>
                      <c:pt idx="19">
                        <c:v>86.081290870000004</c:v>
                      </c:pt>
                      <c:pt idx="20">
                        <c:v>99.222330521000004</c:v>
                      </c:pt>
                      <c:pt idx="21">
                        <c:v>70.704298604000002</c:v>
                      </c:pt>
                      <c:pt idx="22">
                        <c:v>73.939281086999998</c:v>
                      </c:pt>
                      <c:pt idx="23">
                        <c:v>87.776813587000007</c:v>
                      </c:pt>
                      <c:pt idx="24">
                        <c:v>98.813755333000003</c:v>
                      </c:pt>
                      <c:pt idx="25">
                        <c:v>70.990428351999995</c:v>
                      </c:pt>
                      <c:pt idx="26">
                        <c:v>74.718958369999996</c:v>
                      </c:pt>
                      <c:pt idx="27">
                        <c:v>87.093644999999995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7.8421954945000003</c:v>
                      </c:pt>
                      <c:pt idx="17">
                        <c:v>6.1982936923</c:v>
                      </c:pt>
                      <c:pt idx="18">
                        <c:v>6.4782173478000002</c:v>
                      </c:pt>
                      <c:pt idx="19">
                        <c:v>7.3657841521999998</c:v>
                      </c:pt>
                      <c:pt idx="20">
                        <c:v>8.7894984666999996</c:v>
                      </c:pt>
                      <c:pt idx="21">
                        <c:v>6.7366520988999996</c:v>
                      </c:pt>
                      <c:pt idx="22">
                        <c:v>6.8870313260999998</c:v>
                      </c:pt>
                      <c:pt idx="23">
                        <c:v>7.0245734129999997</c:v>
                      </c:pt>
                      <c:pt idx="24">
                        <c:v>7.6926239000000001</c:v>
                      </c:pt>
                      <c:pt idx="25">
                        <c:v>6.5352147143000003</c:v>
                      </c:pt>
                      <c:pt idx="26">
                        <c:v>6.5523035325999999</c:v>
                      </c:pt>
                      <c:pt idx="27">
                        <c:v>6.8877860326000002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-12.735461537999999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-5.3623260869999996</c:v>
                      </c:pt>
                      <c:pt idx="20">
                        <c:v>-17.185077778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-6.6834125978000003</c:v>
                      </c:pt>
                      <c:pt idx="24">
                        <c:v>-17.188380233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-4.4856582065000001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1528048"/>
        <c:axId val="-1141531856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16.067314285999998</c:v>
                      </c:pt>
                      <c:pt idx="17">
                        <c:v>12.689283066</c:v>
                      </c:pt>
                      <c:pt idx="18">
                        <c:v>11.997278826000001</c:v>
                      </c:pt>
                      <c:pt idx="19">
                        <c:v>16.962146879999999</c:v>
                      </c:pt>
                      <c:pt idx="20">
                        <c:v>17.570132978</c:v>
                      </c:pt>
                      <c:pt idx="21">
                        <c:v>18.24805967</c:v>
                      </c:pt>
                      <c:pt idx="22">
                        <c:v>17.975957717</c:v>
                      </c:pt>
                      <c:pt idx="23">
                        <c:v>19.224529130000001</c:v>
                      </c:pt>
                      <c:pt idx="24">
                        <c:v>19.282686111</c:v>
                      </c:pt>
                      <c:pt idx="25">
                        <c:v>17.483627582</c:v>
                      </c:pt>
                      <c:pt idx="26">
                        <c:v>17.704548696</c:v>
                      </c:pt>
                      <c:pt idx="27">
                        <c:v>19.157948587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2.6367814616</c:v>
                      </c:pt>
                      <c:pt idx="1">
                        <c:v>2.0041725824999999</c:v>
                      </c:pt>
                      <c:pt idx="2">
                        <c:v>1.7456647609000004</c:v>
                      </c:pt>
                      <c:pt idx="3">
                        <c:v>0.95720925000000001</c:v>
                      </c:pt>
                      <c:pt idx="4">
                        <c:v>0.33653652219999941</c:v>
                      </c:pt>
                      <c:pt idx="5">
                        <c:v>-0.24369879120000082</c:v>
                      </c:pt>
                      <c:pt idx="6">
                        <c:v>-0.18672283699999959</c:v>
                      </c:pt>
                      <c:pt idx="7">
                        <c:v>-1.2120772608999992</c:v>
                      </c:pt>
                      <c:pt idx="8">
                        <c:v>-0.65869731119999919</c:v>
                      </c:pt>
                      <c:pt idx="9">
                        <c:v>-1.2653838021999988</c:v>
                      </c:pt>
                      <c:pt idx="10">
                        <c:v>-2.4030093044000003</c:v>
                      </c:pt>
                      <c:pt idx="11">
                        <c:v>-3.5161418590999993</c:v>
                      </c:pt>
                      <c:pt idx="12">
                        <c:v>-3.234009799599999</c:v>
                      </c:pt>
                      <c:pt idx="13">
                        <c:v>-4.9630102855000002</c:v>
                      </c:pt>
                      <c:pt idx="14">
                        <c:v>-5.5883154242000002</c:v>
                      </c:pt>
                      <c:pt idx="15">
                        <c:v>-7.1498674131</c:v>
                      </c:pt>
                      <c:pt idx="16">
                        <c:v>-8.2251187914999981</c:v>
                      </c:pt>
                      <c:pt idx="17">
                        <c:v>-6.4909893736999997</c:v>
                      </c:pt>
                      <c:pt idx="18">
                        <c:v>-5.5190614782000003</c:v>
                      </c:pt>
                      <c:pt idx="19">
                        <c:v>-9.596362727799999</c:v>
                      </c:pt>
                      <c:pt idx="20">
                        <c:v>-8.7806345113000006</c:v>
                      </c:pt>
                      <c:pt idx="21">
                        <c:v>-11.511407571100001</c:v>
                      </c:pt>
                      <c:pt idx="22">
                        <c:v>-11.088926390899999</c:v>
                      </c:pt>
                      <c:pt idx="23">
                        <c:v>-12.199955717000002</c:v>
                      </c:pt>
                      <c:pt idx="24">
                        <c:v>-11.590062210999999</c:v>
                      </c:pt>
                      <c:pt idx="25">
                        <c:v>-10.9484128677</c:v>
                      </c:pt>
                      <c:pt idx="26">
                        <c:v>-11.1522451634</c:v>
                      </c:pt>
                      <c:pt idx="27">
                        <c:v>-12.270162554399999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-1141528048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41531856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-1141531856"/>
        <c:scaling>
          <c:orientation val="minMax"/>
          <c:max val="30"/>
          <c:min val="-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41528048"/>
        <c:crosses val="autoZero"/>
        <c:crossBetween val="between"/>
        <c:majorUnit val="10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73.959274725</c:v>
                </c:pt>
                <c:pt idx="1">
                  <c:v>72.914340659000004</c:v>
                </c:pt>
                <c:pt idx="2">
                  <c:v>72.221652173999999</c:v>
                </c:pt>
                <c:pt idx="3">
                  <c:v>71.545858695999996</c:v>
                </c:pt>
                <c:pt idx="4">
                  <c:v>71.767144443999996</c:v>
                </c:pt>
                <c:pt idx="5">
                  <c:v>73.491054945000002</c:v>
                </c:pt>
                <c:pt idx="6">
                  <c:v>75.127565216999997</c:v>
                </c:pt>
                <c:pt idx="7">
                  <c:v>79.153413043</c:v>
                </c:pt>
                <c:pt idx="8">
                  <c:v>80.145744444000002</c:v>
                </c:pt>
                <c:pt idx="9">
                  <c:v>81.952120879000006</c:v>
                </c:pt>
                <c:pt idx="10">
                  <c:v>85.767456522000003</c:v>
                </c:pt>
                <c:pt idx="11">
                  <c:v>89.270684782999993</c:v>
                </c:pt>
                <c:pt idx="12">
                  <c:v>90.011566666999997</c:v>
                </c:pt>
                <c:pt idx="13">
                  <c:v>91.568824176000007</c:v>
                </c:pt>
                <c:pt idx="14">
                  <c:v>94.001728260999997</c:v>
                </c:pt>
                <c:pt idx="15">
                  <c:v>96.582489129999999</c:v>
                </c:pt>
                <c:pt idx="16">
                  <c:v>94.788857143000001</c:v>
                </c:pt>
                <c:pt idx="17">
                  <c:v>89.676802198000004</c:v>
                </c:pt>
                <c:pt idx="18">
                  <c:v>89.825717390999998</c:v>
                </c:pt>
                <c:pt idx="19">
                  <c:v>91.146000000000001</c:v>
                </c:pt>
                <c:pt idx="20">
                  <c:v>90.529666667000001</c:v>
                </c:pt>
                <c:pt idx="21">
                  <c:v>92.263429341000005</c:v>
                </c:pt>
                <c:pt idx="22">
                  <c:v>92.626135216999998</c:v>
                </c:pt>
                <c:pt idx="23">
                  <c:v>93.261840325999998</c:v>
                </c:pt>
                <c:pt idx="24">
                  <c:v>93.125080889000003</c:v>
                </c:pt>
                <c:pt idx="25">
                  <c:v>93.478293077000004</c:v>
                </c:pt>
                <c:pt idx="26">
                  <c:v>94.312968803999993</c:v>
                </c:pt>
                <c:pt idx="27">
                  <c:v>94.795478803999998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89.013769230999998</c:v>
                </c:pt>
                <c:pt idx="1">
                  <c:v>66.486824175999999</c:v>
                </c:pt>
                <c:pt idx="2">
                  <c:v>68.942847826000005</c:v>
                </c:pt>
                <c:pt idx="3">
                  <c:v>75.553478260999995</c:v>
                </c:pt>
                <c:pt idx="4">
                  <c:v>86.415222221999997</c:v>
                </c:pt>
                <c:pt idx="5">
                  <c:v>63.016373625999996</c:v>
                </c:pt>
                <c:pt idx="6">
                  <c:v>66.911228261000005</c:v>
                </c:pt>
                <c:pt idx="7">
                  <c:v>81.247619564999994</c:v>
                </c:pt>
                <c:pt idx="8">
                  <c:v>98.315122221999999</c:v>
                </c:pt>
                <c:pt idx="9">
                  <c:v>71.084000000000003</c:v>
                </c:pt>
                <c:pt idx="10">
                  <c:v>74.137130435000003</c:v>
                </c:pt>
                <c:pt idx="11">
                  <c:v>86.970695652000003</c:v>
                </c:pt>
                <c:pt idx="12">
                  <c:v>103.92002838000001</c:v>
                </c:pt>
                <c:pt idx="13">
                  <c:v>70.952704933999996</c:v>
                </c:pt>
                <c:pt idx="14">
                  <c:v>76.353194826000006</c:v>
                </c:pt>
                <c:pt idx="15">
                  <c:v>89.627206009000005</c:v>
                </c:pt>
                <c:pt idx="16">
                  <c:v>99.310860559000005</c:v>
                </c:pt>
                <c:pt idx="17">
                  <c:v>70.835984197000002</c:v>
                </c:pt>
                <c:pt idx="18">
                  <c:v>76.831364187000005</c:v>
                </c:pt>
                <c:pt idx="19">
                  <c:v>86.081290870000004</c:v>
                </c:pt>
                <c:pt idx="20">
                  <c:v>99.222330521000004</c:v>
                </c:pt>
                <c:pt idx="21">
                  <c:v>70.704298604000002</c:v>
                </c:pt>
                <c:pt idx="22">
                  <c:v>73.939281086999998</c:v>
                </c:pt>
                <c:pt idx="23">
                  <c:v>87.776813587000007</c:v>
                </c:pt>
                <c:pt idx="24">
                  <c:v>98.813755333000003</c:v>
                </c:pt>
                <c:pt idx="25">
                  <c:v>70.990428351999995</c:v>
                </c:pt>
                <c:pt idx="26">
                  <c:v>74.718958369999996</c:v>
                </c:pt>
                <c:pt idx="27">
                  <c:v>87.093644999999995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2.6367814616</c:v>
                </c:pt>
                <c:pt idx="1">
                  <c:v>2.0041725824999999</c:v>
                </c:pt>
                <c:pt idx="2">
                  <c:v>1.7456647609000004</c:v>
                </c:pt>
                <c:pt idx="3">
                  <c:v>0.95720925000000001</c:v>
                </c:pt>
                <c:pt idx="4">
                  <c:v>0.33653652219999941</c:v>
                </c:pt>
                <c:pt idx="5">
                  <c:v>-0.24369879120000082</c:v>
                </c:pt>
                <c:pt idx="6">
                  <c:v>-0.18672283699999959</c:v>
                </c:pt>
                <c:pt idx="7">
                  <c:v>-1.2120772608999992</c:v>
                </c:pt>
                <c:pt idx="8">
                  <c:v>-0.65869731119999919</c:v>
                </c:pt>
                <c:pt idx="9">
                  <c:v>-1.2653838021999988</c:v>
                </c:pt>
                <c:pt idx="10">
                  <c:v>-2.4030093044000003</c:v>
                </c:pt>
                <c:pt idx="11">
                  <c:v>-3.5161418590999993</c:v>
                </c:pt>
                <c:pt idx="12">
                  <c:v>-3.234009799599999</c:v>
                </c:pt>
                <c:pt idx="13">
                  <c:v>-4.9630102855000002</c:v>
                </c:pt>
                <c:pt idx="14">
                  <c:v>-5.5883154242000002</c:v>
                </c:pt>
                <c:pt idx="15">
                  <c:v>-7.1498674131</c:v>
                </c:pt>
                <c:pt idx="16">
                  <c:v>-8.2251187914999981</c:v>
                </c:pt>
                <c:pt idx="17">
                  <c:v>-6.4909893736999997</c:v>
                </c:pt>
                <c:pt idx="18">
                  <c:v>-5.5190614782000003</c:v>
                </c:pt>
                <c:pt idx="19">
                  <c:v>-9.596362727799999</c:v>
                </c:pt>
                <c:pt idx="20">
                  <c:v>-8.7806345113000006</c:v>
                </c:pt>
                <c:pt idx="21">
                  <c:v>-11.511407571100001</c:v>
                </c:pt>
                <c:pt idx="22">
                  <c:v>-11.088926390899999</c:v>
                </c:pt>
                <c:pt idx="23">
                  <c:v>-12.199955717000002</c:v>
                </c:pt>
                <c:pt idx="24">
                  <c:v>-11.590062210999999</c:v>
                </c:pt>
                <c:pt idx="25">
                  <c:v>-10.9484128677</c:v>
                </c:pt>
                <c:pt idx="26">
                  <c:v>-11.1522451634</c:v>
                </c:pt>
                <c:pt idx="27">
                  <c:v>-12.270162554399999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1531312"/>
        <c:axId val="-1141533488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7.8421954945000003</c:v>
                      </c:pt>
                      <c:pt idx="17">
                        <c:v>6.1982936923</c:v>
                      </c:pt>
                      <c:pt idx="18">
                        <c:v>6.4782173478000002</c:v>
                      </c:pt>
                      <c:pt idx="19">
                        <c:v>7.3657841521999998</c:v>
                      </c:pt>
                      <c:pt idx="20">
                        <c:v>8.7894984666999996</c:v>
                      </c:pt>
                      <c:pt idx="21">
                        <c:v>6.7366520988999996</c:v>
                      </c:pt>
                      <c:pt idx="22">
                        <c:v>6.8870313260999998</c:v>
                      </c:pt>
                      <c:pt idx="23">
                        <c:v>7.0245734129999997</c:v>
                      </c:pt>
                      <c:pt idx="24">
                        <c:v>7.6926239000000001</c:v>
                      </c:pt>
                      <c:pt idx="25">
                        <c:v>6.5352147143000003</c:v>
                      </c:pt>
                      <c:pt idx="26">
                        <c:v>6.5523035325999999</c:v>
                      </c:pt>
                      <c:pt idx="27">
                        <c:v>6.8877860326000002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-12.735461537999999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-5.3623260869999996</c:v>
                      </c:pt>
                      <c:pt idx="20">
                        <c:v>-17.185077778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-6.6834125978000003</c:v>
                      </c:pt>
                      <c:pt idx="24">
                        <c:v>-17.188380233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-4.4856582065000001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1531312"/>
        <c:axId val="-1141533488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16.067314285999998</c:v>
                      </c:pt>
                      <c:pt idx="17">
                        <c:v>12.689283066</c:v>
                      </c:pt>
                      <c:pt idx="18">
                        <c:v>11.997278826000001</c:v>
                      </c:pt>
                      <c:pt idx="19">
                        <c:v>16.962146879999999</c:v>
                      </c:pt>
                      <c:pt idx="20">
                        <c:v>17.570132978</c:v>
                      </c:pt>
                      <c:pt idx="21">
                        <c:v>18.24805967</c:v>
                      </c:pt>
                      <c:pt idx="22">
                        <c:v>17.975957717</c:v>
                      </c:pt>
                      <c:pt idx="23">
                        <c:v>19.224529130000001</c:v>
                      </c:pt>
                      <c:pt idx="24">
                        <c:v>19.282686111</c:v>
                      </c:pt>
                      <c:pt idx="25">
                        <c:v>17.483627582</c:v>
                      </c:pt>
                      <c:pt idx="26">
                        <c:v>17.704548696</c:v>
                      </c:pt>
                      <c:pt idx="27">
                        <c:v>19.157948587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-1141531312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-1141533488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-1141533488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41531312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7.7042093451999998</c:v>
                </c:pt>
                <c:pt idx="1">
                  <c:v>7.3655785562</c:v>
                </c:pt>
                <c:pt idx="2">
                  <c:v>6.8355705163999998</c:v>
                </c:pt>
                <c:pt idx="3">
                  <c:v>7.1760533232999997</c:v>
                </c:pt>
                <c:pt idx="4">
                  <c:v>6.6958355616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0.20945425478999999</c:v>
                </c:pt>
                <c:pt idx="1">
                  <c:v>0.14493986027</c:v>
                </c:pt>
                <c:pt idx="2">
                  <c:v>0.1344632459</c:v>
                </c:pt>
                <c:pt idx="3">
                  <c:v>0.17707043287999999</c:v>
                </c:pt>
                <c:pt idx="4">
                  <c:v>0.21794227123000001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-6.9170501041000003</c:v>
                </c:pt>
                <c:pt idx="1">
                  <c:v>-7.772396874</c:v>
                </c:pt>
                <c:pt idx="2">
                  <c:v>-7.8993294126000002</c:v>
                </c:pt>
                <c:pt idx="3">
                  <c:v>-8.8807011451999998</c:v>
                </c:pt>
                <c:pt idx="4">
                  <c:v>-9.1839224932000008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-2.9674461699000001</c:v>
                </c:pt>
                <c:pt idx="1">
                  <c:v>-4.9846556383999996</c:v>
                </c:pt>
                <c:pt idx="2">
                  <c:v>-6.5299534398999999</c:v>
                </c:pt>
                <c:pt idx="3">
                  <c:v>-9.3777384027000004</c:v>
                </c:pt>
                <c:pt idx="4">
                  <c:v>-9.2210131999999998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41530768"/>
        <c:axId val="-1141529680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656567763464E-2"/>
                  <c:y val="0.2362130349722711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30701708643E-2"/>
                  <c:y val="0.2215295316011576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5998505153743199E-2"/>
                  <c:y val="0.197443127617261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3790999634979405E-2"/>
                  <c:y val="0.2097634561593558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62719229712E-2"/>
                  <c:y val="0.193613154618506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-1.9708326740100008</c:v>
                </c:pt>
                <c:pt idx="1">
                  <c:v>-5.2465340959299995</c:v>
                </c:pt>
                <c:pt idx="2">
                  <c:v>-7.4592490902000002</c:v>
                </c:pt>
                <c:pt idx="3">
                  <c:v>-10.90531579172</c:v>
                </c:pt>
                <c:pt idx="4">
                  <c:v>-11.49115786037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1530768"/>
        <c:axId val="-1141529680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1011440"/>
        <c:axId val="-1141527504"/>
      </c:scatterChart>
      <c:dateAx>
        <c:axId val="-1141530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141529680"/>
        <c:crosses val="autoZero"/>
        <c:auto val="0"/>
        <c:lblOffset val="100"/>
        <c:baseTimeUnit val="days"/>
      </c:dateAx>
      <c:valAx>
        <c:axId val="-1141529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141530768"/>
        <c:crosses val="autoZero"/>
        <c:crossBetween val="between"/>
      </c:valAx>
      <c:valAx>
        <c:axId val="-1141527504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141011440"/>
        <c:crosses val="max"/>
        <c:crossBetween val="midCat"/>
      </c:valAx>
      <c:valAx>
        <c:axId val="-11410114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4152750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0.19326012835158668</c:v>
                </c:pt>
                <c:pt idx="1">
                  <c:v>0.26063720405176038</c:v>
                </c:pt>
                <c:pt idx="2">
                  <c:v>0.35810755670948802</c:v>
                </c:pt>
                <c:pt idx="3">
                  <c:v>0.28978636200934749</c:v>
                </c:pt>
                <c:pt idx="4">
                  <c:v>0.21080481855633026</c:v>
                </c:pt>
                <c:pt idx="5">
                  <c:v>0.14754822265439138</c:v>
                </c:pt>
                <c:pt idx="6">
                  <c:v>0.12393153071029506</c:v>
                </c:pt>
                <c:pt idx="7">
                  <c:v>8.7094347719067544E-2</c:v>
                </c:pt>
                <c:pt idx="8">
                  <c:v>5.9978319593407159E-2</c:v>
                </c:pt>
                <c:pt idx="9">
                  <c:v>6.971607354417797E-2</c:v>
                </c:pt>
                <c:pt idx="10">
                  <c:v>8.9022645294269287E-2</c:v>
                </c:pt>
                <c:pt idx="11">
                  <c:v>5.8947471202049462E-2</c:v>
                </c:pt>
                <c:pt idx="12">
                  <c:v>6.4949561309456616E-2</c:v>
                </c:pt>
                <c:pt idx="13">
                  <c:v>0.16266255695220022</c:v>
                </c:pt>
                <c:pt idx="14">
                  <c:v>0.1266047873700773</c:v>
                </c:pt>
                <c:pt idx="15">
                  <c:v>0.11705007709290949</c:v>
                </c:pt>
                <c:pt idx="16">
                  <c:v>7.2118415438921168E-2</c:v>
                </c:pt>
                <c:pt idx="17">
                  <c:v>4.6977040405609793E-2</c:v>
                </c:pt>
                <c:pt idx="18">
                  <c:v>3.4512601325736414E-2</c:v>
                </c:pt>
                <c:pt idx="19">
                  <c:v>2.6623051375504136E-2</c:v>
                </c:pt>
                <c:pt idx="20">
                  <c:v>2.0518228775092684E-2</c:v>
                </c:pt>
                <c:pt idx="21">
                  <c:v>1.7405665882509469E-2</c:v>
                </c:pt>
                <c:pt idx="22">
                  <c:v>1.5815195101560153E-2</c:v>
                </c:pt>
                <c:pt idx="23">
                  <c:v>-2.5957019556654193E-2</c:v>
                </c:pt>
                <c:pt idx="24">
                  <c:v>-0.13064576079766155</c:v>
                </c:pt>
                <c:pt idx="25">
                  <c:v>-0.16796488052535952</c:v>
                </c:pt>
                <c:pt idx="26">
                  <c:v>-0.24058572629188413</c:v>
                </c:pt>
                <c:pt idx="27">
                  <c:v>-0.30439457372784018</c:v>
                </c:pt>
                <c:pt idx="28">
                  <c:v>-0.24588457023861099</c:v>
                </c:pt>
                <c:pt idx="29">
                  <c:v>-0.20932128282932838</c:v>
                </c:pt>
                <c:pt idx="30">
                  <c:v>-0.19340831948180193</c:v>
                </c:pt>
                <c:pt idx="31">
                  <c:v>-0.17335530355909068</c:v>
                </c:pt>
                <c:pt idx="32">
                  <c:v>-0.15595405575569821</c:v>
                </c:pt>
                <c:pt idx="33">
                  <c:v>-0.13727587927907314</c:v>
                </c:pt>
                <c:pt idx="34">
                  <c:v>-0.17018548143980616</c:v>
                </c:pt>
                <c:pt idx="35">
                  <c:v>-0.13011367578248456</c:v>
                </c:pt>
                <c:pt idx="36">
                  <c:v>-0.19016887409042038</c:v>
                </c:pt>
                <c:pt idx="37">
                  <c:v>-0.29055792040117667</c:v>
                </c:pt>
                <c:pt idx="38">
                  <c:v>-0.35277568115895475</c:v>
                </c:pt>
                <c:pt idx="39">
                  <c:v>-0.23974729633660219</c:v>
                </c:pt>
                <c:pt idx="40">
                  <c:v>-0.17094995847057426</c:v>
                </c:pt>
                <c:pt idx="41">
                  <c:v>-0.11368530077527528</c:v>
                </c:pt>
                <c:pt idx="42">
                  <c:v>-8.0638133324806516E-2</c:v>
                </c:pt>
                <c:pt idx="43">
                  <c:v>-5.3009434872992922E-2</c:v>
                </c:pt>
                <c:pt idx="44">
                  <c:v>-2.304884923111572E-2</c:v>
                </c:pt>
                <c:pt idx="45">
                  <c:v>2.8895257570382693E-3</c:v>
                </c:pt>
                <c:pt idx="46">
                  <c:v>-1.1360932628047715E-2</c:v>
                </c:pt>
                <c:pt idx="47">
                  <c:v>2.4033730153631749E-2</c:v>
                </c:pt>
                <c:pt idx="48">
                  <c:v>6.260494522703941E-2</c:v>
                </c:pt>
                <c:pt idx="49">
                  <c:v>3.5223039922575694E-2</c:v>
                </c:pt>
                <c:pt idx="50">
                  <c:v>0.10864906337127356</c:v>
                </c:pt>
                <c:pt idx="51">
                  <c:v>0.13730543096218573</c:v>
                </c:pt>
                <c:pt idx="52">
                  <c:v>0.13391129471393359</c:v>
                </c:pt>
                <c:pt idx="53">
                  <c:v>0.12848132054460226</c:v>
                </c:pt>
                <c:pt idx="54">
                  <c:v>0.11560232077057697</c:v>
                </c:pt>
                <c:pt idx="55">
                  <c:v>0.11264733933751181</c:v>
                </c:pt>
                <c:pt idx="56">
                  <c:v>9.8506356618314417E-2</c:v>
                </c:pt>
                <c:pt idx="57">
                  <c:v>4.7264614095347213E-2</c:v>
                </c:pt>
                <c:pt idx="58">
                  <c:v>7.6708573672024771E-2</c:v>
                </c:pt>
                <c:pt idx="59">
                  <c:v>7.3089493983457432E-2</c:v>
                </c:pt>
                <c:pt idx="60">
                  <c:v>7.0150523296540923E-2</c:v>
                </c:pt>
                <c:pt idx="61">
                  <c:v>-7.5595791369579723E-2</c:v>
                </c:pt>
                <c:pt idx="62">
                  <c:v>-1.6363677479976024E-2</c:v>
                </c:pt>
                <c:pt idx="63">
                  <c:v>-3.4220320253686487E-2</c:v>
                </c:pt>
                <c:pt idx="64">
                  <c:v>-3.0653530580825761E-2</c:v>
                </c:pt>
                <c:pt idx="65">
                  <c:v>-3.3818403506318928E-2</c:v>
                </c:pt>
                <c:pt idx="66">
                  <c:v>-4.1079297601350206E-2</c:v>
                </c:pt>
                <c:pt idx="67">
                  <c:v>-3.5384438095113047E-2</c:v>
                </c:pt>
                <c:pt idx="68">
                  <c:v>-3.5271684812249182E-2</c:v>
                </c:pt>
                <c:pt idx="69">
                  <c:v>-4.0364589095372549E-2</c:v>
                </c:pt>
                <c:pt idx="70">
                  <c:v>-5.9327890768365199E-2</c:v>
                </c:pt>
                <c:pt idx="71">
                  <c:v>-0.11436826945066125</c:v>
                </c:pt>
                <c:pt idx="72">
                  <c:v>-0.17623804501662865</c:v>
                </c:pt>
                <c:pt idx="73">
                  <c:v>-0.29248895030070243</c:v>
                </c:pt>
                <c:pt idx="74">
                  <c:v>-0.33884896118227237</c:v>
                </c:pt>
                <c:pt idx="75">
                  <c:v>-0.2903542354102413</c:v>
                </c:pt>
                <c:pt idx="76">
                  <c:v>-0.21949538359653809</c:v>
                </c:pt>
                <c:pt idx="77">
                  <c:v>-0.18057991879935242</c:v>
                </c:pt>
                <c:pt idx="78">
                  <c:v>-0.15837652283294212</c:v>
                </c:pt>
                <c:pt idx="79">
                  <c:v>-0.13608832601891019</c:v>
                </c:pt>
                <c:pt idx="80">
                  <c:v>-0.10556908149274158</c:v>
                </c:pt>
                <c:pt idx="81">
                  <c:v>-9.0518355734231282E-2</c:v>
                </c:pt>
                <c:pt idx="82">
                  <c:v>-9.2547539738041751E-2</c:v>
                </c:pt>
                <c:pt idx="83">
                  <c:v>-0.12835033930576578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-1141015248"/>
        <c:axId val="-1141018512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1014160"/>
        <c:axId val="-1141013616"/>
      </c:scatterChart>
      <c:catAx>
        <c:axId val="-1141015248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-1141018512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-1141018512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-1141015248"/>
        <c:crosses val="max"/>
        <c:crossBetween val="between"/>
        <c:majorUnit val="0.25"/>
      </c:valAx>
      <c:valAx>
        <c:axId val="-1141013616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-1141014160"/>
        <c:crosses val="autoZero"/>
        <c:crossBetween val="midCat"/>
        <c:majorUnit val="0.25"/>
      </c:valAx>
      <c:valAx>
        <c:axId val="-114101416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41013616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1993.9960000000001</c:v>
                </c:pt>
                <c:pt idx="1">
                  <c:v>1426.21</c:v>
                </c:pt>
                <c:pt idx="2">
                  <c:v>1184.8900000000001</c:v>
                </c:pt>
                <c:pt idx="3">
                  <c:v>1426.799</c:v>
                </c:pt>
                <c:pt idx="4">
                  <c:v>1847.454</c:v>
                </c:pt>
                <c:pt idx="5">
                  <c:v>2195.2260000000001</c:v>
                </c:pt>
                <c:pt idx="6">
                  <c:v>2381.2689999999998</c:v>
                </c:pt>
                <c:pt idx="7">
                  <c:v>2616.8409999999999</c:v>
                </c:pt>
                <c:pt idx="8">
                  <c:v>2950.3679999999999</c:v>
                </c:pt>
                <c:pt idx="9">
                  <c:v>3236.2539999999999</c:v>
                </c:pt>
                <c:pt idx="10">
                  <c:v>3030.0790000000002</c:v>
                </c:pt>
                <c:pt idx="11">
                  <c:v>2708.3180000000002</c:v>
                </c:pt>
                <c:pt idx="12">
                  <c:v>1993.9960000000001</c:v>
                </c:pt>
                <c:pt idx="13">
                  <c:v>1426.21</c:v>
                </c:pt>
                <c:pt idx="14">
                  <c:v>1184.8900000000001</c:v>
                </c:pt>
                <c:pt idx="15">
                  <c:v>1426.799</c:v>
                </c:pt>
                <c:pt idx="16">
                  <c:v>1847.454</c:v>
                </c:pt>
                <c:pt idx="17">
                  <c:v>2195.2260000000001</c:v>
                </c:pt>
                <c:pt idx="18">
                  <c:v>2381.2689999999998</c:v>
                </c:pt>
                <c:pt idx="19">
                  <c:v>2616.8409999999999</c:v>
                </c:pt>
                <c:pt idx="20">
                  <c:v>2950.3679999999999</c:v>
                </c:pt>
                <c:pt idx="21">
                  <c:v>3236.2539999999999</c:v>
                </c:pt>
                <c:pt idx="22">
                  <c:v>3030.0790000000002</c:v>
                </c:pt>
                <c:pt idx="23">
                  <c:v>2708.3180000000002</c:v>
                </c:pt>
                <c:pt idx="24">
                  <c:v>1993.9960000000001</c:v>
                </c:pt>
                <c:pt idx="25">
                  <c:v>1426.21</c:v>
                </c:pt>
                <c:pt idx="26">
                  <c:v>1184.8900000000001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1426.799</c:v>
                </c:pt>
                <c:pt idx="40">
                  <c:v>1847.454</c:v>
                </c:pt>
                <c:pt idx="41">
                  <c:v>2195.2260000000001</c:v>
                </c:pt>
                <c:pt idx="42">
                  <c:v>2381.2689999999998</c:v>
                </c:pt>
                <c:pt idx="43">
                  <c:v>2616.8409999999999</c:v>
                </c:pt>
                <c:pt idx="44">
                  <c:v>2950.3679999999999</c:v>
                </c:pt>
                <c:pt idx="45">
                  <c:v>3236.2539999999999</c:v>
                </c:pt>
                <c:pt idx="46">
                  <c:v>3030.0790000000002</c:v>
                </c:pt>
                <c:pt idx="47">
                  <c:v>2708.3180000000002</c:v>
                </c:pt>
                <c:pt idx="48">
                  <c:v>1993.9960000000001</c:v>
                </c:pt>
                <c:pt idx="49">
                  <c:v>1426.21</c:v>
                </c:pt>
                <c:pt idx="50">
                  <c:v>1184.8900000000001</c:v>
                </c:pt>
                <c:pt idx="51">
                  <c:v>1426.799</c:v>
                </c:pt>
                <c:pt idx="52">
                  <c:v>1847.454</c:v>
                </c:pt>
                <c:pt idx="53">
                  <c:v>2195.2260000000001</c:v>
                </c:pt>
                <c:pt idx="54">
                  <c:v>2381.2689999999998</c:v>
                </c:pt>
                <c:pt idx="55">
                  <c:v>2616.8409999999999</c:v>
                </c:pt>
                <c:pt idx="56">
                  <c:v>2950.3679999999999</c:v>
                </c:pt>
                <c:pt idx="57">
                  <c:v>3236.2539999999999</c:v>
                </c:pt>
                <c:pt idx="58">
                  <c:v>3030.0790000000002</c:v>
                </c:pt>
                <c:pt idx="59">
                  <c:v>2708.3180000000002</c:v>
                </c:pt>
                <c:pt idx="60">
                  <c:v>1993.9960000000001</c:v>
                </c:pt>
                <c:pt idx="61">
                  <c:v>1426.21</c:v>
                </c:pt>
                <c:pt idx="62">
                  <c:v>1184.8900000000001</c:v>
                </c:pt>
                <c:pt idx="63">
                  <c:v>1426.799</c:v>
                </c:pt>
                <c:pt idx="64">
                  <c:v>1847.454</c:v>
                </c:pt>
                <c:pt idx="65">
                  <c:v>2195.2260000000001</c:v>
                </c:pt>
                <c:pt idx="66">
                  <c:v>2381.2689999999998</c:v>
                </c:pt>
                <c:pt idx="67">
                  <c:v>2616.8409999999999</c:v>
                </c:pt>
                <c:pt idx="68">
                  <c:v>2950.3679999999999</c:v>
                </c:pt>
                <c:pt idx="69">
                  <c:v>3236.2539999999999</c:v>
                </c:pt>
                <c:pt idx="70">
                  <c:v>3030.0790000000002</c:v>
                </c:pt>
                <c:pt idx="71">
                  <c:v>2708.3180000000002</c:v>
                </c:pt>
                <c:pt idx="72">
                  <c:v>1993.9960000000001</c:v>
                </c:pt>
                <c:pt idx="73">
                  <c:v>1426.21</c:v>
                </c:pt>
                <c:pt idx="74">
                  <c:v>1184.8900000000001</c:v>
                </c:pt>
                <c:pt idx="75">
                  <c:v>1426.799</c:v>
                </c:pt>
                <c:pt idx="76">
                  <c:v>1847.454</c:v>
                </c:pt>
                <c:pt idx="77">
                  <c:v>2195.2260000000001</c:v>
                </c:pt>
                <c:pt idx="78">
                  <c:v>2381.2689999999998</c:v>
                </c:pt>
                <c:pt idx="79">
                  <c:v>2616.8409999999999</c:v>
                </c:pt>
                <c:pt idx="80">
                  <c:v>2950.3679999999999</c:v>
                </c:pt>
                <c:pt idx="81">
                  <c:v>3236.2539999999999</c:v>
                </c:pt>
                <c:pt idx="82">
                  <c:v>3030.0790000000002</c:v>
                </c:pt>
                <c:pt idx="83">
                  <c:v>2708.3180000000002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944.09299999999985</c:v>
                </c:pt>
                <c:pt idx="1">
                  <c:v>1108.0819999999999</c:v>
                </c:pt>
                <c:pt idx="2">
                  <c:v>1301.432</c:v>
                </c:pt>
                <c:pt idx="3">
                  <c:v>1218.761</c:v>
                </c:pt>
                <c:pt idx="4">
                  <c:v>1118.8109999999999</c:v>
                </c:pt>
                <c:pt idx="5">
                  <c:v>990.80600000000004</c:v>
                </c:pt>
                <c:pt idx="6">
                  <c:v>936.87000000000035</c:v>
                </c:pt>
                <c:pt idx="7">
                  <c:v>905.375</c:v>
                </c:pt>
                <c:pt idx="8">
                  <c:v>889.46799999999985</c:v>
                </c:pt>
                <c:pt idx="9">
                  <c:v>776.46900000000005</c:v>
                </c:pt>
                <c:pt idx="10">
                  <c:v>946.50199999999995</c:v>
                </c:pt>
                <c:pt idx="11">
                  <c:v>632.65599999999995</c:v>
                </c:pt>
                <c:pt idx="12">
                  <c:v>944.09299999999985</c:v>
                </c:pt>
                <c:pt idx="13">
                  <c:v>1108.0819999999999</c:v>
                </c:pt>
                <c:pt idx="14">
                  <c:v>1301.432</c:v>
                </c:pt>
                <c:pt idx="15">
                  <c:v>1218.761</c:v>
                </c:pt>
                <c:pt idx="16">
                  <c:v>1118.8109999999999</c:v>
                </c:pt>
                <c:pt idx="17">
                  <c:v>990.80600000000004</c:v>
                </c:pt>
                <c:pt idx="18">
                  <c:v>936.87000000000035</c:v>
                </c:pt>
                <c:pt idx="19">
                  <c:v>905.375</c:v>
                </c:pt>
                <c:pt idx="20">
                  <c:v>889.46799999999985</c:v>
                </c:pt>
                <c:pt idx="21">
                  <c:v>776.46900000000005</c:v>
                </c:pt>
                <c:pt idx="22">
                  <c:v>946.50199999999995</c:v>
                </c:pt>
                <c:pt idx="23">
                  <c:v>632.65599999999995</c:v>
                </c:pt>
                <c:pt idx="24">
                  <c:v>944.09299999999985</c:v>
                </c:pt>
                <c:pt idx="25">
                  <c:v>1108.0819999999999</c:v>
                </c:pt>
                <c:pt idx="26">
                  <c:v>1301.432</c:v>
                </c:pt>
                <c:pt idx="27">
                  <c:v>1218.761</c:v>
                </c:pt>
                <c:pt idx="28">
                  <c:v>1118.8109999999999</c:v>
                </c:pt>
                <c:pt idx="29">
                  <c:v>990.80600000000004</c:v>
                </c:pt>
                <c:pt idx="30">
                  <c:v>936.87000000000035</c:v>
                </c:pt>
                <c:pt idx="31">
                  <c:v>905.375</c:v>
                </c:pt>
                <c:pt idx="32">
                  <c:v>889.46799999999985</c:v>
                </c:pt>
                <c:pt idx="33">
                  <c:v>776.46900000000005</c:v>
                </c:pt>
                <c:pt idx="34">
                  <c:v>946.50199999999995</c:v>
                </c:pt>
                <c:pt idx="35">
                  <c:v>632.65599999999995</c:v>
                </c:pt>
                <c:pt idx="36">
                  <c:v>944.09299999999985</c:v>
                </c:pt>
                <c:pt idx="37">
                  <c:v>1108.0819999999999</c:v>
                </c:pt>
                <c:pt idx="38">
                  <c:v>1301.432</c:v>
                </c:pt>
                <c:pt idx="39">
                  <c:v>1218.761</c:v>
                </c:pt>
                <c:pt idx="40">
                  <c:v>1118.8109999999999</c:v>
                </c:pt>
                <c:pt idx="41">
                  <c:v>990.80600000000004</c:v>
                </c:pt>
                <c:pt idx="42">
                  <c:v>936.87000000000035</c:v>
                </c:pt>
                <c:pt idx="43">
                  <c:v>905.375</c:v>
                </c:pt>
                <c:pt idx="44">
                  <c:v>889.46799999999985</c:v>
                </c:pt>
                <c:pt idx="45">
                  <c:v>776.46900000000005</c:v>
                </c:pt>
                <c:pt idx="46">
                  <c:v>946.50199999999995</c:v>
                </c:pt>
                <c:pt idx="47">
                  <c:v>632.65599999999995</c:v>
                </c:pt>
                <c:pt idx="48">
                  <c:v>944.09299999999985</c:v>
                </c:pt>
                <c:pt idx="49">
                  <c:v>1108.0819999999999</c:v>
                </c:pt>
                <c:pt idx="50">
                  <c:v>1301.432</c:v>
                </c:pt>
                <c:pt idx="51">
                  <c:v>1218.761</c:v>
                </c:pt>
                <c:pt idx="52">
                  <c:v>1118.8109999999999</c:v>
                </c:pt>
                <c:pt idx="53">
                  <c:v>990.80600000000004</c:v>
                </c:pt>
                <c:pt idx="54">
                  <c:v>936.87000000000035</c:v>
                </c:pt>
                <c:pt idx="55">
                  <c:v>905.375</c:v>
                </c:pt>
                <c:pt idx="56">
                  <c:v>889.46799999999985</c:v>
                </c:pt>
                <c:pt idx="57">
                  <c:v>776.46900000000005</c:v>
                </c:pt>
                <c:pt idx="58">
                  <c:v>946.50199999999995</c:v>
                </c:pt>
                <c:pt idx="59">
                  <c:v>632.65599999999995</c:v>
                </c:pt>
                <c:pt idx="60">
                  <c:v>944.09299999999985</c:v>
                </c:pt>
                <c:pt idx="61">
                  <c:v>1108.0819999999999</c:v>
                </c:pt>
                <c:pt idx="62">
                  <c:v>1301.432</c:v>
                </c:pt>
                <c:pt idx="63">
                  <c:v>1218.761</c:v>
                </c:pt>
                <c:pt idx="64">
                  <c:v>1118.8109999999999</c:v>
                </c:pt>
                <c:pt idx="65">
                  <c:v>990.80600000000004</c:v>
                </c:pt>
                <c:pt idx="66">
                  <c:v>936.87000000000035</c:v>
                </c:pt>
                <c:pt idx="67">
                  <c:v>905.375</c:v>
                </c:pt>
                <c:pt idx="68">
                  <c:v>889.46799999999985</c:v>
                </c:pt>
                <c:pt idx="69">
                  <c:v>776.46900000000005</c:v>
                </c:pt>
                <c:pt idx="70">
                  <c:v>946.50199999999995</c:v>
                </c:pt>
                <c:pt idx="71">
                  <c:v>632.65599999999995</c:v>
                </c:pt>
                <c:pt idx="72">
                  <c:v>944.09299999999985</c:v>
                </c:pt>
                <c:pt idx="73">
                  <c:v>1108.0819999999999</c:v>
                </c:pt>
                <c:pt idx="74">
                  <c:v>1301.432</c:v>
                </c:pt>
                <c:pt idx="75">
                  <c:v>1218.761</c:v>
                </c:pt>
                <c:pt idx="76">
                  <c:v>1118.8109999999999</c:v>
                </c:pt>
                <c:pt idx="77">
                  <c:v>990.80600000000004</c:v>
                </c:pt>
                <c:pt idx="78">
                  <c:v>936.87000000000035</c:v>
                </c:pt>
                <c:pt idx="79">
                  <c:v>905.375</c:v>
                </c:pt>
                <c:pt idx="80">
                  <c:v>889.46799999999985</c:v>
                </c:pt>
                <c:pt idx="81">
                  <c:v>776.46900000000005</c:v>
                </c:pt>
                <c:pt idx="82">
                  <c:v>946.50199999999995</c:v>
                </c:pt>
                <c:pt idx="83">
                  <c:v>632.65599999999995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1013072"/>
        <c:axId val="-1141016336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2938.0889999999999</c:v>
                </c:pt>
                <c:pt idx="1">
                  <c:v>2534.2919999999999</c:v>
                </c:pt>
                <c:pt idx="2">
                  <c:v>2486.3220000000001</c:v>
                </c:pt>
                <c:pt idx="3">
                  <c:v>2645.56</c:v>
                </c:pt>
                <c:pt idx="4">
                  <c:v>2966.2649999999999</c:v>
                </c:pt>
                <c:pt idx="5">
                  <c:v>3186.0320000000002</c:v>
                </c:pt>
                <c:pt idx="6">
                  <c:v>3318.1390000000001</c:v>
                </c:pt>
                <c:pt idx="7">
                  <c:v>3441.3249999999998</c:v>
                </c:pt>
                <c:pt idx="8">
                  <c:v>3705.1610000000001</c:v>
                </c:pt>
                <c:pt idx="9">
                  <c:v>4012.723</c:v>
                </c:pt>
                <c:pt idx="10">
                  <c:v>3976.5810000000001</c:v>
                </c:pt>
                <c:pt idx="11">
                  <c:v>3296.944</c:v>
                </c:pt>
                <c:pt idx="12">
                  <c:v>2622.1579999999999</c:v>
                </c:pt>
                <c:pt idx="13">
                  <c:v>2337.3310000000001</c:v>
                </c:pt>
                <c:pt idx="14">
                  <c:v>2062.5039999999999</c:v>
                </c:pt>
                <c:pt idx="15">
                  <c:v>2291.25</c:v>
                </c:pt>
                <c:pt idx="16">
                  <c:v>2626.5070000000001</c:v>
                </c:pt>
                <c:pt idx="17">
                  <c:v>2906.808</c:v>
                </c:pt>
                <c:pt idx="18">
                  <c:v>3054.1509999999998</c:v>
                </c:pt>
                <c:pt idx="19">
                  <c:v>3249.8960000000002</c:v>
                </c:pt>
                <c:pt idx="20">
                  <c:v>3567.2280000000001</c:v>
                </c:pt>
                <c:pt idx="21">
                  <c:v>3816.4960000000001</c:v>
                </c:pt>
                <c:pt idx="22">
                  <c:v>3709.2629999999999</c:v>
                </c:pt>
                <c:pt idx="23">
                  <c:v>3032.6010000000001</c:v>
                </c:pt>
                <c:pt idx="24">
                  <c:v>2140.556</c:v>
                </c:pt>
                <c:pt idx="25">
                  <c:v>1672.662</c:v>
                </c:pt>
                <c:pt idx="26">
                  <c:v>1390.279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1559.4010000000001</c:v>
                </c:pt>
                <c:pt idx="40">
                  <c:v>2031.0309999999999</c:v>
                </c:pt>
                <c:pt idx="41">
                  <c:v>2460.748</c:v>
                </c:pt>
                <c:pt idx="42">
                  <c:v>2714.1959999999999</c:v>
                </c:pt>
                <c:pt idx="43">
                  <c:v>2997.81</c:v>
                </c:pt>
                <c:pt idx="44">
                  <c:v>3414.9389999999999</c:v>
                </c:pt>
                <c:pt idx="45">
                  <c:v>3762.0430000000001</c:v>
                </c:pt>
                <c:pt idx="46">
                  <c:v>3610.029</c:v>
                </c:pt>
                <c:pt idx="47">
                  <c:v>3188.2429999999999</c:v>
                </c:pt>
                <c:pt idx="48">
                  <c:v>2616.3850000000002</c:v>
                </c:pt>
                <c:pt idx="49">
                  <c:v>2081.136</c:v>
                </c:pt>
                <c:pt idx="50">
                  <c:v>2029.6320000000001</c:v>
                </c:pt>
                <c:pt idx="51">
                  <c:v>2332.797</c:v>
                </c:pt>
                <c:pt idx="52">
                  <c:v>2777.8890000000001</c:v>
                </c:pt>
                <c:pt idx="53">
                  <c:v>3133.0949999999998</c:v>
                </c:pt>
                <c:pt idx="54">
                  <c:v>3293.549</c:v>
                </c:pt>
                <c:pt idx="55">
                  <c:v>3522.2159999999999</c:v>
                </c:pt>
                <c:pt idx="56">
                  <c:v>3839.8359999999998</c:v>
                </c:pt>
                <c:pt idx="57">
                  <c:v>3928.5030000000002</c:v>
                </c:pt>
                <c:pt idx="58">
                  <c:v>3931.616</c:v>
                </c:pt>
                <c:pt idx="59">
                  <c:v>3340.9740000000002</c:v>
                </c:pt>
                <c:pt idx="60">
                  <c:v>2634.9639999999999</c:v>
                </c:pt>
                <c:pt idx="61">
                  <c:v>1858.354</c:v>
                </c:pt>
                <c:pt idx="62">
                  <c:v>1800.768</c:v>
                </c:pt>
                <c:pt idx="63">
                  <c:v>1980.97</c:v>
                </c:pt>
                <c:pt idx="64">
                  <c:v>2374.7332857000001</c:v>
                </c:pt>
                <c:pt idx="65">
                  <c:v>2682.489</c:v>
                </c:pt>
                <c:pt idx="66">
                  <c:v>2830.9839999999999</c:v>
                </c:pt>
                <c:pt idx="67">
                  <c:v>3053.6039999999998</c:v>
                </c:pt>
                <c:pt idx="68">
                  <c:v>3372.2139999999999</c:v>
                </c:pt>
                <c:pt idx="69">
                  <c:v>3599.788</c:v>
                </c:pt>
                <c:pt idx="70">
                  <c:v>3434.877</c:v>
                </c:pt>
                <c:pt idx="71">
                  <c:v>2757.34</c:v>
                </c:pt>
                <c:pt idx="72">
                  <c:v>2028.297</c:v>
                </c:pt>
                <c:pt idx="73">
                  <c:v>1422.328</c:v>
                </c:pt>
                <c:pt idx="74">
                  <c:v>1210.386</c:v>
                </c:pt>
                <c:pt idx="75">
                  <c:v>1455.598</c:v>
                </c:pt>
                <c:pt idx="76">
                  <c:v>1912.1030000000001</c:v>
                </c:pt>
                <c:pt idx="77">
                  <c:v>2275.0230000000001</c:v>
                </c:pt>
                <c:pt idx="78">
                  <c:v>2484.692</c:v>
                </c:pt>
                <c:pt idx="79">
                  <c:v>2734.8139999999999</c:v>
                </c:pt>
                <c:pt idx="80">
                  <c:v>3126.489</c:v>
                </c:pt>
                <c:pt idx="81">
                  <c:v>3411.6509999999998</c:v>
                </c:pt>
                <c:pt idx="82">
                  <c:v>3313.5749999999998</c:v>
                </c:pt>
                <c:pt idx="83">
                  <c:v>2713.808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1013072"/>
        <c:axId val="-1141016336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1017424"/>
        <c:axId val="-1141014704"/>
      </c:scatterChart>
      <c:dateAx>
        <c:axId val="-1141013072"/>
        <c:scaling>
          <c:orientation val="minMax"/>
          <c:min val="4237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-1141016336"/>
        <c:crosses val="autoZero"/>
        <c:auto val="0"/>
        <c:lblOffset val="100"/>
        <c:baseTimeUnit val="months"/>
        <c:majorUnit val="12"/>
        <c:minorUnit val="12"/>
      </c:dateAx>
      <c:valAx>
        <c:axId val="-1141016336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41013072"/>
        <c:crosses val="autoZero"/>
        <c:crossBetween val="between"/>
        <c:majorUnit val="1000"/>
      </c:valAx>
      <c:valAx>
        <c:axId val="-1141014704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141017424"/>
        <c:crosses val="max"/>
        <c:crossBetween val="midCat"/>
      </c:valAx>
      <c:valAx>
        <c:axId val="-114101742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4101470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-33.326832999999965</c:v>
                </c:pt>
                <c:pt idx="1">
                  <c:v>-74.710855000000038</c:v>
                </c:pt>
                <c:pt idx="2">
                  <c:v>43.454163380000011</c:v>
                </c:pt>
                <c:pt idx="3">
                  <c:v>-14.754781379999997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-7.2235300000000109</c:v>
                </c:pt>
                <c:pt idx="1">
                  <c:v>-55.311467999999991</c:v>
                </c:pt>
                <c:pt idx="2">
                  <c:v>5.1192104200000017</c:v>
                </c:pt>
                <c:pt idx="3">
                  <c:v>10.933737579999985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-9.3074689999999975</c:v>
                </c:pt>
                <c:pt idx="1">
                  <c:v>-37.233609000000001</c:v>
                </c:pt>
                <c:pt idx="2">
                  <c:v>12.49218037</c:v>
                </c:pt>
                <c:pt idx="3">
                  <c:v>9.00418363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41016880"/>
        <c:axId val="-1141012528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3782178397884234E-2"/>
                  <c:y val="3.47998655322438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3.22953514114740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1136731961114771E-2"/>
                  <c:y val="-2.97183485150894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3037189223708781E-2"/>
                  <c:y val="-4.54733248776717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7630052936817827E-2"/>
                      <c:h val="5.5047981278450557E-2"/>
                    </c:manualLayout>
                  </c15:layout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-49.857831999999974</c:v>
                </c:pt>
                <c:pt idx="1">
                  <c:v>-167.25593200000003</c:v>
                </c:pt>
                <c:pt idx="2">
                  <c:v>61.065554170000013</c:v>
                </c:pt>
                <c:pt idx="3">
                  <c:v>5.1831398299999876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41016880"/>
        <c:axId val="-1141012528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41015792"/>
        <c:axId val="-1141017968"/>
      </c:scatterChart>
      <c:catAx>
        <c:axId val="-114101688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1012528"/>
        <c:crosses val="autoZero"/>
        <c:auto val="1"/>
        <c:lblAlgn val="ctr"/>
        <c:lblOffset val="100"/>
        <c:tickLblSkip val="1"/>
        <c:noMultiLvlLbl val="0"/>
      </c:catAx>
      <c:valAx>
        <c:axId val="-1141012528"/>
        <c:scaling>
          <c:orientation val="minMax"/>
          <c:max val="150"/>
          <c:min val="-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1016880"/>
        <c:crosses val="autoZero"/>
        <c:crossBetween val="between"/>
        <c:majorUnit val="50"/>
      </c:valAx>
      <c:valAx>
        <c:axId val="-1141017968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141015792"/>
        <c:crosses val="max"/>
        <c:crossBetween val="midCat"/>
        <c:majorUnit val="30"/>
      </c:valAx>
      <c:valAx>
        <c:axId val="-11410157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410179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61.971187999999998</c:v>
                </c:pt>
                <c:pt idx="1">
                  <c:v>60.268717000000002</c:v>
                </c:pt>
                <c:pt idx="2">
                  <c:v>65.503579000000002</c:v>
                </c:pt>
                <c:pt idx="3">
                  <c:v>58.046233999999998</c:v>
                </c:pt>
                <c:pt idx="4">
                  <c:v>61.210858999999999</c:v>
                </c:pt>
                <c:pt idx="5">
                  <c:v>61.572367999999997</c:v>
                </c:pt>
                <c:pt idx="6">
                  <c:v>62.967241999999999</c:v>
                </c:pt>
                <c:pt idx="7">
                  <c:v>69.325457999999998</c:v>
                </c:pt>
                <c:pt idx="8">
                  <c:v>62.438499</c:v>
                </c:pt>
                <c:pt idx="9">
                  <c:v>66.532053000000005</c:v>
                </c:pt>
                <c:pt idx="10">
                  <c:v>62.857303000000002</c:v>
                </c:pt>
                <c:pt idx="11">
                  <c:v>63.473595000000003</c:v>
                </c:pt>
                <c:pt idx="12">
                  <c:v>65.83569</c:v>
                </c:pt>
                <c:pt idx="13">
                  <c:v>58.314672999999999</c:v>
                </c:pt>
                <c:pt idx="14">
                  <c:v>55.667043</c:v>
                </c:pt>
                <c:pt idx="15">
                  <c:v>61.213194000000001</c:v>
                </c:pt>
                <c:pt idx="16">
                  <c:v>61.861533000000001</c:v>
                </c:pt>
                <c:pt idx="17">
                  <c:v>56.705832999999998</c:v>
                </c:pt>
                <c:pt idx="18">
                  <c:v>59.068790999999997</c:v>
                </c:pt>
                <c:pt idx="19">
                  <c:v>63.794620000000002</c:v>
                </c:pt>
                <c:pt idx="20">
                  <c:v>58.59742</c:v>
                </c:pt>
                <c:pt idx="21">
                  <c:v>57.674056999999998</c:v>
                </c:pt>
                <c:pt idx="22">
                  <c:v>54.392702</c:v>
                </c:pt>
                <c:pt idx="23">
                  <c:v>53.183706999999998</c:v>
                </c:pt>
                <c:pt idx="24">
                  <c:v>55.612456999999999</c:v>
                </c:pt>
                <c:pt idx="25">
                  <c:v>47.378796000000001</c:v>
                </c:pt>
                <c:pt idx="26">
                  <c:v>46.060926000000002</c:v>
                </c:pt>
                <c:pt idx="27">
                  <c:v>38.999501000000002</c:v>
                </c:pt>
                <c:pt idx="28">
                  <c:v>36.934071000000003</c:v>
                </c:pt>
                <c:pt idx="29">
                  <c:v>39.258833000000003</c:v>
                </c:pt>
                <c:pt idx="30">
                  <c:v>43.195796999999999</c:v>
                </c:pt>
                <c:pt idx="31">
                  <c:v>47.499327000000001</c:v>
                </c:pt>
                <c:pt idx="32">
                  <c:v>45.118958999999997</c:v>
                </c:pt>
                <c:pt idx="33">
                  <c:v>46.599246999999998</c:v>
                </c:pt>
                <c:pt idx="34">
                  <c:v>45.959758000000001</c:v>
                </c:pt>
                <c:pt idx="35">
                  <c:v>46.435659000000001</c:v>
                </c:pt>
                <c:pt idx="36">
                  <c:v>48.564743999999997</c:v>
                </c:pt>
                <c:pt idx="37">
                  <c:v>40.292459000000001</c:v>
                </c:pt>
                <c:pt idx="38">
                  <c:v>49.891813999999997</c:v>
                </c:pt>
                <c:pt idx="39">
                  <c:v>48.324120999999998</c:v>
                </c:pt>
                <c:pt idx="40">
                  <c:v>51.943719168999998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51.943719168999998</c:v>
                </c:pt>
                <c:pt idx="41">
                  <c:v>50.739229999999999</c:v>
                </c:pt>
                <c:pt idx="42">
                  <c:v>52.13241</c:v>
                </c:pt>
                <c:pt idx="43">
                  <c:v>56.274169999999998</c:v>
                </c:pt>
                <c:pt idx="44">
                  <c:v>51.217359999999999</c:v>
                </c:pt>
                <c:pt idx="45">
                  <c:v>51.864170000000001</c:v>
                </c:pt>
                <c:pt idx="46">
                  <c:v>49.61336</c:v>
                </c:pt>
                <c:pt idx="47">
                  <c:v>49.261339999999997</c:v>
                </c:pt>
                <c:pt idx="48">
                  <c:v>51.919989999999999</c:v>
                </c:pt>
                <c:pt idx="49">
                  <c:v>48.37603</c:v>
                </c:pt>
                <c:pt idx="50">
                  <c:v>52.946199999999997</c:v>
                </c:pt>
                <c:pt idx="51">
                  <c:v>48.609250000000003</c:v>
                </c:pt>
                <c:pt idx="52">
                  <c:v>48.683419999999998</c:v>
                </c:pt>
                <c:pt idx="53">
                  <c:v>48.22466</c:v>
                </c:pt>
                <c:pt idx="54">
                  <c:v>50.243600000000001</c:v>
                </c:pt>
                <c:pt idx="55">
                  <c:v>54.803280000000001</c:v>
                </c:pt>
                <c:pt idx="56">
                  <c:v>50.321719999999999</c:v>
                </c:pt>
                <c:pt idx="57">
                  <c:v>51.533659999999998</c:v>
                </c:pt>
                <c:pt idx="58">
                  <c:v>49.820010000000003</c:v>
                </c:pt>
                <c:pt idx="59">
                  <c:v>49.820219999999999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63.013924583333335</c:v>
                </c:pt>
                <c:pt idx="2">
                  <c:v>63.013924583333335</c:v>
                </c:pt>
                <c:pt idx="3">
                  <c:v>63.013924583333335</c:v>
                </c:pt>
                <c:pt idx="4">
                  <c:v>63.013924583333335</c:v>
                </c:pt>
                <c:pt idx="5">
                  <c:v>63.013924583333335</c:v>
                </c:pt>
                <c:pt idx="6">
                  <c:v>63.013924583333335</c:v>
                </c:pt>
                <c:pt idx="7">
                  <c:v>63.013924583333335</c:v>
                </c:pt>
                <c:pt idx="8">
                  <c:v>63.013924583333335</c:v>
                </c:pt>
                <c:pt idx="9">
                  <c:v>63.013924583333335</c:v>
                </c:pt>
                <c:pt idx="10">
                  <c:v>63.013924583333335</c:v>
                </c:pt>
                <c:pt idx="13">
                  <c:v>58.859105249999992</c:v>
                </c:pt>
                <c:pt idx="14">
                  <c:v>58.859105249999992</c:v>
                </c:pt>
                <c:pt idx="15">
                  <c:v>58.859105249999992</c:v>
                </c:pt>
                <c:pt idx="16">
                  <c:v>58.859105249999992</c:v>
                </c:pt>
                <c:pt idx="17">
                  <c:v>58.859105249999992</c:v>
                </c:pt>
                <c:pt idx="18">
                  <c:v>58.859105249999992</c:v>
                </c:pt>
                <c:pt idx="19">
                  <c:v>58.859105249999992</c:v>
                </c:pt>
                <c:pt idx="20">
                  <c:v>58.859105249999992</c:v>
                </c:pt>
                <c:pt idx="21">
                  <c:v>58.859105249999992</c:v>
                </c:pt>
                <c:pt idx="22">
                  <c:v>58.859105249999992</c:v>
                </c:pt>
                <c:pt idx="25">
                  <c:v>44.92111091666667</c:v>
                </c:pt>
                <c:pt idx="26">
                  <c:v>44.92111091666667</c:v>
                </c:pt>
                <c:pt idx="27">
                  <c:v>44.92111091666667</c:v>
                </c:pt>
                <c:pt idx="28">
                  <c:v>44.92111091666667</c:v>
                </c:pt>
                <c:pt idx="29">
                  <c:v>44.92111091666667</c:v>
                </c:pt>
                <c:pt idx="30">
                  <c:v>44.92111091666667</c:v>
                </c:pt>
                <c:pt idx="31">
                  <c:v>44.92111091666667</c:v>
                </c:pt>
                <c:pt idx="32">
                  <c:v>44.92111091666667</c:v>
                </c:pt>
                <c:pt idx="33">
                  <c:v>44.92111091666667</c:v>
                </c:pt>
                <c:pt idx="34">
                  <c:v>44.92111091666667</c:v>
                </c:pt>
                <c:pt idx="37">
                  <c:v>50.009908097416663</c:v>
                </c:pt>
                <c:pt idx="38">
                  <c:v>50.009908097416663</c:v>
                </c:pt>
                <c:pt idx="39">
                  <c:v>50.009908097416663</c:v>
                </c:pt>
                <c:pt idx="40">
                  <c:v>50.009908097416663</c:v>
                </c:pt>
                <c:pt idx="41">
                  <c:v>50.009908097416663</c:v>
                </c:pt>
                <c:pt idx="42">
                  <c:v>50.009908097416663</c:v>
                </c:pt>
                <c:pt idx="43">
                  <c:v>50.009908097416663</c:v>
                </c:pt>
                <c:pt idx="44">
                  <c:v>50.009908097416663</c:v>
                </c:pt>
                <c:pt idx="45">
                  <c:v>50.009908097416663</c:v>
                </c:pt>
                <c:pt idx="46">
                  <c:v>50.009908097416663</c:v>
                </c:pt>
                <c:pt idx="49">
                  <c:v>50.44183666666666</c:v>
                </c:pt>
                <c:pt idx="50">
                  <c:v>50.44183666666666</c:v>
                </c:pt>
                <c:pt idx="51">
                  <c:v>50.44183666666666</c:v>
                </c:pt>
                <c:pt idx="52">
                  <c:v>50.44183666666666</c:v>
                </c:pt>
                <c:pt idx="53">
                  <c:v>50.44183666666666</c:v>
                </c:pt>
                <c:pt idx="54">
                  <c:v>50.44183666666666</c:v>
                </c:pt>
                <c:pt idx="55">
                  <c:v>50.44183666666666</c:v>
                </c:pt>
                <c:pt idx="56">
                  <c:v>50.44183666666666</c:v>
                </c:pt>
                <c:pt idx="57">
                  <c:v>50.44183666666666</c:v>
                </c:pt>
                <c:pt idx="58">
                  <c:v>50.44183666666666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41011984"/>
        <c:axId val="-1139552720"/>
      </c:lineChart>
      <c:catAx>
        <c:axId val="-1141011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3955272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39552720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41011984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830359635805028"/>
          <c:y val="0.13053428153452343"/>
          <c:w val="0.82441304605173016"/>
          <c:h val="0.693539624867257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-98.611270089999948</c:v>
                </c:pt>
                <c:pt idx="1">
                  <c:v>-102.08149275</c:v>
                </c:pt>
                <c:pt idx="2">
                  <c:v>71.648070599999983</c:v>
                </c:pt>
                <c:pt idx="3">
                  <c:v>-8.9893177499999979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-2.5806400300000014</c:v>
                </c:pt>
                <c:pt idx="1">
                  <c:v>-3.5939200000000007</c:v>
                </c:pt>
                <c:pt idx="2">
                  <c:v>1.3873707619999998</c:v>
                </c:pt>
                <c:pt idx="3">
                  <c:v>8.6070204000002093E-2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-0.3700469749999975</c:v>
                </c:pt>
                <c:pt idx="1">
                  <c:v>-3.5529590240000015</c:v>
                </c:pt>
                <c:pt idx="2">
                  <c:v>-0.25497771499999899</c:v>
                </c:pt>
                <c:pt idx="3">
                  <c:v>1.3672603199999998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39555440"/>
        <c:axId val="-1139552176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6727228927139263E-2"/>
                  <c:y val="4.58830080466891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6727228927139346E-2"/>
                  <c:y val="2.94559139478963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9194625359668594E-2"/>
                  <c:y val="-3.62524624472748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093773544336623E-2"/>
                  <c:y val="3.09556947043963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-101.56195709499994</c:v>
                </c:pt>
                <c:pt idx="1">
                  <c:v>-109.228371774</c:v>
                </c:pt>
                <c:pt idx="2">
                  <c:v>72.780463646999991</c:v>
                </c:pt>
                <c:pt idx="3">
                  <c:v>-7.535987225999996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39555440"/>
        <c:axId val="-1139552176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39545648"/>
        <c:axId val="-1139551088"/>
      </c:scatterChart>
      <c:catAx>
        <c:axId val="-113955544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39552176"/>
        <c:crosses val="autoZero"/>
        <c:auto val="1"/>
        <c:lblAlgn val="ctr"/>
        <c:lblOffset val="100"/>
        <c:tickLblSkip val="1"/>
        <c:noMultiLvlLbl val="0"/>
      </c:catAx>
      <c:valAx>
        <c:axId val="-1139552176"/>
        <c:scaling>
          <c:orientation val="minMax"/>
          <c:max val="125"/>
          <c:min val="-1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39555440"/>
        <c:crosses val="autoZero"/>
        <c:crossBetween val="between"/>
        <c:majorUnit val="25"/>
      </c:valAx>
      <c:valAx>
        <c:axId val="-1139551088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139545648"/>
        <c:crosses val="max"/>
        <c:crossBetween val="midCat"/>
      </c:valAx>
      <c:valAx>
        <c:axId val="-1139545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39551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69.253774041</c:v>
                </c:pt>
                <c:pt idx="1">
                  <c:v>50.024953132</c:v>
                </c:pt>
                <c:pt idx="2">
                  <c:v>48.869908676999998</c:v>
                </c:pt>
                <c:pt idx="3">
                  <c:v>44.793441719999997</c:v>
                </c:pt>
                <c:pt idx="4">
                  <c:v>51.573590324000001</c:v>
                </c:pt>
                <c:pt idx="5">
                  <c:v>60.239975909999998</c:v>
                </c:pt>
                <c:pt idx="6">
                  <c:v>68.083151048999994</c:v>
                </c:pt>
                <c:pt idx="7">
                  <c:v>67.976370340000003</c:v>
                </c:pt>
                <c:pt idx="8">
                  <c:v>58.159414290000001</c:v>
                </c:pt>
                <c:pt idx="9">
                  <c:v>52.811207013000001</c:v>
                </c:pt>
                <c:pt idx="10">
                  <c:v>56.170449150000003</c:v>
                </c:pt>
                <c:pt idx="11">
                  <c:v>60.149091401</c:v>
                </c:pt>
                <c:pt idx="12">
                  <c:v>60.198764064999999</c:v>
                </c:pt>
                <c:pt idx="13">
                  <c:v>49.199763760000003</c:v>
                </c:pt>
                <c:pt idx="14">
                  <c:v>48.347844962000003</c:v>
                </c:pt>
                <c:pt idx="15">
                  <c:v>37.282224120000002</c:v>
                </c:pt>
                <c:pt idx="16">
                  <c:v>44.060165955999999</c:v>
                </c:pt>
                <c:pt idx="17">
                  <c:v>48.267030300000002</c:v>
                </c:pt>
                <c:pt idx="18">
                  <c:v>59.801968033000001</c:v>
                </c:pt>
                <c:pt idx="19">
                  <c:v>56.310744251000003</c:v>
                </c:pt>
                <c:pt idx="20">
                  <c:v>51.113288310000002</c:v>
                </c:pt>
                <c:pt idx="21">
                  <c:v>41.517648131999998</c:v>
                </c:pt>
                <c:pt idx="22">
                  <c:v>45.869143289999997</c:v>
                </c:pt>
                <c:pt idx="23">
                  <c:v>44.574784772999998</c:v>
                </c:pt>
                <c:pt idx="24">
                  <c:v>40.721643213999997</c:v>
                </c:pt>
                <c:pt idx="25">
                  <c:v>35.981930177000002</c:v>
                </c:pt>
                <c:pt idx="26">
                  <c:v>32.799766472999998</c:v>
                </c:pt>
                <c:pt idx="27">
                  <c:v>26.704142910000002</c:v>
                </c:pt>
                <c:pt idx="28">
                  <c:v>29.821122824</c:v>
                </c:pt>
                <c:pt idx="29">
                  <c:v>39.909196979999997</c:v>
                </c:pt>
                <c:pt idx="30">
                  <c:v>52.950167024000002</c:v>
                </c:pt>
                <c:pt idx="31">
                  <c:v>53.712463999000001</c:v>
                </c:pt>
                <c:pt idx="32">
                  <c:v>41.888119830000001</c:v>
                </c:pt>
                <c:pt idx="33">
                  <c:v>37.507379755999999</c:v>
                </c:pt>
                <c:pt idx="34">
                  <c:v>38.028566939999997</c:v>
                </c:pt>
                <c:pt idx="35">
                  <c:v>47.290498047</c:v>
                </c:pt>
                <c:pt idx="36">
                  <c:v>49.192985593000003</c:v>
                </c:pt>
                <c:pt idx="37">
                  <c:v>50.544309826999999</c:v>
                </c:pt>
                <c:pt idx="38">
                  <c:v>36.670681678000001</c:v>
                </c:pt>
                <c:pt idx="39">
                  <c:v>34.792419299999999</c:v>
                </c:pt>
                <c:pt idx="40">
                  <c:v>39.049486659999999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39.049486659999999</c:v>
                </c:pt>
                <c:pt idx="41">
                  <c:v>49.254159999999999</c:v>
                </c:pt>
                <c:pt idx="42">
                  <c:v>59.583910000000003</c:v>
                </c:pt>
                <c:pt idx="43">
                  <c:v>57.081380000000003</c:v>
                </c:pt>
                <c:pt idx="44">
                  <c:v>45.313549999999999</c:v>
                </c:pt>
                <c:pt idx="45">
                  <c:v>39.351120000000002</c:v>
                </c:pt>
                <c:pt idx="46">
                  <c:v>37.267479999999999</c:v>
                </c:pt>
                <c:pt idx="47">
                  <c:v>51.993940000000002</c:v>
                </c:pt>
                <c:pt idx="48">
                  <c:v>55.487740000000002</c:v>
                </c:pt>
                <c:pt idx="49">
                  <c:v>45.516649999999998</c:v>
                </c:pt>
                <c:pt idx="50">
                  <c:v>39.535820000000001</c:v>
                </c:pt>
                <c:pt idx="51">
                  <c:v>35.58455</c:v>
                </c:pt>
                <c:pt idx="52">
                  <c:v>37.200290000000003</c:v>
                </c:pt>
                <c:pt idx="53">
                  <c:v>47.03772</c:v>
                </c:pt>
                <c:pt idx="54">
                  <c:v>57.718820000000001</c:v>
                </c:pt>
                <c:pt idx="55">
                  <c:v>55.250749999999996</c:v>
                </c:pt>
                <c:pt idx="56">
                  <c:v>43.55245</c:v>
                </c:pt>
                <c:pt idx="57">
                  <c:v>39.062919999999998</c:v>
                </c:pt>
                <c:pt idx="58">
                  <c:v>35.806260000000002</c:v>
                </c:pt>
                <c:pt idx="59">
                  <c:v>50.805500000000002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57.342110587249984</c:v>
                </c:pt>
                <c:pt idx="3">
                  <c:v>57.342110587249984</c:v>
                </c:pt>
                <c:pt idx="4">
                  <c:v>57.342110587249984</c:v>
                </c:pt>
                <c:pt idx="5">
                  <c:v>57.342110587249984</c:v>
                </c:pt>
                <c:pt idx="6">
                  <c:v>57.342110587249984</c:v>
                </c:pt>
                <c:pt idx="7">
                  <c:v>57.342110587249984</c:v>
                </c:pt>
                <c:pt idx="8">
                  <c:v>57.342110587249984</c:v>
                </c:pt>
                <c:pt idx="9">
                  <c:v>57.342110587249984</c:v>
                </c:pt>
                <c:pt idx="14">
                  <c:v>48.878614162666672</c:v>
                </c:pt>
                <c:pt idx="15">
                  <c:v>48.878614162666672</c:v>
                </c:pt>
                <c:pt idx="16">
                  <c:v>48.878614162666672</c:v>
                </c:pt>
                <c:pt idx="17">
                  <c:v>48.878614162666672</c:v>
                </c:pt>
                <c:pt idx="18">
                  <c:v>48.878614162666672</c:v>
                </c:pt>
                <c:pt idx="19">
                  <c:v>48.878614162666672</c:v>
                </c:pt>
                <c:pt idx="20">
                  <c:v>48.878614162666672</c:v>
                </c:pt>
                <c:pt idx="21">
                  <c:v>48.878614162666672</c:v>
                </c:pt>
                <c:pt idx="26">
                  <c:v>39.776249847833334</c:v>
                </c:pt>
                <c:pt idx="27">
                  <c:v>39.776249847833334</c:v>
                </c:pt>
                <c:pt idx="28">
                  <c:v>39.776249847833334</c:v>
                </c:pt>
                <c:pt idx="29">
                  <c:v>39.776249847833334</c:v>
                </c:pt>
                <c:pt idx="30">
                  <c:v>39.776249847833334</c:v>
                </c:pt>
                <c:pt idx="31">
                  <c:v>39.776249847833334</c:v>
                </c:pt>
                <c:pt idx="32">
                  <c:v>39.776249847833334</c:v>
                </c:pt>
                <c:pt idx="33">
                  <c:v>39.776249847833334</c:v>
                </c:pt>
                <c:pt idx="38">
                  <c:v>45.841285254833338</c:v>
                </c:pt>
                <c:pt idx="39">
                  <c:v>45.841285254833338</c:v>
                </c:pt>
                <c:pt idx="40">
                  <c:v>45.841285254833338</c:v>
                </c:pt>
                <c:pt idx="41">
                  <c:v>45.841285254833338</c:v>
                </c:pt>
                <c:pt idx="42">
                  <c:v>45.841285254833338</c:v>
                </c:pt>
                <c:pt idx="43">
                  <c:v>45.841285254833338</c:v>
                </c:pt>
                <c:pt idx="44">
                  <c:v>45.841285254833338</c:v>
                </c:pt>
                <c:pt idx="45">
                  <c:v>45.841285254833338</c:v>
                </c:pt>
                <c:pt idx="50">
                  <c:v>45.213289166666669</c:v>
                </c:pt>
                <c:pt idx="51">
                  <c:v>45.213289166666669</c:v>
                </c:pt>
                <c:pt idx="52">
                  <c:v>45.213289166666669</c:v>
                </c:pt>
                <c:pt idx="53">
                  <c:v>45.213289166666669</c:v>
                </c:pt>
                <c:pt idx="54">
                  <c:v>45.213289166666669</c:v>
                </c:pt>
                <c:pt idx="55">
                  <c:v>45.213289166666669</c:v>
                </c:pt>
                <c:pt idx="56">
                  <c:v>45.213289166666669</c:v>
                </c:pt>
                <c:pt idx="57">
                  <c:v>45.213289166666669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39556528"/>
        <c:axId val="-1139553808"/>
      </c:lineChart>
      <c:catAx>
        <c:axId val="-1139556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3955380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39553808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39556528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42039270155944186"/>
          <c:y val="0.5927387814887155"/>
          <c:w val="0.45866807450291541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99.144744000000003</c:v>
                </c:pt>
                <c:pt idx="1">
                  <c:v>98.637321</c:v>
                </c:pt>
                <c:pt idx="2">
                  <c:v>96.932056000000003</c:v>
                </c:pt>
                <c:pt idx="3">
                  <c:v>108.07230199999999</c:v>
                </c:pt>
                <c:pt idx="4">
                  <c:v>115.700254</c:v>
                </c:pt>
                <c:pt idx="5">
                  <c:v>116.860902</c:v>
                </c:pt>
                <c:pt idx="6">
                  <c:v>110.348409</c:v>
                </c:pt>
                <c:pt idx="7">
                  <c:v>103.744169</c:v>
                </c:pt>
                <c:pt idx="8">
                  <c:v>100.383973</c:v>
                </c:pt>
                <c:pt idx="9">
                  <c:v>104.855065</c:v>
                </c:pt>
                <c:pt idx="10">
                  <c:v>104.075187</c:v>
                </c:pt>
                <c:pt idx="11">
                  <c:v>102.79285400000001</c:v>
                </c:pt>
                <c:pt idx="12">
                  <c:v>99.144744000000003</c:v>
                </c:pt>
                <c:pt idx="13">
                  <c:v>98.637321</c:v>
                </c:pt>
                <c:pt idx="14">
                  <c:v>96.932056000000003</c:v>
                </c:pt>
                <c:pt idx="15">
                  <c:v>108.07230199999999</c:v>
                </c:pt>
                <c:pt idx="16">
                  <c:v>115.700254</c:v>
                </c:pt>
                <c:pt idx="17">
                  <c:v>116.860902</c:v>
                </c:pt>
                <c:pt idx="18">
                  <c:v>110.348409</c:v>
                </c:pt>
                <c:pt idx="19">
                  <c:v>103.744169</c:v>
                </c:pt>
                <c:pt idx="20">
                  <c:v>100.383973</c:v>
                </c:pt>
                <c:pt idx="21">
                  <c:v>104.855065</c:v>
                </c:pt>
                <c:pt idx="22">
                  <c:v>104.075187</c:v>
                </c:pt>
                <c:pt idx="23">
                  <c:v>102.79285400000001</c:v>
                </c:pt>
                <c:pt idx="24">
                  <c:v>99.144744000000003</c:v>
                </c:pt>
                <c:pt idx="25">
                  <c:v>98.637321</c:v>
                </c:pt>
                <c:pt idx="26">
                  <c:v>96.932056000000003</c:v>
                </c:pt>
                <c:pt idx="27">
                  <c:v>108.07230199999999</c:v>
                </c:pt>
                <c:pt idx="28">
                  <c:v>115.700254</c:v>
                </c:pt>
                <c:pt idx="29">
                  <c:v>116.860902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99.144744000000003</c:v>
                </c:pt>
                <c:pt idx="37">
                  <c:v>98.637321</c:v>
                </c:pt>
                <c:pt idx="38">
                  <c:v>96.932056000000003</c:v>
                </c:pt>
                <c:pt idx="39">
                  <c:v>108.07230199999999</c:v>
                </c:pt>
                <c:pt idx="40">
                  <c:v>115.700254</c:v>
                </c:pt>
                <c:pt idx="41">
                  <c:v>116.860902</c:v>
                </c:pt>
                <c:pt idx="42">
                  <c:v>110.348409</c:v>
                </c:pt>
                <c:pt idx="43">
                  <c:v>103.744169</c:v>
                </c:pt>
                <c:pt idx="44">
                  <c:v>100.383973</c:v>
                </c:pt>
                <c:pt idx="45">
                  <c:v>104.855065</c:v>
                </c:pt>
                <c:pt idx="46">
                  <c:v>104.075187</c:v>
                </c:pt>
                <c:pt idx="47">
                  <c:v>102.79285400000001</c:v>
                </c:pt>
                <c:pt idx="48">
                  <c:v>99.144744000000003</c:v>
                </c:pt>
                <c:pt idx="49">
                  <c:v>98.637321</c:v>
                </c:pt>
                <c:pt idx="50">
                  <c:v>96.932056000000003</c:v>
                </c:pt>
                <c:pt idx="51">
                  <c:v>108.07230199999999</c:v>
                </c:pt>
                <c:pt idx="52">
                  <c:v>115.700254</c:v>
                </c:pt>
                <c:pt idx="53">
                  <c:v>116.860902</c:v>
                </c:pt>
                <c:pt idx="54">
                  <c:v>110.348409</c:v>
                </c:pt>
                <c:pt idx="55">
                  <c:v>103.744169</c:v>
                </c:pt>
                <c:pt idx="56">
                  <c:v>100.383973</c:v>
                </c:pt>
                <c:pt idx="57">
                  <c:v>104.855065</c:v>
                </c:pt>
                <c:pt idx="58">
                  <c:v>104.075187</c:v>
                </c:pt>
                <c:pt idx="59">
                  <c:v>102.79285400000001</c:v>
                </c:pt>
                <c:pt idx="60">
                  <c:v>99.144744000000003</c:v>
                </c:pt>
                <c:pt idx="61">
                  <c:v>98.637321</c:v>
                </c:pt>
                <c:pt idx="62">
                  <c:v>96.932056000000003</c:v>
                </c:pt>
                <c:pt idx="63">
                  <c:v>108.07230199999999</c:v>
                </c:pt>
                <c:pt idx="64">
                  <c:v>115.700254</c:v>
                </c:pt>
                <c:pt idx="65">
                  <c:v>116.860902</c:v>
                </c:pt>
                <c:pt idx="66">
                  <c:v>110.348409</c:v>
                </c:pt>
                <c:pt idx="67">
                  <c:v>103.744169</c:v>
                </c:pt>
                <c:pt idx="68">
                  <c:v>100.383973</c:v>
                </c:pt>
                <c:pt idx="69">
                  <c:v>104.855065</c:v>
                </c:pt>
                <c:pt idx="70">
                  <c:v>104.075187</c:v>
                </c:pt>
                <c:pt idx="71">
                  <c:v>102.79285400000001</c:v>
                </c:pt>
                <c:pt idx="72">
                  <c:v>99.144744000000003</c:v>
                </c:pt>
                <c:pt idx="73">
                  <c:v>98.637321</c:v>
                </c:pt>
                <c:pt idx="74">
                  <c:v>96.932056000000003</c:v>
                </c:pt>
                <c:pt idx="75">
                  <c:v>108.07230199999999</c:v>
                </c:pt>
                <c:pt idx="76">
                  <c:v>115.700254</c:v>
                </c:pt>
                <c:pt idx="77">
                  <c:v>116.860902</c:v>
                </c:pt>
                <c:pt idx="78">
                  <c:v>110.348409</c:v>
                </c:pt>
                <c:pt idx="79">
                  <c:v>103.744169</c:v>
                </c:pt>
                <c:pt idx="80">
                  <c:v>100.383973</c:v>
                </c:pt>
                <c:pt idx="81">
                  <c:v>104.855065</c:v>
                </c:pt>
                <c:pt idx="82">
                  <c:v>104.075187</c:v>
                </c:pt>
                <c:pt idx="83">
                  <c:v>102.79285400000001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88.058302999999995</c:v>
                </c:pt>
                <c:pt idx="1">
                  <c:v>88.426296999999991</c:v>
                </c:pt>
                <c:pt idx="2">
                  <c:v>94.62067900000001</c:v>
                </c:pt>
                <c:pt idx="3">
                  <c:v>85.112910000000014</c:v>
                </c:pt>
                <c:pt idx="4">
                  <c:v>76.716676000000007</c:v>
                </c:pt>
                <c:pt idx="5">
                  <c:v>65.225574000000009</c:v>
                </c:pt>
                <c:pt idx="6">
                  <c:v>57.770199999999988</c:v>
                </c:pt>
                <c:pt idx="7">
                  <c:v>55.164005000000003</c:v>
                </c:pt>
                <c:pt idx="8">
                  <c:v>56.182936000000012</c:v>
                </c:pt>
                <c:pt idx="9">
                  <c:v>56.077195000000017</c:v>
                </c:pt>
                <c:pt idx="10">
                  <c:v>66.201370999999995</c:v>
                </c:pt>
                <c:pt idx="11">
                  <c:v>59.216160000000002</c:v>
                </c:pt>
                <c:pt idx="12">
                  <c:v>88.058302999999995</c:v>
                </c:pt>
                <c:pt idx="13">
                  <c:v>88.426296999999991</c:v>
                </c:pt>
                <c:pt idx="14">
                  <c:v>94.62067900000001</c:v>
                </c:pt>
                <c:pt idx="15">
                  <c:v>85.112910000000014</c:v>
                </c:pt>
                <c:pt idx="16">
                  <c:v>76.716676000000007</c:v>
                </c:pt>
                <c:pt idx="17">
                  <c:v>65.225574000000009</c:v>
                </c:pt>
                <c:pt idx="18">
                  <c:v>57.770199999999988</c:v>
                </c:pt>
                <c:pt idx="19">
                  <c:v>55.164005000000003</c:v>
                </c:pt>
                <c:pt idx="20">
                  <c:v>56.182936000000012</c:v>
                </c:pt>
                <c:pt idx="21">
                  <c:v>56.077195000000017</c:v>
                </c:pt>
                <c:pt idx="22">
                  <c:v>66.201370999999995</c:v>
                </c:pt>
                <c:pt idx="23">
                  <c:v>59.216160000000002</c:v>
                </c:pt>
                <c:pt idx="24">
                  <c:v>88.058302999999995</c:v>
                </c:pt>
                <c:pt idx="25">
                  <c:v>88.426296999999991</c:v>
                </c:pt>
                <c:pt idx="26">
                  <c:v>94.62067900000001</c:v>
                </c:pt>
                <c:pt idx="27">
                  <c:v>85.112910000000014</c:v>
                </c:pt>
                <c:pt idx="28">
                  <c:v>76.716676000000007</c:v>
                </c:pt>
                <c:pt idx="29">
                  <c:v>65.225574000000009</c:v>
                </c:pt>
                <c:pt idx="30">
                  <c:v>57.770199999999988</c:v>
                </c:pt>
                <c:pt idx="31">
                  <c:v>55.164005000000003</c:v>
                </c:pt>
                <c:pt idx="32">
                  <c:v>56.182936000000012</c:v>
                </c:pt>
                <c:pt idx="33">
                  <c:v>56.077195000000017</c:v>
                </c:pt>
                <c:pt idx="34">
                  <c:v>66.201370999999995</c:v>
                </c:pt>
                <c:pt idx="35">
                  <c:v>59.216160000000002</c:v>
                </c:pt>
                <c:pt idx="36">
                  <c:v>88.058302999999995</c:v>
                </c:pt>
                <c:pt idx="37">
                  <c:v>88.426296999999991</c:v>
                </c:pt>
                <c:pt idx="38">
                  <c:v>94.62067900000001</c:v>
                </c:pt>
                <c:pt idx="39">
                  <c:v>85.112910000000014</c:v>
                </c:pt>
                <c:pt idx="40">
                  <c:v>76.716676000000007</c:v>
                </c:pt>
                <c:pt idx="41">
                  <c:v>65.225574000000009</c:v>
                </c:pt>
                <c:pt idx="42">
                  <c:v>57.770199999999988</c:v>
                </c:pt>
                <c:pt idx="43">
                  <c:v>55.164005000000003</c:v>
                </c:pt>
                <c:pt idx="44">
                  <c:v>56.182936000000012</c:v>
                </c:pt>
                <c:pt idx="45">
                  <c:v>56.077195000000017</c:v>
                </c:pt>
                <c:pt idx="46">
                  <c:v>66.201370999999995</c:v>
                </c:pt>
                <c:pt idx="47">
                  <c:v>59.216160000000002</c:v>
                </c:pt>
                <c:pt idx="48">
                  <c:v>88.058302999999995</c:v>
                </c:pt>
                <c:pt idx="49">
                  <c:v>88.426296999999991</c:v>
                </c:pt>
                <c:pt idx="50">
                  <c:v>94.62067900000001</c:v>
                </c:pt>
                <c:pt idx="51">
                  <c:v>85.112910000000014</c:v>
                </c:pt>
                <c:pt idx="52">
                  <c:v>76.716676000000007</c:v>
                </c:pt>
                <c:pt idx="53">
                  <c:v>65.225574000000009</c:v>
                </c:pt>
                <c:pt idx="54">
                  <c:v>57.770199999999988</c:v>
                </c:pt>
                <c:pt idx="55">
                  <c:v>55.164005000000003</c:v>
                </c:pt>
                <c:pt idx="56">
                  <c:v>56.182936000000012</c:v>
                </c:pt>
                <c:pt idx="57">
                  <c:v>56.077195000000017</c:v>
                </c:pt>
                <c:pt idx="58">
                  <c:v>66.201370999999995</c:v>
                </c:pt>
                <c:pt idx="59">
                  <c:v>59.216160000000002</c:v>
                </c:pt>
                <c:pt idx="60">
                  <c:v>88.058302999999995</c:v>
                </c:pt>
                <c:pt idx="61">
                  <c:v>88.426296999999991</c:v>
                </c:pt>
                <c:pt idx="62">
                  <c:v>94.62067900000001</c:v>
                </c:pt>
                <c:pt idx="63">
                  <c:v>85.112910000000014</c:v>
                </c:pt>
                <c:pt idx="64">
                  <c:v>76.716676000000007</c:v>
                </c:pt>
                <c:pt idx="65">
                  <c:v>65.225574000000009</c:v>
                </c:pt>
                <c:pt idx="66">
                  <c:v>57.770199999999988</c:v>
                </c:pt>
                <c:pt idx="67">
                  <c:v>55.164005000000003</c:v>
                </c:pt>
                <c:pt idx="68">
                  <c:v>56.182936000000012</c:v>
                </c:pt>
                <c:pt idx="69">
                  <c:v>56.077195000000017</c:v>
                </c:pt>
                <c:pt idx="70">
                  <c:v>66.201370999999995</c:v>
                </c:pt>
                <c:pt idx="71">
                  <c:v>59.216160000000002</c:v>
                </c:pt>
                <c:pt idx="72">
                  <c:v>88.058302999999995</c:v>
                </c:pt>
                <c:pt idx="73">
                  <c:v>88.426296999999991</c:v>
                </c:pt>
                <c:pt idx="74">
                  <c:v>94.62067900000001</c:v>
                </c:pt>
                <c:pt idx="75">
                  <c:v>85.112910000000014</c:v>
                </c:pt>
                <c:pt idx="76">
                  <c:v>76.716676000000007</c:v>
                </c:pt>
                <c:pt idx="77">
                  <c:v>65.225574000000009</c:v>
                </c:pt>
                <c:pt idx="78">
                  <c:v>57.770199999999988</c:v>
                </c:pt>
                <c:pt idx="79">
                  <c:v>55.164005000000003</c:v>
                </c:pt>
                <c:pt idx="80">
                  <c:v>56.182936000000012</c:v>
                </c:pt>
                <c:pt idx="81">
                  <c:v>56.077195000000017</c:v>
                </c:pt>
                <c:pt idx="82">
                  <c:v>66.201370999999995</c:v>
                </c:pt>
                <c:pt idx="83">
                  <c:v>59.216160000000002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39551632"/>
        <c:axId val="-1139546736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187.203047</c:v>
                </c:pt>
                <c:pt idx="1">
                  <c:v>187.06361799999999</c:v>
                </c:pt>
                <c:pt idx="2">
                  <c:v>191.55273500000001</c:v>
                </c:pt>
                <c:pt idx="3">
                  <c:v>193.18521200000001</c:v>
                </c:pt>
                <c:pt idx="4">
                  <c:v>192.41693000000001</c:v>
                </c:pt>
                <c:pt idx="5">
                  <c:v>182.086476</c:v>
                </c:pt>
                <c:pt idx="6">
                  <c:v>168.11860899999999</c:v>
                </c:pt>
                <c:pt idx="7">
                  <c:v>158.908174</c:v>
                </c:pt>
                <c:pt idx="8">
                  <c:v>156.56690900000001</c:v>
                </c:pt>
                <c:pt idx="9">
                  <c:v>160.93226000000001</c:v>
                </c:pt>
                <c:pt idx="10">
                  <c:v>170.27655799999999</c:v>
                </c:pt>
                <c:pt idx="11">
                  <c:v>162.00901400000001</c:v>
                </c:pt>
                <c:pt idx="12">
                  <c:v>156.21421000000001</c:v>
                </c:pt>
                <c:pt idx="13">
                  <c:v>160.50150199999999</c:v>
                </c:pt>
                <c:pt idx="14">
                  <c:v>161.81549000000001</c:v>
                </c:pt>
                <c:pt idx="15">
                  <c:v>163.93691200000001</c:v>
                </c:pt>
                <c:pt idx="16">
                  <c:v>162.54224199999999</c:v>
                </c:pt>
                <c:pt idx="17">
                  <c:v>158.013959</c:v>
                </c:pt>
                <c:pt idx="18">
                  <c:v>145.81148300000001</c:v>
                </c:pt>
                <c:pt idx="19">
                  <c:v>141.204061</c:v>
                </c:pt>
                <c:pt idx="20">
                  <c:v>139.5712</c:v>
                </c:pt>
                <c:pt idx="21">
                  <c:v>141.46251899999999</c:v>
                </c:pt>
                <c:pt idx="22">
                  <c:v>143.424037</c:v>
                </c:pt>
                <c:pt idx="23">
                  <c:v>137.68714800000001</c:v>
                </c:pt>
                <c:pt idx="24">
                  <c:v>123.234514</c:v>
                </c:pt>
                <c:pt idx="25">
                  <c:v>120.52585999999999</c:v>
                </c:pt>
                <c:pt idx="26">
                  <c:v>126.007914</c:v>
                </c:pt>
                <c:pt idx="27">
                  <c:v>128.57078799999999</c:v>
                </c:pt>
                <c:pt idx="28">
                  <c:v>127.982</c:v>
                </c:pt>
                <c:pt idx="29">
                  <c:v>121.04136200000001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99.144744000000003</c:v>
                </c:pt>
                <c:pt idx="37">
                  <c:v>98.637321</c:v>
                </c:pt>
                <c:pt idx="38">
                  <c:v>96.932056000000003</c:v>
                </c:pt>
                <c:pt idx="39">
                  <c:v>108.07230199999999</c:v>
                </c:pt>
                <c:pt idx="40">
                  <c:v>115.700254</c:v>
                </c:pt>
                <c:pt idx="41">
                  <c:v>116.860902</c:v>
                </c:pt>
                <c:pt idx="42">
                  <c:v>110.661384</c:v>
                </c:pt>
                <c:pt idx="43">
                  <c:v>110.268097</c:v>
                </c:pt>
                <c:pt idx="44">
                  <c:v>110.614957</c:v>
                </c:pt>
                <c:pt idx="45">
                  <c:v>118.56643200000001</c:v>
                </c:pt>
                <c:pt idx="46">
                  <c:v>122.357287</c:v>
                </c:pt>
                <c:pt idx="47">
                  <c:v>128.17629199999999</c:v>
                </c:pt>
                <c:pt idx="48">
                  <c:v>134.35187999999999</c:v>
                </c:pt>
                <c:pt idx="49">
                  <c:v>139.27991800000001</c:v>
                </c:pt>
                <c:pt idx="50">
                  <c:v>145.21801199999999</c:v>
                </c:pt>
                <c:pt idx="51">
                  <c:v>151.72279</c:v>
                </c:pt>
                <c:pt idx="52">
                  <c:v>154.037307</c:v>
                </c:pt>
                <c:pt idx="53">
                  <c:v>150.405618</c:v>
                </c:pt>
                <c:pt idx="54">
                  <c:v>137.95556099999999</c:v>
                </c:pt>
                <c:pt idx="55">
                  <c:v>129.644992</c:v>
                </c:pt>
                <c:pt idx="56">
                  <c:v>129.07933800000001</c:v>
                </c:pt>
                <c:pt idx="57">
                  <c:v>133.42131800000001</c:v>
                </c:pt>
                <c:pt idx="58">
                  <c:v>136.16774000000001</c:v>
                </c:pt>
                <c:pt idx="59">
                  <c:v>132.722576</c:v>
                </c:pt>
                <c:pt idx="60">
                  <c:v>125.398642</c:v>
                </c:pt>
                <c:pt idx="61">
                  <c:v>109.716945</c:v>
                </c:pt>
                <c:pt idx="62">
                  <c:v>111.815095</c:v>
                </c:pt>
                <c:pt idx="63">
                  <c:v>117.9522</c:v>
                </c:pt>
                <c:pt idx="64">
                  <c:v>124.904</c:v>
                </c:pt>
                <c:pt idx="65">
                  <c:v>124.16079999999999</c:v>
                </c:pt>
                <c:pt idx="66">
                  <c:v>112.637</c:v>
                </c:pt>
                <c:pt idx="67">
                  <c:v>107.3875</c:v>
                </c:pt>
                <c:pt idx="68">
                  <c:v>108.4188</c:v>
                </c:pt>
                <c:pt idx="69">
                  <c:v>114.9569</c:v>
                </c:pt>
                <c:pt idx="70">
                  <c:v>119.35980000000001</c:v>
                </c:pt>
                <c:pt idx="71">
                  <c:v>109.1645</c:v>
                </c:pt>
                <c:pt idx="72">
                  <c:v>98.064350000000005</c:v>
                </c:pt>
                <c:pt idx="73">
                  <c:v>91.257769999999994</c:v>
                </c:pt>
                <c:pt idx="74">
                  <c:v>95.080550000000002</c:v>
                </c:pt>
                <c:pt idx="75">
                  <c:v>100.0896</c:v>
                </c:pt>
                <c:pt idx="76">
                  <c:v>104.8396</c:v>
                </c:pt>
                <c:pt idx="77">
                  <c:v>102.0504</c:v>
                </c:pt>
                <c:pt idx="78">
                  <c:v>89.544390000000007</c:v>
                </c:pt>
                <c:pt idx="79">
                  <c:v>83.872979999999998</c:v>
                </c:pt>
                <c:pt idx="80">
                  <c:v>83.557860000000005</c:v>
                </c:pt>
                <c:pt idx="81">
                  <c:v>88.430350000000004</c:v>
                </c:pt>
                <c:pt idx="82">
                  <c:v>92.350840000000005</c:v>
                </c:pt>
                <c:pt idx="83">
                  <c:v>81.967590000000001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39551632"/>
        <c:axId val="-1139546736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39554896"/>
        <c:axId val="-1139553264"/>
      </c:scatterChart>
      <c:dateAx>
        <c:axId val="-11395516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139546736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-1139546736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-1139551632"/>
        <c:crosses val="autoZero"/>
        <c:crossBetween val="between"/>
        <c:majorUnit val="25"/>
      </c:valAx>
      <c:valAx>
        <c:axId val="-113955489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139553264"/>
        <c:crosses val="max"/>
        <c:crossBetween val="midCat"/>
      </c:valAx>
      <c:valAx>
        <c:axId val="-113955326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3955489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43715498535923"/>
          <c:y val="0.14405797779897361"/>
          <c:w val="0.81747965027601166"/>
          <c:h val="0.698253358014144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-28.804149800000005</c:v>
                </c:pt>
                <c:pt idx="1">
                  <c:v>21.668733400000065</c:v>
                </c:pt>
                <c:pt idx="2">
                  <c:v>40.54947930000003</c:v>
                </c:pt>
                <c:pt idx="3">
                  <c:v>15.278377899999896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1.6802961999999297</c:v>
                </c:pt>
                <c:pt idx="1">
                  <c:v>-82.819451360000016</c:v>
                </c:pt>
                <c:pt idx="2">
                  <c:v>25.40243630000009</c:v>
                </c:pt>
                <c:pt idx="3">
                  <c:v>13.790285659999995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-20.910941900000125</c:v>
                </c:pt>
                <c:pt idx="1">
                  <c:v>-86.258416499999839</c:v>
                </c:pt>
                <c:pt idx="2">
                  <c:v>18.258735374700109</c:v>
                </c:pt>
                <c:pt idx="3">
                  <c:v>22.196044625299919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-0.65532196000000908</c:v>
                </c:pt>
                <c:pt idx="1">
                  <c:v>-5.1070050499999979</c:v>
                </c:pt>
                <c:pt idx="2">
                  <c:v>-7.5223613599999908</c:v>
                </c:pt>
                <c:pt idx="3">
                  <c:v>5.2739860000000078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139557616"/>
        <c:axId val="-1139548368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912201906488645E-2"/>
                  <c:y val="3.93169995260192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54332168850574E-2"/>
                  <c:y val="5.13199617434431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718121638180787E-2"/>
                  <c:y val="-3.51353706055185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5412259642313798E-2"/>
                  <c:y val="-3.5275159180175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-48.690117499999815</c:v>
                </c:pt>
                <c:pt idx="1">
                  <c:v>-152.51613950000001</c:v>
                </c:pt>
                <c:pt idx="2">
                  <c:v>76.688372499999787</c:v>
                </c:pt>
                <c:pt idx="3">
                  <c:v>56.538714400000117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39557616"/>
        <c:axId val="-1139548368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39546192"/>
        <c:axId val="-1139555984"/>
      </c:scatterChart>
      <c:catAx>
        <c:axId val="-1139557616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39548368"/>
        <c:crosses val="autoZero"/>
        <c:auto val="1"/>
        <c:lblAlgn val="ctr"/>
        <c:lblOffset val="100"/>
        <c:tickLblSkip val="1"/>
        <c:noMultiLvlLbl val="0"/>
      </c:catAx>
      <c:valAx>
        <c:axId val="-1139548368"/>
        <c:scaling>
          <c:orientation val="minMax"/>
          <c:max val="300"/>
          <c:min val="-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39557616"/>
        <c:crosses val="autoZero"/>
        <c:crossBetween val="between"/>
        <c:majorUnit val="50"/>
      </c:valAx>
      <c:valAx>
        <c:axId val="-1139555984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139546192"/>
        <c:crosses val="max"/>
        <c:crossBetween val="midCat"/>
      </c:valAx>
      <c:valAx>
        <c:axId val="-11395461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39555984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4565839443394404"/>
          <c:w val="0.73468410443620091"/>
          <c:h val="0.6927820982200038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356.88225697000001</c:v>
                </c:pt>
                <c:pt idx="1">
                  <c:v>303.76812927999998</c:v>
                </c:pt>
                <c:pt idx="2">
                  <c:v>308.52071013</c:v>
                </c:pt>
                <c:pt idx="3">
                  <c:v>289.49132487000003</c:v>
                </c:pt>
                <c:pt idx="4">
                  <c:v>314.98784296000002</c:v>
                </c:pt>
                <c:pt idx="5">
                  <c:v>350.11040880000002</c:v>
                </c:pt>
                <c:pt idx="6">
                  <c:v>388.01737294999998</c:v>
                </c:pt>
                <c:pt idx="7">
                  <c:v>394.20936875000001</c:v>
                </c:pt>
                <c:pt idx="8">
                  <c:v>349.27097520000001</c:v>
                </c:pt>
                <c:pt idx="9">
                  <c:v>320.97873835000001</c:v>
                </c:pt>
                <c:pt idx="10">
                  <c:v>302.48385150000001</c:v>
                </c:pt>
                <c:pt idx="11">
                  <c:v>324.57809037999999</c:v>
                </c:pt>
                <c:pt idx="12">
                  <c:v>341.15367567999999</c:v>
                </c:pt>
                <c:pt idx="13">
                  <c:v>306.75581579999999</c:v>
                </c:pt>
                <c:pt idx="14">
                  <c:v>313.58933872</c:v>
                </c:pt>
                <c:pt idx="15">
                  <c:v>284.82464636999998</c:v>
                </c:pt>
                <c:pt idx="16">
                  <c:v>308.23187625000003</c:v>
                </c:pt>
                <c:pt idx="17">
                  <c:v>333.20477399999999</c:v>
                </c:pt>
                <c:pt idx="18">
                  <c:v>388.90921969999999</c:v>
                </c:pt>
                <c:pt idx="19">
                  <c:v>385.41909183000001</c:v>
                </c:pt>
                <c:pt idx="20">
                  <c:v>352.5106275</c:v>
                </c:pt>
                <c:pt idx="21">
                  <c:v>320.04962867</c:v>
                </c:pt>
                <c:pt idx="22">
                  <c:v>297.55552256999999</c:v>
                </c:pt>
                <c:pt idx="23">
                  <c:v>322.40473556000001</c:v>
                </c:pt>
                <c:pt idx="24">
                  <c:v>324.09807211999998</c:v>
                </c:pt>
                <c:pt idx="25">
                  <c:v>301.86618288</c:v>
                </c:pt>
                <c:pt idx="26">
                  <c:v>297.02279521999998</c:v>
                </c:pt>
                <c:pt idx="27">
                  <c:v>268.82114259000002</c:v>
                </c:pt>
                <c:pt idx="28">
                  <c:v>281.36078212000001</c:v>
                </c:pt>
                <c:pt idx="29">
                  <c:v>326.92356059999997</c:v>
                </c:pt>
                <c:pt idx="30">
                  <c:v>386.67708701999999</c:v>
                </c:pt>
                <c:pt idx="31">
                  <c:v>376.14223363999997</c:v>
                </c:pt>
                <c:pt idx="32">
                  <c:v>329.06945669999999</c:v>
                </c:pt>
                <c:pt idx="33">
                  <c:v>302.92047643000001</c:v>
                </c:pt>
                <c:pt idx="34">
                  <c:v>284.06138207999999</c:v>
                </c:pt>
                <c:pt idx="35">
                  <c:v>323.12964173</c:v>
                </c:pt>
                <c:pt idx="36">
                  <c:v>333.35402049999999</c:v>
                </c:pt>
                <c:pt idx="37">
                  <c:v>308.87828436000001</c:v>
                </c:pt>
                <c:pt idx="38">
                  <c:v>304.30268076999999</c:v>
                </c:pt>
                <c:pt idx="39">
                  <c:v>279.05079999999998</c:v>
                </c:pt>
                <c:pt idx="40">
                  <c:v>295.23719999999997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295.23719999999997</c:v>
                </c:pt>
                <c:pt idx="41">
                  <c:v>339.0788</c:v>
                </c:pt>
                <c:pt idx="42">
                  <c:v>384.26990000000001</c:v>
                </c:pt>
                <c:pt idx="43">
                  <c:v>374.1832</c:v>
                </c:pt>
                <c:pt idx="44">
                  <c:v>334.2817</c:v>
                </c:pt>
                <c:pt idx="45">
                  <c:v>306.17720000000003</c:v>
                </c:pt>
                <c:pt idx="46">
                  <c:v>289.51429999999999</c:v>
                </c:pt>
                <c:pt idx="47">
                  <c:v>330.45310000000001</c:v>
                </c:pt>
                <c:pt idx="48">
                  <c:v>342.34829999999999</c:v>
                </c:pt>
                <c:pt idx="49">
                  <c:v>312.19349999999997</c:v>
                </c:pt>
                <c:pt idx="50">
                  <c:v>309.91570000000002</c:v>
                </c:pt>
                <c:pt idx="51">
                  <c:v>285.86259999999999</c:v>
                </c:pt>
                <c:pt idx="52">
                  <c:v>300.17399999999998</c:v>
                </c:pt>
                <c:pt idx="53">
                  <c:v>344.5548</c:v>
                </c:pt>
                <c:pt idx="54">
                  <c:v>389.3356</c:v>
                </c:pt>
                <c:pt idx="55">
                  <c:v>377.83440000000002</c:v>
                </c:pt>
                <c:pt idx="56">
                  <c:v>337.96910000000003</c:v>
                </c:pt>
                <c:pt idx="57">
                  <c:v>309.50510000000003</c:v>
                </c:pt>
                <c:pt idx="58">
                  <c:v>292.3476</c:v>
                </c:pt>
                <c:pt idx="59">
                  <c:v>333.2792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333.60825584500003</c:v>
                </c:pt>
                <c:pt idx="2">
                  <c:v>333.60825584500003</c:v>
                </c:pt>
                <c:pt idx="3">
                  <c:v>333.60825584500003</c:v>
                </c:pt>
                <c:pt idx="4">
                  <c:v>333.60825584500003</c:v>
                </c:pt>
                <c:pt idx="5">
                  <c:v>333.60825584500003</c:v>
                </c:pt>
                <c:pt idx="6">
                  <c:v>333.60825584500003</c:v>
                </c:pt>
                <c:pt idx="7">
                  <c:v>333.60825584500003</c:v>
                </c:pt>
                <c:pt idx="8">
                  <c:v>333.60825584500003</c:v>
                </c:pt>
                <c:pt idx="9">
                  <c:v>333.60825584500003</c:v>
                </c:pt>
                <c:pt idx="10">
                  <c:v>333.60825584500003</c:v>
                </c:pt>
                <c:pt idx="13">
                  <c:v>329.55074605416661</c:v>
                </c:pt>
                <c:pt idx="14">
                  <c:v>329.55074605416661</c:v>
                </c:pt>
                <c:pt idx="15">
                  <c:v>329.55074605416661</c:v>
                </c:pt>
                <c:pt idx="16">
                  <c:v>329.55074605416661</c:v>
                </c:pt>
                <c:pt idx="17">
                  <c:v>329.55074605416661</c:v>
                </c:pt>
                <c:pt idx="18">
                  <c:v>329.55074605416661</c:v>
                </c:pt>
                <c:pt idx="19">
                  <c:v>329.55074605416661</c:v>
                </c:pt>
                <c:pt idx="20">
                  <c:v>329.55074605416661</c:v>
                </c:pt>
                <c:pt idx="21">
                  <c:v>329.55074605416661</c:v>
                </c:pt>
                <c:pt idx="22">
                  <c:v>329.55074605416661</c:v>
                </c:pt>
                <c:pt idx="25">
                  <c:v>316.84106776083331</c:v>
                </c:pt>
                <c:pt idx="26">
                  <c:v>316.84106776083331</c:v>
                </c:pt>
                <c:pt idx="27">
                  <c:v>316.84106776083331</c:v>
                </c:pt>
                <c:pt idx="28">
                  <c:v>316.84106776083331</c:v>
                </c:pt>
                <c:pt idx="29">
                  <c:v>316.84106776083331</c:v>
                </c:pt>
                <c:pt idx="30">
                  <c:v>316.84106776083331</c:v>
                </c:pt>
                <c:pt idx="31">
                  <c:v>316.84106776083331</c:v>
                </c:pt>
                <c:pt idx="32">
                  <c:v>316.84106776083331</c:v>
                </c:pt>
                <c:pt idx="33">
                  <c:v>316.84106776083331</c:v>
                </c:pt>
                <c:pt idx="34">
                  <c:v>316.84106776083331</c:v>
                </c:pt>
                <c:pt idx="37">
                  <c:v>323.23176546916665</c:v>
                </c:pt>
                <c:pt idx="38">
                  <c:v>323.23176546916665</c:v>
                </c:pt>
                <c:pt idx="39">
                  <c:v>323.23176546916665</c:v>
                </c:pt>
                <c:pt idx="40">
                  <c:v>323.23176546916665</c:v>
                </c:pt>
                <c:pt idx="41">
                  <c:v>323.23176546916665</c:v>
                </c:pt>
                <c:pt idx="42">
                  <c:v>323.23176546916665</c:v>
                </c:pt>
                <c:pt idx="43">
                  <c:v>323.23176546916665</c:v>
                </c:pt>
                <c:pt idx="44">
                  <c:v>323.23176546916665</c:v>
                </c:pt>
                <c:pt idx="45">
                  <c:v>323.23176546916665</c:v>
                </c:pt>
                <c:pt idx="46">
                  <c:v>323.23176546916665</c:v>
                </c:pt>
                <c:pt idx="49">
                  <c:v>327.94332500000002</c:v>
                </c:pt>
                <c:pt idx="50">
                  <c:v>327.94332500000002</c:v>
                </c:pt>
                <c:pt idx="51">
                  <c:v>327.94332500000002</c:v>
                </c:pt>
                <c:pt idx="52">
                  <c:v>327.94332500000002</c:v>
                </c:pt>
                <c:pt idx="53">
                  <c:v>327.94332500000002</c:v>
                </c:pt>
                <c:pt idx="54">
                  <c:v>327.94332500000002</c:v>
                </c:pt>
                <c:pt idx="55">
                  <c:v>327.94332500000002</c:v>
                </c:pt>
                <c:pt idx="56">
                  <c:v>327.94332500000002</c:v>
                </c:pt>
                <c:pt idx="57">
                  <c:v>327.94332500000002</c:v>
                </c:pt>
                <c:pt idx="58">
                  <c:v>327.94332500000002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39550544"/>
        <c:axId val="-1139550000"/>
      </c:lineChart>
      <c:catAx>
        <c:axId val="-1139550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395500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139550000"/>
        <c:scaling>
          <c:orientation val="minMax"/>
          <c:max val="450"/>
          <c:min val="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139550544"/>
        <c:crosses val="autoZero"/>
        <c:crossBetween val="midCat"/>
        <c:majorUnit val="25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48759785399808248"/>
          <c:y val="8.8486958844767233E-2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1.0652888363746671E-2</c:v>
                </c:pt>
                <c:pt idx="1">
                  <c:v>-8.0926157446510327E-3</c:v>
                </c:pt>
                <c:pt idx="2">
                  <c:v>2.6949346988028866E-2</c:v>
                </c:pt>
                <c:pt idx="3">
                  <c:v>-1.382945871024055E-3</c:v>
                </c:pt>
                <c:pt idx="4">
                  <c:v>1.1272824447635443E-2</c:v>
                </c:pt>
                <c:pt idx="5">
                  <c:v>1.394793539988215E-2</c:v>
                </c:pt>
                <c:pt idx="6">
                  <c:v>2.3097614839382663E-2</c:v>
                </c:pt>
                <c:pt idx="7">
                  <c:v>1.3199783669929133E-2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-1139549456"/>
        <c:axId val="-1139554352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39545104"/>
        <c:axId val="-1139548912"/>
      </c:scatterChart>
      <c:catAx>
        <c:axId val="-113954945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554352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-1139554352"/>
        <c:scaling>
          <c:orientation val="minMax"/>
          <c:max val="4.0000000000000008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549456"/>
        <c:crosses val="autoZero"/>
        <c:crossBetween val="between"/>
        <c:majorUnit val="1.0000000000000002E-2"/>
      </c:valAx>
      <c:valAx>
        <c:axId val="-1139548912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1139545104"/>
        <c:crosses val="max"/>
        <c:crossBetween val="midCat"/>
        <c:majorUnit val="1"/>
      </c:valAx>
      <c:valAx>
        <c:axId val="-1139545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39548912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560564210683696"/>
          <c:y val="0.17988320077548328"/>
          <c:w val="0.81269625666148659"/>
          <c:h val="0.65176986580007468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12.1</c:v>
                </c:pt>
                <c:pt idx="1">
                  <c:v>12.29</c:v>
                </c:pt>
                <c:pt idx="2">
                  <c:v>12.33</c:v>
                </c:pt>
                <c:pt idx="3">
                  <c:v>12.62</c:v>
                </c:pt>
                <c:pt idx="4">
                  <c:v>12.93</c:v>
                </c:pt>
                <c:pt idx="5">
                  <c:v>12.92</c:v>
                </c:pt>
                <c:pt idx="6">
                  <c:v>12.94</c:v>
                </c:pt>
                <c:pt idx="7">
                  <c:v>12.91</c:v>
                </c:pt>
                <c:pt idx="8">
                  <c:v>13.03</c:v>
                </c:pt>
                <c:pt idx="9">
                  <c:v>12.72</c:v>
                </c:pt>
                <c:pt idx="10">
                  <c:v>12.71</c:v>
                </c:pt>
                <c:pt idx="11">
                  <c:v>12.32</c:v>
                </c:pt>
                <c:pt idx="12">
                  <c:v>11.99</c:v>
                </c:pt>
                <c:pt idx="13">
                  <c:v>12.14</c:v>
                </c:pt>
                <c:pt idx="14">
                  <c:v>12.56</c:v>
                </c:pt>
                <c:pt idx="15">
                  <c:v>12.43</c:v>
                </c:pt>
                <c:pt idx="16">
                  <c:v>12.79</c:v>
                </c:pt>
                <c:pt idx="17">
                  <c:v>12.73</c:v>
                </c:pt>
                <c:pt idx="18">
                  <c:v>12.68</c:v>
                </c:pt>
                <c:pt idx="19">
                  <c:v>12.88</c:v>
                </c:pt>
                <c:pt idx="20">
                  <c:v>12.87</c:v>
                </c:pt>
                <c:pt idx="21">
                  <c:v>12.46</c:v>
                </c:pt>
                <c:pt idx="22">
                  <c:v>12.75</c:v>
                </c:pt>
                <c:pt idx="23">
                  <c:v>12.23</c:v>
                </c:pt>
                <c:pt idx="24">
                  <c:v>12.21</c:v>
                </c:pt>
                <c:pt idx="25">
                  <c:v>12.79</c:v>
                </c:pt>
                <c:pt idx="26">
                  <c:v>12.89</c:v>
                </c:pt>
                <c:pt idx="27">
                  <c:v>12.72</c:v>
                </c:pt>
                <c:pt idx="28">
                  <c:v>13.07</c:v>
                </c:pt>
                <c:pt idx="29">
                  <c:v>13.2</c:v>
                </c:pt>
                <c:pt idx="30">
                  <c:v>13.08</c:v>
                </c:pt>
                <c:pt idx="31">
                  <c:v>13.15</c:v>
                </c:pt>
                <c:pt idx="32">
                  <c:v>13.28</c:v>
                </c:pt>
                <c:pt idx="33">
                  <c:v>12.8</c:v>
                </c:pt>
                <c:pt idx="34">
                  <c:v>12.94</c:v>
                </c:pt>
                <c:pt idx="35">
                  <c:v>12.45</c:v>
                </c:pt>
                <c:pt idx="36">
                  <c:v>12.22</c:v>
                </c:pt>
                <c:pt idx="37">
                  <c:v>12.63</c:v>
                </c:pt>
                <c:pt idx="38">
                  <c:v>12.97</c:v>
                </c:pt>
                <c:pt idx="39">
                  <c:v>12.88</c:v>
                </c:pt>
                <c:pt idx="40">
                  <c:v>13.12</c:v>
                </c:pt>
                <c:pt idx="41">
                  <c:v>13.03</c:v>
                </c:pt>
                <c:pt idx="42">
                  <c:v>13.13</c:v>
                </c:pt>
                <c:pt idx="43">
                  <c:v>13.26</c:v>
                </c:pt>
                <c:pt idx="44">
                  <c:v>13.01</c:v>
                </c:pt>
                <c:pt idx="45">
                  <c:v>12.85</c:v>
                </c:pt>
                <c:pt idx="46">
                  <c:v>12.9</c:v>
                </c:pt>
                <c:pt idx="47">
                  <c:v>12.43</c:v>
                </c:pt>
                <c:pt idx="48">
                  <c:v>12.47</c:v>
                </c:pt>
                <c:pt idx="49">
                  <c:v>12.72</c:v>
                </c:pt>
                <c:pt idx="50">
                  <c:v>12.84</c:v>
                </c:pt>
                <c:pt idx="51">
                  <c:v>13.25</c:v>
                </c:pt>
                <c:pt idx="52">
                  <c:v>13.31</c:v>
                </c:pt>
                <c:pt idx="53">
                  <c:v>13.32</c:v>
                </c:pt>
                <c:pt idx="54">
                  <c:v>13.26</c:v>
                </c:pt>
                <c:pt idx="55">
                  <c:v>13.3</c:v>
                </c:pt>
                <c:pt idx="56">
                  <c:v>13.16</c:v>
                </c:pt>
                <c:pt idx="57">
                  <c:v>12.81</c:v>
                </c:pt>
                <c:pt idx="58">
                  <c:v>13.03</c:v>
                </c:pt>
                <c:pt idx="59">
                  <c:v>12.68</c:v>
                </c:pt>
                <c:pt idx="60">
                  <c:v>12.79</c:v>
                </c:pt>
                <c:pt idx="61">
                  <c:v>12.85</c:v>
                </c:pt>
                <c:pt idx="62">
                  <c:v>13.08</c:v>
                </c:pt>
                <c:pt idx="63">
                  <c:v>13.28</c:v>
                </c:pt>
                <c:pt idx="64">
                  <c:v>13.15</c:v>
                </c:pt>
                <c:pt idx="65">
                  <c:v>13.27</c:v>
                </c:pt>
                <c:pt idx="66">
                  <c:v>13.25</c:v>
                </c:pt>
                <c:pt idx="67">
                  <c:v>13.31</c:v>
                </c:pt>
                <c:pt idx="68">
                  <c:v>13.54</c:v>
                </c:pt>
                <c:pt idx="69">
                  <c:v>13.7</c:v>
                </c:pt>
                <c:pt idx="70">
                  <c:v>13.35</c:v>
                </c:pt>
                <c:pt idx="71">
                  <c:v>12.8</c:v>
                </c:pt>
                <c:pt idx="72">
                  <c:v>12.69</c:v>
                </c:pt>
                <c:pt idx="73">
                  <c:v>13.34</c:v>
                </c:pt>
                <c:pt idx="74">
                  <c:v>13.29</c:v>
                </c:pt>
                <c:pt idx="75">
                  <c:v>13.60956</c:v>
                </c:pt>
                <c:pt idx="76">
                  <c:v>13.36164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13.36164</c:v>
                </c:pt>
                <c:pt idx="77">
                  <c:v>13.517950000000001</c:v>
                </c:pt>
                <c:pt idx="78">
                  <c:v>13.649509999999999</c:v>
                </c:pt>
                <c:pt idx="79">
                  <c:v>13.73817</c:v>
                </c:pt>
                <c:pt idx="80">
                  <c:v>13.902699999999999</c:v>
                </c:pt>
                <c:pt idx="81">
                  <c:v>14.05974</c:v>
                </c:pt>
                <c:pt idx="82">
                  <c:v>13.78608</c:v>
                </c:pt>
                <c:pt idx="83">
                  <c:v>13.18943</c:v>
                </c:pt>
                <c:pt idx="84">
                  <c:v>13.058199999999999</c:v>
                </c:pt>
                <c:pt idx="85">
                  <c:v>13.7789</c:v>
                </c:pt>
                <c:pt idx="86">
                  <c:v>13.654400000000001</c:v>
                </c:pt>
                <c:pt idx="87">
                  <c:v>13.943659999999999</c:v>
                </c:pt>
                <c:pt idx="88">
                  <c:v>13.579599999999999</c:v>
                </c:pt>
                <c:pt idx="89">
                  <c:v>13.670809999999999</c:v>
                </c:pt>
                <c:pt idx="90">
                  <c:v>13.753130000000001</c:v>
                </c:pt>
                <c:pt idx="91">
                  <c:v>13.81185</c:v>
                </c:pt>
                <c:pt idx="92">
                  <c:v>13.95795</c:v>
                </c:pt>
                <c:pt idx="93">
                  <c:v>14.03121</c:v>
                </c:pt>
                <c:pt idx="94">
                  <c:v>13.82916</c:v>
                </c:pt>
                <c:pt idx="95">
                  <c:v>13.249750000000001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39560336"/>
        <c:axId val="-1139547824"/>
      </c:lineChart>
      <c:catAx>
        <c:axId val="-11395603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547824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-1139547824"/>
        <c:scaling>
          <c:orientation val="minMax"/>
          <c:max val="15"/>
          <c:min val="1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-1139560336"/>
        <c:crosses val="autoZero"/>
        <c:crossBetween val="midCat"/>
        <c:majorUnit val="0.5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4614975339414038"/>
          <c:y val="0.57079678511688625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6.8143230262132606E-2"/>
          <c:y val="1.574796650668339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944151571573143"/>
          <c:y val="0.15158592320739425"/>
          <c:w val="0.71050659129958604"/>
          <c:h val="0.6173470796836058"/>
        </c:manualLayout>
      </c:layout>
      <c:lineChart>
        <c:grouping val="standard"/>
        <c:varyColors val="0"/>
        <c:ser>
          <c:idx val="6"/>
          <c:order val="0"/>
          <c:tx>
            <c:v>Other sources</c:v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circle"/>
            <c:size val="5"/>
            <c:spPr>
              <a:solidFill>
                <a:schemeClr val="bg1">
                  <a:lumMod val="75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'34'!$O$28:$O$39</c:f>
              <c:numCache>
                <c:formatCode>0%</c:formatCode>
                <c:ptCount val="12"/>
                <c:pt idx="0">
                  <c:v>9.8284080202473752E-3</c:v>
                </c:pt>
                <c:pt idx="1">
                  <c:v>7.8884289519227119E-3</c:v>
                </c:pt>
                <c:pt idx="2">
                  <c:v>9.2732393203064003E-3</c:v>
                </c:pt>
                <c:pt idx="3">
                  <c:v>9.8246259504118048E-3</c:v>
                </c:pt>
                <c:pt idx="4">
                  <c:v>9.5903141997195594E-3</c:v>
                </c:pt>
                <c:pt idx="5">
                  <c:v>8.7064318036617142E-3</c:v>
                </c:pt>
                <c:pt idx="6">
                  <c:v>8.0601254318608054E-3</c:v>
                </c:pt>
                <c:pt idx="7">
                  <c:v>8.8011838698956874E-3</c:v>
                </c:pt>
                <c:pt idx="8">
                  <c:v>7.3286598862647573E-3</c:v>
                </c:pt>
                <c:pt idx="9">
                  <c:v>7.0426741218571239E-3</c:v>
                </c:pt>
                <c:pt idx="10">
                  <c:v>6.8517324928330584E-3</c:v>
                </c:pt>
                <c:pt idx="11">
                  <c:v>6.930634650413485E-3</c:v>
                </c:pt>
              </c:numCache>
            </c:numRef>
          </c:val>
          <c:smooth val="0"/>
        </c:ser>
        <c:ser>
          <c:idx val="4"/>
          <c:order val="1"/>
          <c:tx>
            <c:v>Hydropower</c:v>
          </c:tx>
          <c:spPr>
            <a:ln>
              <a:solidFill>
                <a:schemeClr val="accent1"/>
              </a:solidFill>
            </a:ln>
          </c:spPr>
          <c:marker>
            <c:symbol val="circle"/>
            <c:size val="5"/>
            <c:spPr>
              <a:solidFill>
                <a:schemeClr val="accent1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'34'!$M$28:$M$39</c:f>
              <c:numCache>
                <c:formatCode>0%</c:formatCode>
                <c:ptCount val="12"/>
                <c:pt idx="0">
                  <c:v>8.0424403834415223E-2</c:v>
                </c:pt>
                <c:pt idx="1">
                  <c:v>7.0394421788271738E-2</c:v>
                </c:pt>
                <c:pt idx="2">
                  <c:v>6.7899020375726316E-2</c:v>
                </c:pt>
                <c:pt idx="3">
                  <c:v>6.5543813878665008E-2</c:v>
                </c:pt>
                <c:pt idx="4">
                  <c:v>6.3183754587597549E-2</c:v>
                </c:pt>
                <c:pt idx="5">
                  <c:v>6.797360714119452E-2</c:v>
                </c:pt>
                <c:pt idx="6">
                  <c:v>7.7037929178160852E-2</c:v>
                </c:pt>
                <c:pt idx="7">
                  <c:v>7.2450095432530157E-2</c:v>
                </c:pt>
                <c:pt idx="8">
                  <c:v>7.2275922167587603E-2</c:v>
                </c:pt>
                <c:pt idx="9">
                  <c:v>7.5236687023659946E-2</c:v>
                </c:pt>
                <c:pt idx="10">
                  <c:v>6.6176812205711616E-2</c:v>
                </c:pt>
                <c:pt idx="11">
                  <c:v>6.8614108279442518E-2</c:v>
                </c:pt>
              </c:numCache>
            </c:numRef>
          </c:val>
          <c:smooth val="0"/>
        </c:ser>
        <c:ser>
          <c:idx val="8"/>
          <c:order val="2"/>
          <c:tx>
            <c:v>Non-hydro renewables</c:v>
          </c:tx>
          <c:spPr>
            <a:ln>
              <a:solidFill>
                <a:schemeClr val="accent3"/>
              </a:solidFill>
            </a:ln>
          </c:spPr>
          <c:marker>
            <c:symbol val="circle"/>
            <c:size val="5"/>
            <c:spPr>
              <a:solidFill>
                <a:schemeClr val="accent3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'34'!$N$28:$N$39</c:f>
              <c:numCache>
                <c:formatCode>0%</c:formatCode>
                <c:ptCount val="12"/>
                <c:pt idx="0">
                  <c:v>4.1509273882452256E-2</c:v>
                </c:pt>
                <c:pt idx="1">
                  <c:v>4.8345399159667908E-2</c:v>
                </c:pt>
                <c:pt idx="2">
                  <c:v>5.6730915491212695E-2</c:v>
                </c:pt>
                <c:pt idx="3">
                  <c:v>6.2815606503982782E-2</c:v>
                </c:pt>
                <c:pt idx="4">
                  <c:v>6.7181911061971217E-2</c:v>
                </c:pt>
                <c:pt idx="5">
                  <c:v>7.904806193260451E-2</c:v>
                </c:pt>
                <c:pt idx="6">
                  <c:v>9.1412758014554563E-2</c:v>
                </c:pt>
                <c:pt idx="7">
                  <c:v>9.5205120955504152E-2</c:v>
                </c:pt>
                <c:pt idx="8">
                  <c:v>0.10337953941662351</c:v>
                </c:pt>
                <c:pt idx="9">
                  <c:v>0.12218323458852738</c:v>
                </c:pt>
                <c:pt idx="10">
                  <c:v>0.14136572892241556</c:v>
                </c:pt>
                <c:pt idx="11">
                  <c:v>0.15668848334521066</c:v>
                </c:pt>
              </c:numCache>
            </c:numRef>
          </c:val>
          <c:smooth val="0"/>
        </c:ser>
        <c:ser>
          <c:idx val="3"/>
          <c:order val="3"/>
          <c:tx>
            <c:v>Nuclear</c:v>
          </c:tx>
          <c:spPr>
            <a:ln>
              <a:solidFill>
                <a:schemeClr val="accent5">
                  <a:lumMod val="40000"/>
                  <a:lumOff val="60000"/>
                </a:schemeClr>
              </a:solidFill>
            </a:ln>
          </c:spPr>
          <c:marker>
            <c:symbol val="circle"/>
            <c:size val="5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'34'!$L$28:$L$39</c:f>
              <c:numCache>
                <c:formatCode>0%</c:formatCode>
                <c:ptCount val="12"/>
                <c:pt idx="0">
                  <c:v>0.20014364196874404</c:v>
                </c:pt>
                <c:pt idx="1">
                  <c:v>0.19775333484512209</c:v>
                </c:pt>
                <c:pt idx="2">
                  <c:v>0.20211936765132538</c:v>
                </c:pt>
                <c:pt idx="3">
                  <c:v>0.20248039612519381</c:v>
                </c:pt>
                <c:pt idx="4">
                  <c:v>0.20339835058301042</c:v>
                </c:pt>
                <c:pt idx="5">
                  <c:v>0.20563497351150503</c:v>
                </c:pt>
                <c:pt idx="6">
                  <c:v>0.20759754986985807</c:v>
                </c:pt>
                <c:pt idx="7">
                  <c:v>0.20083742552151038</c:v>
                </c:pt>
                <c:pt idx="8">
                  <c:v>0.2040829727674523</c:v>
                </c:pt>
                <c:pt idx="9">
                  <c:v>0.20502602297072964</c:v>
                </c:pt>
                <c:pt idx="10">
                  <c:v>0.19849174177981449</c:v>
                </c:pt>
                <c:pt idx="11">
                  <c:v>0.19130465884571149</c:v>
                </c:pt>
              </c:numCache>
            </c:numRef>
          </c:val>
          <c:smooth val="0"/>
        </c:ser>
        <c:ser>
          <c:idx val="1"/>
          <c:order val="5"/>
          <c:tx>
            <c:v>Natural gas</c:v>
          </c:tx>
          <c:spPr>
            <a:ln>
              <a:solidFill>
                <a:schemeClr val="accent4"/>
              </a:solidFill>
            </a:ln>
          </c:spPr>
          <c:marker>
            <c:symbol val="circle"/>
            <c:size val="5"/>
            <c:spPr>
              <a:solidFill>
                <a:schemeClr val="accent4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'34'!$J$28:$J$39</c:f>
              <c:numCache>
                <c:formatCode>0%</c:formatCode>
                <c:ptCount val="12"/>
                <c:pt idx="0">
                  <c:v>0.23461162336148628</c:v>
                </c:pt>
                <c:pt idx="1">
                  <c:v>0.29117914339290385</c:v>
                </c:pt>
                <c:pt idx="2">
                  <c:v>0.26358191822648902</c:v>
                </c:pt>
                <c:pt idx="3">
                  <c:v>0.2624260774245879</c:v>
                </c:pt>
                <c:pt idx="4">
                  <c:v>0.31578552089360679</c:v>
                </c:pt>
                <c:pt idx="5">
                  <c:v>0.32653247357173865</c:v>
                </c:pt>
                <c:pt idx="6">
                  <c:v>0.30864439104169533</c:v>
                </c:pt>
                <c:pt idx="7">
                  <c:v>0.33987544367817335</c:v>
                </c:pt>
                <c:pt idx="8">
                  <c:v>0.3724431858159114</c:v>
                </c:pt>
                <c:pt idx="9">
                  <c:v>0.39249622669120626</c:v>
                </c:pt>
                <c:pt idx="10">
                  <c:v>0.35744874733852255</c:v>
                </c:pt>
                <c:pt idx="11">
                  <c:v>0.35309846184871019</c:v>
                </c:pt>
              </c:numCache>
            </c:numRef>
          </c:val>
          <c:smooth val="0"/>
        </c:ser>
        <c:ser>
          <c:idx val="0"/>
          <c:order val="6"/>
          <c:tx>
            <c:v>Coal</c:v>
          </c:tx>
          <c:spPr>
            <a:ln>
              <a:solidFill>
                <a:schemeClr val="accent2"/>
              </a:solidFill>
            </a:ln>
          </c:spPr>
          <c:marker>
            <c:symbol val="circle"/>
            <c:size val="5"/>
            <c:spPr>
              <a:solidFill>
                <a:schemeClr val="accent2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'34'!$K$28:$K$39</c:f>
              <c:numCache>
                <c:formatCode>0%</c:formatCode>
                <c:ptCount val="12"/>
                <c:pt idx="0">
                  <c:v>0.43510884275697087</c:v>
                </c:pt>
                <c:pt idx="1">
                  <c:v>0.3857117758647805</c:v>
                </c:pt>
                <c:pt idx="2">
                  <c:v>0.40159754634768102</c:v>
                </c:pt>
                <c:pt idx="3">
                  <c:v>0.39846915296633789</c:v>
                </c:pt>
                <c:pt idx="4">
                  <c:v>0.34215177451605222</c:v>
                </c:pt>
                <c:pt idx="5">
                  <c:v>0.31384331158355583</c:v>
                </c:pt>
                <c:pt idx="6">
                  <c:v>0.30892394861333078</c:v>
                </c:pt>
                <c:pt idx="7">
                  <c:v>0.28422190425681648</c:v>
                </c:pt>
                <c:pt idx="8">
                  <c:v>0.24173293396785153</c:v>
                </c:pt>
                <c:pt idx="9">
                  <c:v>0.19938786996211902</c:v>
                </c:pt>
                <c:pt idx="10">
                  <c:v>0.23124008614755148</c:v>
                </c:pt>
                <c:pt idx="11">
                  <c:v>0.22488105617701409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39558160"/>
        <c:axId val="-1139547280"/>
      </c:lineChart>
      <c:scatterChart>
        <c:scatterStyle val="lineMarker"/>
        <c:varyColors val="0"/>
        <c:ser>
          <c:idx val="7"/>
          <c:order val="4"/>
          <c:tx>
            <c:strRef>
              <c:f>'34'!$H$43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'34'!$G$44:$G$45</c:f>
              <c:numCache>
                <c:formatCode>General</c:formatCode>
                <c:ptCount val="2"/>
                <c:pt idx="0">
                  <c:v>11</c:v>
                </c:pt>
                <c:pt idx="1">
                  <c:v>11</c:v>
                </c:pt>
              </c:numCache>
            </c:numRef>
          </c:xVal>
          <c:yVal>
            <c:numRef>
              <c:f>'34'!$H$44:$H$45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39559248"/>
        <c:axId val="-1139559792"/>
      </c:scatterChart>
      <c:catAx>
        <c:axId val="-1139558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-1139547280"/>
        <c:crosses val="autoZero"/>
        <c:auto val="0"/>
        <c:lblAlgn val="ctr"/>
        <c:lblOffset val="100"/>
        <c:noMultiLvlLbl val="0"/>
      </c:catAx>
      <c:valAx>
        <c:axId val="-1139547280"/>
        <c:scaling>
          <c:orientation val="minMax"/>
          <c:max val="0.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-1139558160"/>
        <c:crosses val="autoZero"/>
        <c:crossBetween val="midCat"/>
        <c:majorUnit val="5.000000000000001E-2"/>
      </c:valAx>
      <c:valAx>
        <c:axId val="-1139559792"/>
        <c:scaling>
          <c:orientation val="minMax"/>
          <c:max val="1"/>
        </c:scaling>
        <c:delete val="1"/>
        <c:axPos val="r"/>
        <c:numFmt formatCode="General" sourceLinked="1"/>
        <c:majorTickMark val="out"/>
        <c:minorTickMark val="none"/>
        <c:tickLblPos val="nextTo"/>
        <c:crossAx val="-1139559248"/>
        <c:crosses val="max"/>
        <c:crossBetween val="midCat"/>
      </c:valAx>
      <c:valAx>
        <c:axId val="-11395592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39559792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7178116630059"/>
          <c:y val="0.15542768039703869"/>
          <c:w val="0.61725804428608"/>
          <c:h val="0.62144184302761696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'34'!$G$28:$G$39</c:f>
              <c:numCache>
                <c:formatCode>#,##0</c:formatCode>
                <c:ptCount val="12"/>
                <c:pt idx="0">
                  <c:v>38.804384999999996</c:v>
                </c:pt>
                <c:pt idx="1">
                  <c:v>30.688811913000002</c:v>
                </c:pt>
                <c:pt idx="2">
                  <c:v>36.200086448</c:v>
                </c:pt>
                <c:pt idx="3">
                  <c:v>38.679584509999998</c:v>
                </c:pt>
                <c:pt idx="4">
                  <c:v>37.587258163999998</c:v>
                </c:pt>
                <c:pt idx="5">
                  <c:v>34.112482391</c:v>
                </c:pt>
                <c:pt idx="6">
                  <c:v>31.252753361</c:v>
                </c:pt>
                <c:pt idx="7">
                  <c:v>35.368402388999996</c:v>
                </c:pt>
                <c:pt idx="8">
                  <c:v>29.066046567000001</c:v>
                </c:pt>
                <c:pt idx="9">
                  <c:v>27.133821455</c:v>
                </c:pt>
                <c:pt idx="10">
                  <c:v>26.827840730000002</c:v>
                </c:pt>
                <c:pt idx="11">
                  <c:v>27.418507599999998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'34'!$E$28:$E$39</c:f>
              <c:numCache>
                <c:formatCode>#,##0</c:formatCode>
                <c:ptCount val="12"/>
                <c:pt idx="0">
                  <c:v>317.53052207000002</c:v>
                </c:pt>
                <c:pt idx="1">
                  <c:v>273.85949511000001</c:v>
                </c:pt>
                <c:pt idx="2">
                  <c:v>265.05844639999998</c:v>
                </c:pt>
                <c:pt idx="3">
                  <c:v>258.04620968</c:v>
                </c:pt>
                <c:pt idx="4">
                  <c:v>247.63569222000001</c:v>
                </c:pt>
                <c:pt idx="5">
                  <c:v>266.32592190999998</c:v>
                </c:pt>
                <c:pt idx="6">
                  <c:v>298.7109097</c:v>
                </c:pt>
                <c:pt idx="7">
                  <c:v>291.14766448</c:v>
                </c:pt>
                <c:pt idx="8">
                  <c:v>286.65204170999999</c:v>
                </c:pt>
                <c:pt idx="9">
                  <c:v>289.86984166000002</c:v>
                </c:pt>
                <c:pt idx="10">
                  <c:v>259.11416998999999</c:v>
                </c:pt>
                <c:pt idx="11">
                  <c:v>271.44648999999998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'34'!$F$28:$F$39</c:f>
              <c:numCache>
                <c:formatCode>#,##0</c:formatCode>
                <c:ptCount val="12"/>
                <c:pt idx="0">
                  <c:v>163.88634268000001</c:v>
                </c:pt>
                <c:pt idx="1">
                  <c:v>188.08090568</c:v>
                </c:pt>
                <c:pt idx="2">
                  <c:v>221.46134420999999</c:v>
                </c:pt>
                <c:pt idx="3">
                  <c:v>247.30524832</c:v>
                </c:pt>
                <c:pt idx="4">
                  <c:v>263.30564176000001</c:v>
                </c:pt>
                <c:pt idx="5">
                  <c:v>309.71650402</c:v>
                </c:pt>
                <c:pt idx="6">
                  <c:v>354.44862545000001</c:v>
                </c:pt>
                <c:pt idx="7">
                  <c:v>382.59091926999997</c:v>
                </c:pt>
                <c:pt idx="8">
                  <c:v>410.01145549</c:v>
                </c:pt>
                <c:pt idx="9">
                  <c:v>470.74421089999998</c:v>
                </c:pt>
                <c:pt idx="10">
                  <c:v>553.51508019000005</c:v>
                </c:pt>
                <c:pt idx="11">
                  <c:v>619.88036999999997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lumMod val="40000"/>
                <a:lumOff val="60000"/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'34'!$D$28:$D$39</c:f>
              <c:numCache>
                <c:formatCode>#,##0</c:formatCode>
                <c:ptCount val="12"/>
                <c:pt idx="0">
                  <c:v>790.20436700000005</c:v>
                </c:pt>
                <c:pt idx="1">
                  <c:v>769.33124899999996</c:v>
                </c:pt>
                <c:pt idx="2">
                  <c:v>789.01647300000002</c:v>
                </c:pt>
                <c:pt idx="3">
                  <c:v>797.16598199999999</c:v>
                </c:pt>
                <c:pt idx="4">
                  <c:v>797.17787699999997</c:v>
                </c:pt>
                <c:pt idx="5">
                  <c:v>805.69394799999998</c:v>
                </c:pt>
                <c:pt idx="6">
                  <c:v>804.94963499999994</c:v>
                </c:pt>
                <c:pt idx="7">
                  <c:v>807.08447699999999</c:v>
                </c:pt>
                <c:pt idx="8">
                  <c:v>809.40926200000001</c:v>
                </c:pt>
                <c:pt idx="9">
                  <c:v>789.918631</c:v>
                </c:pt>
                <c:pt idx="10">
                  <c:v>777.19100100000003</c:v>
                </c:pt>
                <c:pt idx="11">
                  <c:v>756.82654000000002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2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'34'!$C$28:$C$39</c:f>
              <c:numCache>
                <c:formatCode>#,##0</c:formatCode>
                <c:ptCount val="12"/>
                <c:pt idx="0">
                  <c:v>1717.8907323000001</c:v>
                </c:pt>
                <c:pt idx="1">
                  <c:v>1500.5568553999999</c:v>
                </c:pt>
                <c:pt idx="2">
                  <c:v>1567.7224962</c:v>
                </c:pt>
                <c:pt idx="3">
                  <c:v>1568.7743588999999</c:v>
                </c:pt>
                <c:pt idx="4">
                  <c:v>1340.9932993</c:v>
                </c:pt>
                <c:pt idx="5">
                  <c:v>1229.6627000999999</c:v>
                </c:pt>
                <c:pt idx="6">
                  <c:v>1197.8379313</c:v>
                </c:pt>
                <c:pt idx="7">
                  <c:v>1142.1730106</c:v>
                </c:pt>
                <c:pt idx="8">
                  <c:v>958.73199527999998</c:v>
                </c:pt>
                <c:pt idx="9">
                  <c:v>768.19610992000003</c:v>
                </c:pt>
                <c:pt idx="10">
                  <c:v>905.41658012000005</c:v>
                </c:pt>
                <c:pt idx="11">
                  <c:v>889.65921000000003</c:v>
                </c:pt>
              </c:numCache>
            </c:numRef>
          </c:val>
          <c:extLst/>
        </c:ser>
        <c:ser>
          <c:idx val="0"/>
          <c:order val="5"/>
          <c:tx>
            <c:v>Coal</c:v>
          </c:tx>
          <c:spPr>
            <a:solidFill>
              <a:schemeClr val="accent4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'34'!$B$28:$B$39</c:f>
              <c:numCache>
                <c:formatCode>#,##0</c:formatCode>
                <c:ptCount val="12"/>
                <c:pt idx="0">
                  <c:v>926.29037577999998</c:v>
                </c:pt>
                <c:pt idx="1">
                  <c:v>1132.7910816000001</c:v>
                </c:pt>
                <c:pt idx="2">
                  <c:v>1028.9487736000001</c:v>
                </c:pt>
                <c:pt idx="3">
                  <c:v>1033.1723254000001</c:v>
                </c:pt>
                <c:pt idx="4">
                  <c:v>1237.6562071999999</c:v>
                </c:pt>
                <c:pt idx="5">
                  <c:v>1279.3798316</c:v>
                </c:pt>
                <c:pt idx="6">
                  <c:v>1196.7539601000001</c:v>
                </c:pt>
                <c:pt idx="7">
                  <c:v>1365.8221020999999</c:v>
                </c:pt>
                <c:pt idx="8">
                  <c:v>1477.1392247000001</c:v>
                </c:pt>
                <c:pt idx="9">
                  <c:v>1512.1986836999999</c:v>
                </c:pt>
                <c:pt idx="10">
                  <c:v>1399.5844222999999</c:v>
                </c:pt>
                <c:pt idx="11">
                  <c:v>1396.9042300000001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-1139558704"/>
        <c:axId val="-1139557072"/>
      </c:barChart>
      <c:scatterChart>
        <c:scatterStyle val="lineMarker"/>
        <c:varyColors val="0"/>
        <c:ser>
          <c:idx val="7"/>
          <c:order val="6"/>
          <c:tx>
            <c:strRef>
              <c:f>'34'!$B$43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'34'!$A$44:$A$45</c:f>
              <c:numCache>
                <c:formatCode>General</c:formatCode>
                <c:ptCount val="2"/>
                <c:pt idx="0">
                  <c:v>10.5</c:v>
                </c:pt>
                <c:pt idx="1">
                  <c:v>10.5</c:v>
                </c:pt>
              </c:numCache>
            </c:numRef>
          </c:xVal>
          <c:yVal>
            <c:numRef>
              <c:f>'34'!$B$44:$B$45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39794128"/>
        <c:axId val="-1139805008"/>
      </c:scatterChart>
      <c:catAx>
        <c:axId val="-1139558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-1139557072"/>
        <c:crosses val="autoZero"/>
        <c:auto val="0"/>
        <c:lblAlgn val="ctr"/>
        <c:lblOffset val="100"/>
        <c:noMultiLvlLbl val="0"/>
      </c:catAx>
      <c:valAx>
        <c:axId val="-1139557072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-1139558704"/>
        <c:crosses val="autoZero"/>
        <c:crossBetween val="between"/>
        <c:majorUnit val="1000"/>
      </c:valAx>
      <c:valAx>
        <c:axId val="-11397941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139805008"/>
        <c:crosses val="autoZero"/>
        <c:crossBetween val="midCat"/>
      </c:valAx>
      <c:valAx>
        <c:axId val="-113980500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39794128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8.8725351021664706E-3"/>
          <c:y val="7.7404354487536206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-2.5302701999999844E-2</c:v>
                </c:pt>
                <c:pt idx="1">
                  <c:v>-0.13491652200000015</c:v>
                </c:pt>
                <c:pt idx="2">
                  <c:v>4.8735946000000308E-2</c:v>
                </c:pt>
                <c:pt idx="3">
                  <c:v>8.4438469999996713E-3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-4.4900720000000005E-2</c:v>
                </c:pt>
                <c:pt idx="1">
                  <c:v>-1.2148694999999987E-2</c:v>
                </c:pt>
                <c:pt idx="2">
                  <c:v>1.2060363000000018E-2</c:v>
                </c:pt>
                <c:pt idx="3">
                  <c:v>-4.8695400000000055E-3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-7.580241999999987E-3</c:v>
                </c:pt>
                <c:pt idx="1">
                  <c:v>1.2978041999999995E-2</c:v>
                </c:pt>
                <c:pt idx="2">
                  <c:v>1.1833980000000022E-3</c:v>
                </c:pt>
                <c:pt idx="3">
                  <c:v>-1.2878500000002013E-4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-4.2971928900000123E-2</c:v>
                </c:pt>
                <c:pt idx="1">
                  <c:v>-0.14256442009999981</c:v>
                </c:pt>
                <c:pt idx="2">
                  <c:v>7.0355064799999978E-2</c:v>
                </c:pt>
                <c:pt idx="3">
                  <c:v>7.6464434499999845E-2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-9.9622825999999609E-2</c:v>
                </c:pt>
                <c:pt idx="1">
                  <c:v>2.8826425999999739E-2</c:v>
                </c:pt>
                <c:pt idx="2">
                  <c:v>-0.10775300099999985</c:v>
                </c:pt>
                <c:pt idx="3">
                  <c:v>6.4264005999999707E-2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0.21128196249999975</c:v>
                </c:pt>
                <c:pt idx="1">
                  <c:v>0.37396273950000003</c:v>
                </c:pt>
                <c:pt idx="2">
                  <c:v>0.48985183779999986</c:v>
                </c:pt>
                <c:pt idx="3">
                  <c:v>0.32296008090000017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0.10200574800000006</c:v>
                </c:pt>
                <c:pt idx="1">
                  <c:v>0.22860186599999999</c:v>
                </c:pt>
                <c:pt idx="2">
                  <c:v>0.32704948899999997</c:v>
                </c:pt>
                <c:pt idx="3">
                  <c:v>0.36527825299999983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139796848"/>
        <c:axId val="-1139800112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785970702819E-2"/>
                  <c:y val="-0.1096230113014298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307992130147E-2"/>
                  <c:y val="-0.1206787786027618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2602045124660309E-2"/>
                  <c:y val="-5.608431087210834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/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1929612840703"/>
                      <c:h val="4.9825954611861137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4902574325101542E-2"/>
                  <c:y val="-3.52419267442595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9.2909291600000249E-2</c:v>
                </c:pt>
                <c:pt idx="1">
                  <c:v>0.35473943639999983</c:v>
                </c:pt>
                <c:pt idx="2">
                  <c:v>0.84148309760000028</c:v>
                </c:pt>
                <c:pt idx="3">
                  <c:v>0.83241229639999914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39796848"/>
        <c:axId val="-1139800112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7.4157212226066124E-2"/>
                  <c:y val="3.181854151458418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39796304"/>
        <c:axId val="-1139803920"/>
      </c:scatterChart>
      <c:catAx>
        <c:axId val="-113979684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800112"/>
        <c:crosses val="autoZero"/>
        <c:auto val="1"/>
        <c:lblAlgn val="ctr"/>
        <c:lblOffset val="100"/>
        <c:noMultiLvlLbl val="0"/>
      </c:catAx>
      <c:valAx>
        <c:axId val="-1139800112"/>
        <c:scaling>
          <c:orientation val="minMax"/>
          <c:max val="1.25"/>
          <c:min val="-0.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796848"/>
        <c:crosses val="autoZero"/>
        <c:crossBetween val="between"/>
        <c:majorUnit val="0.25"/>
      </c:valAx>
      <c:valAx>
        <c:axId val="-1139796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139803920"/>
        <c:crosses val="autoZero"/>
        <c:crossBetween val="midCat"/>
      </c:valAx>
      <c:valAx>
        <c:axId val="-1139803920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-113979630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0.48734729199999999</c:v>
                </c:pt>
                <c:pt idx="1">
                  <c:v>0.44244657199999998</c:v>
                </c:pt>
                <c:pt idx="2">
                  <c:v>0.430297877</c:v>
                </c:pt>
                <c:pt idx="3">
                  <c:v>0.44235824000000001</c:v>
                </c:pt>
                <c:pt idx="4">
                  <c:v>0.43748870000000001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2.2614896309999999</c:v>
                </c:pt>
                <c:pt idx="1">
                  <c:v>2.236186929</c:v>
                </c:pt>
                <c:pt idx="2">
                  <c:v>2.1012704069999999</c:v>
                </c:pt>
                <c:pt idx="3">
                  <c:v>2.1500063530000002</c:v>
                </c:pt>
                <c:pt idx="4">
                  <c:v>2.1584501999999999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0.208864787</c:v>
                </c:pt>
                <c:pt idx="1">
                  <c:v>0.20128454500000001</c:v>
                </c:pt>
                <c:pt idx="2">
                  <c:v>0.214262587</c:v>
                </c:pt>
                <c:pt idx="3">
                  <c:v>0.21544598500000001</c:v>
                </c:pt>
                <c:pt idx="4">
                  <c:v>0.21531719999999999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1.5659716497</c:v>
                </c:pt>
                <c:pt idx="1">
                  <c:v>1.5229997207999999</c:v>
                </c:pt>
                <c:pt idx="2">
                  <c:v>1.3804353007000001</c:v>
                </c:pt>
                <c:pt idx="3">
                  <c:v>1.4507903655000001</c:v>
                </c:pt>
                <c:pt idx="4">
                  <c:v>1.5272547999999999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2.6631383949999998</c:v>
                </c:pt>
                <c:pt idx="1">
                  <c:v>2.5635155690000002</c:v>
                </c:pt>
                <c:pt idx="2">
                  <c:v>2.592341995</c:v>
                </c:pt>
                <c:pt idx="3">
                  <c:v>2.4845889940000001</c:v>
                </c:pt>
                <c:pt idx="4">
                  <c:v>2.5488529999999998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2.4798970793000001</c:v>
                </c:pt>
                <c:pt idx="1">
                  <c:v>2.6911790417999999</c:v>
                </c:pt>
                <c:pt idx="2">
                  <c:v>3.0651417812999999</c:v>
                </c:pt>
                <c:pt idx="3">
                  <c:v>3.5549936190999998</c:v>
                </c:pt>
                <c:pt idx="4">
                  <c:v>3.8779536999999999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0.91510524400000004</c:v>
                </c:pt>
                <c:pt idx="1">
                  <c:v>1.0171109920000001</c:v>
                </c:pt>
                <c:pt idx="2">
                  <c:v>1.2457128580000001</c:v>
                </c:pt>
                <c:pt idx="3">
                  <c:v>1.5727623470000001</c:v>
                </c:pt>
                <c:pt idx="4">
                  <c:v>1.9380405999999999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139803376"/>
        <c:axId val="-1139793584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39805552"/>
        <c:axId val="-1139790864"/>
      </c:scatterChart>
      <c:catAx>
        <c:axId val="-1139803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793584"/>
        <c:crosses val="autoZero"/>
        <c:auto val="1"/>
        <c:lblAlgn val="ctr"/>
        <c:lblOffset val="100"/>
        <c:noMultiLvlLbl val="0"/>
      </c:catAx>
      <c:valAx>
        <c:axId val="-1139793584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803376"/>
        <c:crosses val="autoZero"/>
        <c:crossBetween val="between"/>
      </c:valAx>
      <c:valAx>
        <c:axId val="-11398055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139790864"/>
        <c:crosses val="autoZero"/>
        <c:crossBetween val="midCat"/>
      </c:valAx>
      <c:valAx>
        <c:axId val="-113979086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3980555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712517342654824"/>
          <c:y val="0.13137862812557108"/>
          <c:w val="0.75501504531613184"/>
          <c:h val="0.6812757335706396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-184.31769269999995</c:v>
                </c:pt>
                <c:pt idx="1">
                  <c:v>-202.38330025000005</c:v>
                </c:pt>
                <c:pt idx="2">
                  <c:v>132.15134555000009</c:v>
                </c:pt>
                <c:pt idx="3">
                  <c:v>-12.775781400000028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-5.6576941000002989</c:v>
                </c:pt>
                <c:pt idx="1">
                  <c:v>-332.50916459999985</c:v>
                </c:pt>
                <c:pt idx="2">
                  <c:v>172.96076340000013</c:v>
                </c:pt>
                <c:pt idx="3">
                  <c:v>104.41083019999996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54.810379900000044</c:v>
                </c:pt>
                <c:pt idx="1">
                  <c:v>-34.293726799999831</c:v>
                </c:pt>
                <c:pt idx="2">
                  <c:v>-11.624540300000035</c:v>
                </c:pt>
                <c:pt idx="3">
                  <c:v>-0.14202510000018265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139804464"/>
        <c:axId val="-1139806096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837798879259082E-2"/>
                  <c:y val="4.91322691626210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4215030901457688E-2"/>
                  <c:y val="4.23410696266397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1888502495540463E-2"/>
                  <c:y val="-5.246843640004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030270815690373E-2"/>
                  <c:y val="-4.11759377706444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-135.16500650000035</c:v>
                </c:pt>
                <c:pt idx="1">
                  <c:v>-569.18619200000012</c:v>
                </c:pt>
                <c:pt idx="2">
                  <c:v>293.45736790000046</c:v>
                </c:pt>
                <c:pt idx="3">
                  <c:v>91.493078499999683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39804464"/>
        <c:axId val="-1139806096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8832951945080092E-3"/>
                  <c:y val="3.18180156844672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39802832"/>
        <c:axId val="-1139794672"/>
      </c:scatterChart>
      <c:catAx>
        <c:axId val="-113980446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806096"/>
        <c:crosses val="autoZero"/>
        <c:auto val="1"/>
        <c:lblAlgn val="ctr"/>
        <c:lblOffset val="100"/>
        <c:noMultiLvlLbl val="0"/>
      </c:catAx>
      <c:valAx>
        <c:axId val="-1139806096"/>
        <c:scaling>
          <c:orientation val="minMax"/>
          <c:max val="600"/>
          <c:min val="-7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804464"/>
        <c:crosses val="autoZero"/>
        <c:crossBetween val="between"/>
        <c:majorUnit val="100"/>
      </c:valAx>
      <c:valAx>
        <c:axId val="-1139802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139794672"/>
        <c:crosses val="autoZero"/>
        <c:crossBetween val="midCat"/>
      </c:valAx>
      <c:valAx>
        <c:axId val="-1139794672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-1139802832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2372.6880651000001</c:v>
                </c:pt>
                <c:pt idx="1">
                  <c:v>2367.0303709999998</c:v>
                </c:pt>
                <c:pt idx="2">
                  <c:v>2034.5212064</c:v>
                </c:pt>
                <c:pt idx="3">
                  <c:v>2207.4819698000001</c:v>
                </c:pt>
                <c:pt idx="4">
                  <c:v>2311.8928000000001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5274.8895521000004</c:v>
                </c:pt>
                <c:pt idx="1">
                  <c:v>5139.7245456000001</c:v>
                </c:pt>
                <c:pt idx="2">
                  <c:v>4570.5383535999999</c:v>
                </c:pt>
                <c:pt idx="3">
                  <c:v>4863.9957215000004</c:v>
                </c:pt>
                <c:pt idx="4">
                  <c:v>4955.4888000000001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1630.9197122999999</c:v>
                </c:pt>
                <c:pt idx="1">
                  <c:v>1685.7300921999999</c:v>
                </c:pt>
                <c:pt idx="2">
                  <c:v>1651.4363654000001</c:v>
                </c:pt>
                <c:pt idx="3">
                  <c:v>1639.8118251000001</c:v>
                </c:pt>
                <c:pt idx="4">
                  <c:v>1639.6697999999999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1260.1854288</c:v>
                </c:pt>
                <c:pt idx="1">
                  <c:v>1075.8677361</c:v>
                </c:pt>
                <c:pt idx="2">
                  <c:v>873.48443584999995</c:v>
                </c:pt>
                <c:pt idx="3">
                  <c:v>1005.6357814</c:v>
                </c:pt>
                <c:pt idx="4">
                  <c:v>992.86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39792496"/>
        <c:axId val="-1139795216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4</c:v>
                </c:pt>
                <c:pt idx="1">
                  <c:v>4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39799024"/>
        <c:axId val="-1139793040"/>
      </c:scatterChart>
      <c:catAx>
        <c:axId val="-1139792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795216"/>
        <c:crosses val="autoZero"/>
        <c:auto val="1"/>
        <c:lblAlgn val="ctr"/>
        <c:lblOffset val="100"/>
        <c:noMultiLvlLbl val="0"/>
      </c:catAx>
      <c:valAx>
        <c:axId val="-1139795216"/>
        <c:scaling>
          <c:orientation val="minMax"/>
          <c:max val="6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792496"/>
        <c:crosses val="autoZero"/>
        <c:crossBetween val="midCat"/>
        <c:majorUnit val="500"/>
      </c:valAx>
      <c:valAx>
        <c:axId val="-11397990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139793040"/>
        <c:crosses val="autoZero"/>
        <c:crossBetween val="midCat"/>
      </c:valAx>
      <c:valAx>
        <c:axId val="-113979304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13979902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6.0721356406000002E-2</c:v>
                </c:pt>
                <c:pt idx="1">
                  <c:v>6.5889875380999996E-2</c:v>
                </c:pt>
                <c:pt idx="2">
                  <c:v>7.1331862282000003E-2</c:v>
                </c:pt>
                <c:pt idx="3">
                  <c:v>8.0227416529000006E-2</c:v>
                </c:pt>
                <c:pt idx="4">
                  <c:v>8.3876587774000005E-2</c:v>
                </c:pt>
                <c:pt idx="5">
                  <c:v>8.5366826896999995E-2</c:v>
                </c:pt>
                <c:pt idx="6">
                  <c:v>9.5771912291999994E-2</c:v>
                </c:pt>
                <c:pt idx="7">
                  <c:v>7.3800889716999996E-2</c:v>
                </c:pt>
                <c:pt idx="8">
                  <c:v>8.0980060564999998E-2</c:v>
                </c:pt>
                <c:pt idx="9">
                  <c:v>8.9546987647000004E-2</c:v>
                </c:pt>
                <c:pt idx="10">
                  <c:v>8.3658910449999999E-2</c:v>
                </c:pt>
                <c:pt idx="11">
                  <c:v>8.1972504129000007E-2</c:v>
                </c:pt>
                <c:pt idx="12">
                  <c:v>7.9578767034000006E-2</c:v>
                </c:pt>
                <c:pt idx="13">
                  <c:v>6.1842655415000003E-2</c:v>
                </c:pt>
                <c:pt idx="14">
                  <c:v>5.5373719851000001E-2</c:v>
                </c:pt>
                <c:pt idx="15">
                  <c:v>5.8131441961999999E-2</c:v>
                </c:pt>
                <c:pt idx="16">
                  <c:v>6.2241785990999998E-2</c:v>
                </c:pt>
                <c:pt idx="17">
                  <c:v>5.6731848936000001E-2</c:v>
                </c:pt>
                <c:pt idx="18">
                  <c:v>4.6805114303000002E-2</c:v>
                </c:pt>
                <c:pt idx="19">
                  <c:v>5.3951269157999998E-2</c:v>
                </c:pt>
                <c:pt idx="20">
                  <c:v>5.0681767613999999E-2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139799568"/>
        <c:axId val="-1139802288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139799568"/>
        <c:axId val="-1139802288"/>
      </c:scatterChart>
      <c:catAx>
        <c:axId val="-11397995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802288"/>
        <c:crosses val="autoZero"/>
        <c:auto val="1"/>
        <c:lblAlgn val="ctr"/>
        <c:lblOffset val="100"/>
        <c:tickLblSkip val="2"/>
        <c:noMultiLvlLbl val="0"/>
      </c:catAx>
      <c:valAx>
        <c:axId val="-1139802288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-1139799568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1351.4259400169999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1330.7991463829999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1268.4153127749998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1270.868490888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139791952"/>
        <c:axId val="-1139791408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1308.683768202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139795760"/>
        <c:axId val="-1139801744"/>
      </c:barChart>
      <c:catAx>
        <c:axId val="-11397919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791408"/>
        <c:crosses val="autoZero"/>
        <c:auto val="1"/>
        <c:lblAlgn val="ctr"/>
        <c:lblOffset val="100"/>
        <c:noMultiLvlLbl val="0"/>
      </c:catAx>
      <c:valAx>
        <c:axId val="-1139791408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791952"/>
        <c:crosses val="autoZero"/>
        <c:crossBetween val="between"/>
        <c:majorUnit val="200"/>
      </c:valAx>
      <c:valAx>
        <c:axId val="-1139801744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-1139795760"/>
        <c:crosses val="max"/>
        <c:crossBetween val="between"/>
      </c:valAx>
      <c:catAx>
        <c:axId val="-11397957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3980174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41.991569257000002</c:v>
                </c:pt>
                <c:pt idx="1">
                  <c:v>129.50581568999999</c:v>
                </c:pt>
                <c:pt idx="2">
                  <c:v>227.21194686000001</c:v>
                </c:pt>
                <c:pt idx="3">
                  <c:v>373.24651857999999</c:v>
                </c:pt>
                <c:pt idx="4">
                  <c:v>336.40995509999999</c:v>
                </c:pt>
                <c:pt idx="5">
                  <c:v>243.06013453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42.636351462999997</c:v>
                </c:pt>
                <c:pt idx="1">
                  <c:v>105.47384832</c:v>
                </c:pt>
                <c:pt idx="2">
                  <c:v>247.31276706</c:v>
                </c:pt>
                <c:pt idx="3">
                  <c:v>397.53117643000002</c:v>
                </c:pt>
                <c:pt idx="4">
                  <c:v>356.59801468000001</c:v>
                </c:pt>
                <c:pt idx="5">
                  <c:v>181.24698842999999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37.128583544999998</c:v>
                </c:pt>
                <c:pt idx="1">
                  <c:v>116.0894026</c:v>
                </c:pt>
                <c:pt idx="2">
                  <c:v>244.45527822</c:v>
                </c:pt>
                <c:pt idx="3">
                  <c:v>355.49918458000002</c:v>
                </c:pt>
                <c:pt idx="4">
                  <c:v>331.49798270999997</c:v>
                </c:pt>
                <c:pt idx="5">
                  <c:v>183.74488112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40.883879788000002</c:v>
                </c:pt>
                <c:pt idx="1">
                  <c:v>123.53099124000001</c:v>
                </c:pt>
                <c:pt idx="2">
                  <c:v>242.92763203000001</c:v>
                </c:pt>
                <c:pt idx="3">
                  <c:v>353.04671361999999</c:v>
                </c:pt>
                <c:pt idx="4">
                  <c:v>326.31706883999999</c:v>
                </c:pt>
                <c:pt idx="5">
                  <c:v>184.16220537000001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139798480"/>
        <c:axId val="-1139801200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44.353697722</c:v>
                </c:pt>
                <c:pt idx="1">
                  <c:v>121.33797048</c:v>
                </c:pt>
                <c:pt idx="2">
                  <c:v>249.18350000000001</c:v>
                </c:pt>
                <c:pt idx="3">
                  <c:v>367.44139999999999</c:v>
                </c:pt>
                <c:pt idx="4">
                  <c:v>327.19510000000002</c:v>
                </c:pt>
                <c:pt idx="5">
                  <c:v>199.1721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139797936"/>
        <c:axId val="-1139800656"/>
      </c:barChart>
      <c:catAx>
        <c:axId val="-11397984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1139801200"/>
        <c:crosses val="autoZero"/>
        <c:auto val="1"/>
        <c:lblAlgn val="ctr"/>
        <c:lblOffset val="100"/>
        <c:noMultiLvlLbl val="0"/>
      </c:catAx>
      <c:valAx>
        <c:axId val="-1139801200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1139798480"/>
        <c:crosses val="autoZero"/>
        <c:crossBetween val="between"/>
        <c:majorUnit val="50"/>
      </c:valAx>
      <c:valAx>
        <c:axId val="-1139800656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1139797936"/>
        <c:crosses val="max"/>
        <c:crossBetween val="between"/>
      </c:valAx>
      <c:catAx>
        <c:axId val="-1139797936"/>
        <c:scaling>
          <c:orientation val="minMax"/>
        </c:scaling>
        <c:delete val="1"/>
        <c:axPos val="b"/>
        <c:majorTickMark val="out"/>
        <c:minorTickMark val="none"/>
        <c:tickLblPos val="nextTo"/>
        <c:crossAx val="-1139800656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3788.4440490400007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3432.3650085700001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3516.1759312499998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3602.14345736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139797392"/>
        <c:axId val="-1136281728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3574.4498000000003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136280096"/>
        <c:axId val="-1136270848"/>
      </c:barChart>
      <c:catAx>
        <c:axId val="-11397973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6281728"/>
        <c:crosses val="autoZero"/>
        <c:auto val="1"/>
        <c:lblAlgn val="ctr"/>
        <c:lblOffset val="100"/>
        <c:noMultiLvlLbl val="0"/>
      </c:catAx>
      <c:valAx>
        <c:axId val="-1136281728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9797392"/>
        <c:crosses val="autoZero"/>
        <c:crossBetween val="between"/>
        <c:majorUnit val="1000"/>
      </c:valAx>
      <c:valAx>
        <c:axId val="-1136270848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-1136280096"/>
        <c:crosses val="max"/>
        <c:crossBetween val="between"/>
      </c:valAx>
      <c:catAx>
        <c:axId val="-1136280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3627084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253.56903839</c:v>
                </c:pt>
                <c:pt idx="1">
                  <c:v>593.61506187999998</c:v>
                </c:pt>
                <c:pt idx="2">
                  <c:v>731.61383309999997</c:v>
                </c:pt>
                <c:pt idx="3">
                  <c:v>858.81894880000004</c:v>
                </c:pt>
                <c:pt idx="4">
                  <c:v>719.19350697000004</c:v>
                </c:pt>
                <c:pt idx="5">
                  <c:v>631.6336599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253.93828515000001</c:v>
                </c:pt>
                <c:pt idx="1">
                  <c:v>589.07677403000002</c:v>
                </c:pt>
                <c:pt idx="2">
                  <c:v>715.20099197000002</c:v>
                </c:pt>
                <c:pt idx="3">
                  <c:v>739.26468623000005</c:v>
                </c:pt>
                <c:pt idx="4">
                  <c:v>651.77412973000003</c:v>
                </c:pt>
                <c:pt idx="5">
                  <c:v>483.11014146000002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247.27046695000001</c:v>
                </c:pt>
                <c:pt idx="1">
                  <c:v>421.25520931</c:v>
                </c:pt>
                <c:pt idx="2">
                  <c:v>749.21662098000002</c:v>
                </c:pt>
                <c:pt idx="3">
                  <c:v>801.92176690999997</c:v>
                </c:pt>
                <c:pt idx="4">
                  <c:v>791.02799364999998</c:v>
                </c:pt>
                <c:pt idx="5">
                  <c:v>505.48387344999998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243.32657012999999</c:v>
                </c:pt>
                <c:pt idx="1">
                  <c:v>490.47688097000002</c:v>
                </c:pt>
                <c:pt idx="2">
                  <c:v>777.26275341999997</c:v>
                </c:pt>
                <c:pt idx="3">
                  <c:v>848.23339102</c:v>
                </c:pt>
                <c:pt idx="4">
                  <c:v>685.16587241000002</c:v>
                </c:pt>
                <c:pt idx="5">
                  <c:v>557.67798941000001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136281184"/>
        <c:axId val="-1136269760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236.84719999999999</c:v>
                </c:pt>
                <c:pt idx="1">
                  <c:v>515.72429999999997</c:v>
                </c:pt>
                <c:pt idx="2">
                  <c:v>731.56269999999995</c:v>
                </c:pt>
                <c:pt idx="3">
                  <c:v>838.39149999999995</c:v>
                </c:pt>
                <c:pt idx="4">
                  <c:v>699.01</c:v>
                </c:pt>
                <c:pt idx="5">
                  <c:v>552.91409999999996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136282272"/>
        <c:axId val="-1136273568"/>
      </c:barChart>
      <c:catAx>
        <c:axId val="-11362811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6269760"/>
        <c:crosses val="autoZero"/>
        <c:auto val="1"/>
        <c:lblAlgn val="ctr"/>
        <c:lblOffset val="100"/>
        <c:noMultiLvlLbl val="0"/>
      </c:catAx>
      <c:valAx>
        <c:axId val="-1136269760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136281184"/>
        <c:crosses val="autoZero"/>
        <c:crossBetween val="between"/>
        <c:majorUnit val="250"/>
      </c:valAx>
      <c:valAx>
        <c:axId val="-1136273568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-1136282272"/>
        <c:crosses val="max"/>
        <c:crossBetween val="between"/>
      </c:valAx>
      <c:catAx>
        <c:axId val="-1136282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13627356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35291740066955485"/>
          <c:h val="0.2156651341996042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0.87162</cdr:y>
    </cdr:from>
    <cdr:ext cx="4864113" cy="372499"/>
    <cdr:sp macro="" textlink="'1'!$B$12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13" y="2759076"/>
          <a:ext cx="4864113" cy="372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June 2021, CME Group, Bloomberg, L.P., and Refinitiv an LSEG Business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0.77131</cdr:y>
    </cdr:from>
    <cdr:ext cx="5349876" cy="368300"/>
    <cdr:sp macro="" textlink="'1'!$B$124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1577"/>
          <a:ext cx="5349876" cy="368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Jun 3,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0.90941</cdr:x>
      <cdr:y>0.90151</cdr:y>
    </cdr:from>
    <cdr:to>
      <cdr:x>0.97914</cdr:x>
      <cdr:y>0.99182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72078" y="2853720"/>
          <a:ext cx="381238" cy="285874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0.30836</cdr:x>
      <cdr:y>0.18355</cdr:y>
    </cdr:from>
    <cdr:to>
      <cdr:x>0.64402</cdr:x>
      <cdr:y>0.40859</cdr:y>
    </cdr:to>
    <cdr:sp macro="" textlink="">
      <cdr:nvSpPr>
        <cdr:cNvPr id="15" name="TextBox 5"/>
        <cdr:cNvSpPr txBox="1"/>
      </cdr:nvSpPr>
      <cdr:spPr>
        <a:xfrm xmlns:a="http://schemas.openxmlformats.org/drawingml/2006/main">
          <a:off x="1685926" y="581027"/>
          <a:ext cx="1835150" cy="7123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17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1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2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0.79268</cdr:x>
      <cdr:y>0.09172</cdr:y>
    </cdr:from>
    <cdr:to>
      <cdr:x>0.99129</cdr:x>
      <cdr:y>0.81065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4333876" y="295276"/>
          <a:ext cx="1085849" cy="2314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900">
            <a:solidFill>
              <a:srgbClr val="00B05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STEO forecast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185119</xdr:colOff>
      <xdr:row>4</xdr:row>
      <xdr:rowOff>38100</xdr:rowOff>
    </xdr:from>
    <xdr:to>
      <xdr:col>9</xdr:col>
      <xdr:colOff>428625</xdr:colOff>
      <xdr:row>21</xdr:row>
      <xdr:rowOff>68580</xdr:rowOff>
    </xdr:to>
    <xdr:grpSp>
      <xdr:nvGrpSpPr>
        <xdr:cNvPr id="2" name="Group 1"/>
        <xdr:cNvGrpSpPr/>
      </xdr:nvGrpSpPr>
      <xdr:grpSpPr>
        <a:xfrm>
          <a:off x="670894" y="809625"/>
          <a:ext cx="5558456" cy="3268980"/>
          <a:chOff x="661551" y="809625"/>
          <a:chExt cx="5491599" cy="3271791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61551" y="3687737"/>
            <a:ext cx="4915537" cy="39367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2021, and Refinitiv an LSEG Business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8657" y="3702272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0.15409</cdr:x>
      <cdr:y>0.1848</cdr:y>
    </cdr:from>
    <cdr:to>
      <cdr:x>0.60848</cdr:x>
      <cdr:y>0.49956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3589" y="571499"/>
          <a:ext cx="1308112" cy="9733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0.64558</cdr:x>
      <cdr:y>0.1848</cdr:y>
    </cdr:from>
    <cdr:to>
      <cdr:x>0.82445</cdr:x>
      <cdr:y>0.24229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6466" y="571500"/>
          <a:ext cx="514350" cy="1777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0.61056</cdr:x>
      <cdr:y>0.50948</cdr:y>
    </cdr:from>
    <cdr:to>
      <cdr:x>0.85882</cdr:x>
      <cdr:y>0.61722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32128" y="1564583"/>
          <a:ext cx="704299" cy="33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314275</xdr:colOff>
      <xdr:row>21</xdr:row>
      <xdr:rowOff>114300</xdr:rowOff>
    </xdr:to>
    <xdr:grpSp>
      <xdr:nvGrpSpPr>
        <xdr:cNvPr id="7" name="Group 1"/>
        <xdr:cNvGrpSpPr/>
      </xdr:nvGrpSpPr>
      <xdr:grpSpPr>
        <a:xfrm>
          <a:off x="571500" y="790575"/>
          <a:ext cx="5543500" cy="3333750"/>
          <a:chOff x="561975" y="790575"/>
          <a:chExt cx="5477149" cy="3330784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268366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66310" y="3673554"/>
            <a:ext cx="4905098" cy="4478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2021, and Refinitiv an LSEG Business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0.18129</cdr:x>
      <cdr:y>0.1967</cdr:y>
    </cdr:from>
    <cdr:to>
      <cdr:x>0.46446</cdr:x>
      <cdr:y>0.46512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22363" y="609585"/>
          <a:ext cx="815901" cy="8318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0.17696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499" y="0"/>
          <a:ext cx="2666881" cy="544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0.60605</cdr:x>
      <cdr:y>0.49537</cdr:y>
    </cdr:from>
    <cdr:to>
      <cdr:x>0.82306</cdr:x>
      <cdr:y>0.58763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20810" y="1525138"/>
          <a:ext cx="616179" cy="2840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0.87891</cdr:y>
    </cdr:from>
    <cdr:ext cx="4879976" cy="380999"/>
    <cdr:sp macro="" textlink="'4'!$B$111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65426"/>
          <a:ext cx="4879976" cy="3809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June 2021, CME Group, and Refinitiv an LSEG Business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0.778</cdr:y>
    </cdr:from>
    <cdr:ext cx="5463064" cy="361949"/>
    <cdr:sp macro="" textlink="'4'!$B$11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7926"/>
          <a:ext cx="5463064" cy="361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Jun 3,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0.12406</cdr:y>
    </cdr:from>
    <cdr:to>
      <cdr:x>1</cdr:x>
      <cdr:y>0.77083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397042"/>
          <a:ext cx="1162031" cy="20699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0.205</cdr:x>
      <cdr:y>0.29457</cdr:y>
    </cdr:from>
    <cdr:to>
      <cdr:x>0.4698</cdr:x>
      <cdr:y>0.38038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120834" y="974724"/>
          <a:ext cx="1447754" cy="2839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0.00797</cdr:x>
      <cdr:y>0</cdr:y>
    </cdr:from>
    <cdr:to>
      <cdr:x>0.942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244" y="0"/>
          <a:ext cx="5304174" cy="4569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0.02031</cdr:x>
      <cdr:y>0.87474</cdr:y>
    </cdr:from>
    <cdr:to>
      <cdr:x>0.9127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117190" y="2681483"/>
          <a:ext cx="5149592" cy="3839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square" lIns="45720" rIns="45720" rtlCol="0"/>
        <a:lstStyle xmlns:a="http://schemas.openxmlformats.org/drawingml/2006/main"/>
        <a:p xmlns:a="http://schemas.openxmlformats.org/drawingml/2006/main">
          <a:fld id="{CA5C4719-253F-4DD4-A27D-EB988A25F389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Sources: U.S. Energy Information Administration, Short-Term Energy Outlook, June 2021, and Refinitiv an LSEG Business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7" name="Group 1"/>
        <xdr:cNvGrpSpPr/>
      </xdr:nvGrpSpPr>
      <xdr:grpSpPr>
        <a:xfrm>
          <a:off x="1257300" y="666750"/>
          <a:ext cx="5572125" cy="3200400"/>
          <a:chOff x="1228725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28725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28725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15077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0.33887</cdr:x>
      <cdr:y>0.13657</cdr:y>
    </cdr:from>
    <cdr:to>
      <cdr:x>0.61323</cdr:x>
      <cdr:y>0.44914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8494" y="318958"/>
          <a:ext cx="1561375" cy="730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0.02957</cdr:x>
      <cdr:y>0.72803</cdr:y>
    </cdr:from>
    <cdr:to>
      <cdr:x>0.06808</cdr:x>
      <cdr:y>0.89719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8258" y="1700307"/>
          <a:ext cx="219160" cy="39507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0.75142</cdr:y>
    </cdr:from>
    <cdr:ext cx="5054600" cy="209031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0625"/>
          <a:ext cx="5054600" cy="2090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U.S. Energy Information Administration, Short-Term Energy Outlook, June 2021</a:t>
          </a:fld>
          <a:endParaRPr lang="en-US" sz="900"/>
        </a:p>
      </cdr:txBody>
    </cdr:sp>
  </cdr:absSizeAnchor>
  <cdr:relSizeAnchor xmlns:cdr="http://schemas.openxmlformats.org/drawingml/2006/chartDrawing">
    <cdr:from>
      <cdr:x>0.32169</cdr:x>
      <cdr:y>0.15351</cdr:y>
    </cdr:from>
    <cdr:to>
      <cdr:x>0.73761</cdr:x>
      <cdr:y>0.82093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56840" y="143137"/>
          <a:ext cx="2400753" cy="6223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endParaRPr lang="en-US" sz="900" b="1">
            <a:solidFill>
              <a:schemeClr val="accent4">
                <a:lumMod val="7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0.00639</cdr:x>
      <cdr:y>0.88497</cdr:y>
    </cdr:from>
    <cdr:to>
      <cdr:x>0.90104</cdr:x>
      <cdr:y>0.99395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35044" y="2784483"/>
          <a:ext cx="4908408" cy="3428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U.S. Energy Information Administration, Short-Term Energy Outlook, June 2021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14374" y="657225"/>
          <a:ext cx="5553075" cy="3200400"/>
          <a:chOff x="666750" y="666750"/>
          <a:chExt cx="5486401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80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50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96978" y="3584568"/>
            <a:ext cx="4800222" cy="2514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9144" rIns="9144" bIns="9144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0.14529</cdr:x>
      <cdr:y>0.13878</cdr:y>
    </cdr:from>
    <cdr:to>
      <cdr:x>0.51489</cdr:x>
      <cdr:y>0.41899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9350" y="429069"/>
          <a:ext cx="1066790" cy="866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Cooperation and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0.60365</cdr:x>
      <cdr:y>0.13613</cdr:y>
    </cdr:from>
    <cdr:to>
      <cdr:x>0.82587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40411" y="420876"/>
          <a:ext cx="640692" cy="2104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0.06049</cdr:x>
      <cdr:y>0.76129</cdr:y>
    </cdr:from>
    <cdr:to>
      <cdr:x>0.1276</cdr:x>
      <cdr:y>0.86191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1451" y="2337820"/>
          <a:ext cx="190217" cy="30899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18288" tIns="18288" rIns="18288" bIns="0" rtlCol="0" anchor="t" anchorCtr="1">
          <a:noAutofit/>
        </a:bodyPr>
        <a:lstStyle xmlns:a="http://schemas.openxmlformats.org/drawingml/2006/main"/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5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12</xdr:col>
      <xdr:colOff>565150</xdr:colOff>
      <xdr:row>17</xdr:row>
      <xdr:rowOff>50800</xdr:rowOff>
    </xdr:from>
    <xdr:ext cx="184731" cy="264560"/>
    <xdr:sp macro="" textlink="">
      <xdr:nvSpPr>
        <xdr:cNvPr id="3" name="TextBox 2"/>
        <xdr:cNvSpPr txBox="1"/>
      </xdr:nvSpPr>
      <xdr:spPr>
        <a:xfrm>
          <a:off x="8705850" y="279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0.00666</cdr:x>
      <cdr:y>0.89192</cdr:y>
    </cdr:from>
    <cdr:to>
      <cdr:x>0.92538</cdr:x>
      <cdr:y>0.99091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38100" y="2803526"/>
          <a:ext cx="5257800" cy="31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9144" tIns="18288" rIns="9144" bIns="9144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June 2021</a:t>
          </a:fld>
          <a:endParaRPr lang="en-US" sz="900"/>
        </a:p>
      </cdr:txBody>
    </cdr:sp>
  </cdr:relSizeAnchor>
  <cdr:relSizeAnchor xmlns:cdr="http://schemas.openxmlformats.org/drawingml/2006/chartDrawing">
    <cdr:from>
      <cdr:x>0.56699</cdr:x>
      <cdr:y>0.12222</cdr:y>
    </cdr:from>
    <cdr:to>
      <cdr:x>0.71789</cdr:x>
      <cdr:y>0.18485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244850" y="384175"/>
          <a:ext cx="863600" cy="196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0.92687</cdr:x>
      <cdr:y>0.89275</cdr:y>
    </cdr:from>
    <cdr:to>
      <cdr:x>0.99679</cdr:x>
      <cdr:y>0.9836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304416" y="2806135"/>
          <a:ext cx="400148" cy="285564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19125" y="676275"/>
          <a:ext cx="5550693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37452"/>
            <a:ext cx="4922991" cy="2152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0.55848</cdr:x>
      <cdr:y>0.12202</cdr:y>
    </cdr:from>
    <cdr:to>
      <cdr:x>0.77248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07404" y="383539"/>
          <a:ext cx="615950" cy="2712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0.19444</cdr:x>
      <cdr:y>0.11968</cdr:y>
    </cdr:from>
    <cdr:to>
      <cdr:x>0.54155</cdr:x>
      <cdr:y>0.44243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9640" y="376178"/>
          <a:ext cx="999050" cy="10144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0.04067</cdr:x>
      <cdr:y>0.72525</cdr:y>
    </cdr:from>
    <cdr:to>
      <cdr:x>0.10906</cdr:x>
      <cdr:y>0.86895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15405" y="2403986"/>
          <a:ext cx="194059" cy="47632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27432" tIns="9144" rIns="27432" bIns="0" rtlCol="0">
          <a:spAutoFit/>
        </a:bodyPr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57225" y="619125"/>
          <a:ext cx="5467350" cy="3086100"/>
          <a:chOff x="657225" y="619125"/>
          <a:chExt cx="5467350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92150" y="3418221"/>
            <a:ext cx="5010150" cy="26303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non-OPEC</a:t>
          </a:r>
          <a:endParaRPr lang="en-US" sz="900">
            <a:solidFill>
              <a:schemeClr val="bg1"/>
            </a:solidFill>
            <a:effectLst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0.90918</cdr:y>
    </cdr:from>
    <cdr:ext cx="5089524" cy="282279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892420"/>
          <a:ext cx="5089524" cy="2822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June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2011-2020 average (2.4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0.16267</cdr:y>
    </cdr:from>
    <cdr:ext cx="685483" cy="273051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64392" y="517525"/>
          <a:ext cx="685483" cy="2730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0.41709</cdr:x>
      <cdr:y>0.33541</cdr:y>
    </cdr:from>
    <cdr:to>
      <cdr:x>0.61743</cdr:x>
      <cdr:y>0.43812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293620" y="1067064"/>
          <a:ext cx="1101690" cy="326761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2011-2020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0.41953</cdr:y>
    </cdr:from>
    <cdr:to>
      <cdr:x>0.52265</cdr:x>
      <cdr:y>0.54137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74050" y="1334666"/>
          <a:ext cx="55" cy="387616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</xdr:colOff>
      <xdr:row>3</xdr:row>
      <xdr:rowOff>15875</xdr:rowOff>
    </xdr:from>
    <xdr:to>
      <xdr:col>9</xdr:col>
      <xdr:colOff>593725</xdr:colOff>
      <xdr:row>23</xdr:row>
      <xdr:rowOff>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0.89089</cdr:y>
    </cdr:from>
    <cdr:ext cx="4968071" cy="280671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25747"/>
          <a:ext cx="4968071" cy="2806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rtlCol="0"/>
        <a:lstStyle xmlns:a="http://schemas.openxmlformats.org/drawingml/2006/main"/>
        <a:p xmlns:a="http://schemas.openxmlformats.org/drawingml/2006/main">
          <a:pPr algn="l"/>
          <a:fld id="{53C6BB71-5E47-4E51-A148-BAFA64B906A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June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31" y="2055121"/>
          <a:ext cx="2924212" cy="2533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0.01081</cdr:x>
      <cdr:y>0.6868</cdr:y>
    </cdr:from>
    <cdr:to>
      <cdr:x>0.05262</cdr:x>
      <cdr:y>0.82294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59102" y="2178422"/>
          <a:ext cx="228590" cy="431812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tIns="0" bIns="0" rtlCol="0" anchor="ctr" anchorCtr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38282</xdr:rowOff>
    </xdr:to>
    <xdr:grpSp>
      <xdr:nvGrpSpPr>
        <xdr:cNvPr id="8" name="Group 1"/>
        <xdr:cNvGrpSpPr/>
      </xdr:nvGrpSpPr>
      <xdr:grpSpPr>
        <a:xfrm>
          <a:off x="637732" y="657226"/>
          <a:ext cx="5486843" cy="3200581"/>
          <a:chOff x="628650" y="657226"/>
          <a:chExt cx="5472113" cy="3200427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73587" y="3614325"/>
            <a:ext cx="4897068" cy="208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0.00109</cdr:x>
      <cdr:y>0</cdr:y>
    </cdr:from>
    <cdr:to>
      <cdr:x>0.96151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59" y="0"/>
          <a:ext cx="2614201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0.14262</cdr:x>
      <cdr:y>0.18891</cdr:y>
    </cdr:from>
    <cdr:to>
      <cdr:x>0.63794</cdr:x>
      <cdr:y>0.38807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7728" y="584212"/>
          <a:ext cx="1416029" cy="6159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excluding 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0.63204</cdr:x>
      <cdr:y>0.11909</cdr:y>
    </cdr:from>
    <cdr:to>
      <cdr:x>0.88672</cdr:x>
      <cdr:y>0.20122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6886" y="368299"/>
          <a:ext cx="728080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0.00165</cdr:x>
      <cdr:y>0</cdr:y>
    </cdr:from>
    <cdr:to>
      <cdr:x>0.94089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497" y="0"/>
          <a:ext cx="2556551" cy="4273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0.90481</cdr:y>
    </cdr:from>
    <cdr:ext cx="4990296" cy="261915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67014"/>
          <a:ext cx="4990296" cy="2619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June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</cdr:x>
      <cdr:y>0.01184</cdr:y>
    </cdr:from>
    <cdr:to>
      <cdr:x>0.81533</cdr:x>
      <cdr:y>0.15976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0" y="38114"/>
          <a:ext cx="4457695" cy="476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39789</xdr:colOff>
      <xdr:row>3</xdr:row>
      <xdr:rowOff>39060</xdr:rowOff>
    </xdr:from>
    <xdr:to>
      <xdr:col>9</xdr:col>
      <xdr:colOff>257174</xdr:colOff>
      <xdr:row>20</xdr:row>
      <xdr:rowOff>507</xdr:rowOff>
    </xdr:to>
    <xdr:grpSp>
      <xdr:nvGrpSpPr>
        <xdr:cNvPr id="7" name="Group 1"/>
        <xdr:cNvGrpSpPr/>
      </xdr:nvGrpSpPr>
      <xdr:grpSpPr>
        <a:xfrm>
          <a:off x="658914" y="620085"/>
          <a:ext cx="5532335" cy="319994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4" name="TextBox 1"/>
          <xdr:cNvSpPr txBox="1"/>
        </xdr:nvSpPr>
        <xdr:spPr>
          <a:xfrm>
            <a:off x="689901" y="3547019"/>
            <a:ext cx="4645482" cy="23962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Ins="9144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0.30438</cdr:x>
      <cdr:y>0.12704</cdr:y>
    </cdr:from>
    <cdr:to>
      <cdr:x>0.6251</cdr:x>
      <cdr:y>0.55838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73868" y="392741"/>
          <a:ext cx="920750" cy="1333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165734</xdr:colOff>
      <xdr:row>3</xdr:row>
      <xdr:rowOff>47625</xdr:rowOff>
    </xdr:from>
    <xdr:to>
      <xdr:col>10</xdr:col>
      <xdr:colOff>470536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403984" y="628650"/>
          <a:ext cx="5619752" cy="3200428"/>
          <a:chOff x="1238250" y="609600"/>
          <a:chExt cx="5553077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7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56990"/>
            <a:ext cx="4983856" cy="21686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0.19311</cdr:x>
      <cdr:y>0.17949</cdr:y>
    </cdr:from>
    <cdr:to>
      <cdr:x>0.6589</cdr:x>
      <cdr:y>0.47125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6080" y="555075"/>
          <a:ext cx="1341314" cy="9022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gas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0.91555</cdr:y>
    </cdr:from>
    <cdr:ext cx="4888684" cy="242846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41" y="2909789"/>
          <a:ext cx="4888684" cy="2428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June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0.13021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17" y="419191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0.13088</cdr:x>
      <cdr:y>0.64054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15579" y="2062200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0.00476</cdr:x>
      <cdr:y>0.82044</cdr:y>
    </cdr:from>
    <cdr:ext cx="4799967" cy="515804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6032" y="2617921"/>
          <a:ext cx="4799967" cy="5158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tIns="9144" bIns="9144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Petroleum product and other liquids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0.93433</cdr:y>
    </cdr:from>
    <cdr:ext cx="4918074" cy="190501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1324"/>
          <a:ext cx="4918074" cy="190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June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0.78905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36" y="726913"/>
          <a:ext cx="914414" cy="179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product and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other liquids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133350</xdr:rowOff>
    </xdr:from>
    <xdr:to>
      <xdr:col>10</xdr:col>
      <xdr:colOff>582929</xdr:colOff>
      <xdr:row>20</xdr:row>
      <xdr:rowOff>99856</xdr:rowOff>
    </xdr:to>
    <xdr:grpSp>
      <xdr:nvGrpSpPr>
        <xdr:cNvPr id="8" name="Group 1"/>
        <xdr:cNvGrpSpPr/>
      </xdr:nvGrpSpPr>
      <xdr:grpSpPr>
        <a:xfrm>
          <a:off x="1247775" y="714375"/>
          <a:ext cx="5545454" cy="3205006"/>
          <a:chOff x="1219200" y="714374"/>
          <a:chExt cx="5478779" cy="3205006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4"/>
          <a:ext cx="2697480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64903"/>
            <a:ext cx="4926608" cy="25447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  <xdr:oneCellAnchor>
    <xdr:from>
      <xdr:col>17</xdr:col>
      <xdr:colOff>1085850</xdr:colOff>
      <xdr:row>25</xdr:row>
      <xdr:rowOff>120650</xdr:rowOff>
    </xdr:from>
    <xdr:ext cx="55464" cy="190693"/>
    <xdr:sp macro="" textlink="">
      <xdr:nvSpPr>
        <xdr:cNvPr id="5" name="TextBox 4"/>
        <xdr:cNvSpPr txBox="1"/>
      </xdr:nvSpPr>
      <xdr:spPr>
        <a:xfrm>
          <a:off x="12014200" y="4737100"/>
          <a:ext cx="55464" cy="190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27432" tIns="9144" rIns="27432" bIns="9144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0.15633</cdr:x>
      <cdr:y>0.62831</cdr:y>
    </cdr:from>
    <cdr:to>
      <cdr:x>0.477</cdr:x>
      <cdr:y>0.86033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3" y="1943114"/>
          <a:ext cx="904602" cy="7175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18288" rIns="9144" bIns="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0.68503</cdr:x>
      <cdr:y>0.12798</cdr:y>
    </cdr:from>
    <cdr:to>
      <cdr:x>0.90749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47851" y="409575"/>
          <a:ext cx="600076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0.02116</cdr:x>
      <cdr:y>0.73765</cdr:y>
    </cdr:from>
    <cdr:to>
      <cdr:x>0.11478</cdr:x>
      <cdr:y>0.87464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60912" y="2265349"/>
          <a:ext cx="269542" cy="42069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158115</xdr:colOff>
      <xdr:row>3</xdr:row>
      <xdr:rowOff>85725</xdr:rowOff>
    </xdr:from>
    <xdr:to>
      <xdr:col>9</xdr:col>
      <xdr:colOff>398145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77240" y="666750"/>
          <a:ext cx="5554980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1" y="666750"/>
          <a:ext cx="269747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45208" y="3587854"/>
            <a:ext cx="4957491" cy="2458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0.17589</cdr:x>
      <cdr:y>0.20431</cdr:y>
    </cdr:from>
    <cdr:to>
      <cdr:x>0.53449</cdr:x>
      <cdr:y>0.44867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8346" y="631826"/>
          <a:ext cx="1016001" cy="755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 baseline="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120650</xdr:rowOff>
    </xdr:from>
    <xdr:to>
      <xdr:col>10</xdr:col>
      <xdr:colOff>323850</xdr:colOff>
      <xdr:row>20</xdr:row>
      <xdr:rowOff>82550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0.77901</cdr:x>
      <cdr:y>0.1369</cdr:y>
    </cdr:from>
    <cdr:to>
      <cdr:x>0.8663</cdr:x>
      <cdr:y>0.22177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76750" y="423356"/>
          <a:ext cx="501650" cy="2624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0.90349</cdr:y>
    </cdr:from>
    <cdr:to>
      <cdr:x>0.93046</cdr:x>
      <cdr:y>0.98563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9974" y="2794000"/>
          <a:ext cx="5323076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June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0.19345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25" y="619125"/>
          <a:ext cx="752475" cy="466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0.125</cdr:y>
    </cdr:from>
    <cdr:to>
      <cdr:x>0.89931</cdr:x>
      <cdr:y>0.19643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0005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0.00697</cdr:x>
      <cdr:y>0.91321</cdr:y>
    </cdr:from>
    <cdr:ext cx="4924425" cy="272459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100" y="2896543"/>
          <a:ext cx="4924425" cy="2724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27432" tIns="9144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June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0.00523</cdr:x>
      <cdr:y>0.84985</cdr:y>
    </cdr:from>
    <cdr:to>
      <cdr:x>0.5122</cdr:x>
      <cdr:y>0.91716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28575" y="2695575"/>
          <a:ext cx="2771802" cy="213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Note: Excludes </a:t>
          </a:r>
          <a:r>
            <a:rPr lang="en-US" sz="900" baseline="0">
              <a:latin typeface="Arial" panose="020B0604020202020204" pitchFamily="34" charset="0"/>
              <a:cs typeface="Arial" panose="020B0604020202020204" pitchFamily="34" charset="0"/>
            </a:rPr>
            <a:t>propylene.</a:t>
          </a:r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123825</xdr:rowOff>
    </xdr:from>
    <xdr:to>
      <xdr:col>8</xdr:col>
      <xdr:colOff>557215</xdr:colOff>
      <xdr:row>20</xdr:row>
      <xdr:rowOff>85753</xdr:rowOff>
    </xdr:to>
    <xdr:grpSp>
      <xdr:nvGrpSpPr>
        <xdr:cNvPr id="8" name="Group 1"/>
        <xdr:cNvGrpSpPr/>
      </xdr:nvGrpSpPr>
      <xdr:grpSpPr>
        <a:xfrm>
          <a:off x="628650" y="704850"/>
          <a:ext cx="5643565" cy="3200428"/>
          <a:chOff x="590549" y="714375"/>
          <a:chExt cx="5595939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49" y="714402"/>
          <a:ext cx="2800399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88052"/>
            <a:ext cx="4861640" cy="2027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85725</xdr:colOff>
      <xdr:row>16</xdr:row>
      <xdr:rowOff>24765</xdr:rowOff>
    </xdr:from>
    <xdr:to>
      <xdr:col>1</xdr:col>
      <xdr:colOff>355267</xdr:colOff>
      <xdr:row>18</xdr:row>
      <xdr:rowOff>79704</xdr:rowOff>
    </xdr:to>
    <xdr:sp macro="" textlink="">
      <xdr:nvSpPr>
        <xdr:cNvPr id="7" name="TextBox 1"/>
        <xdr:cNvSpPr txBox="1"/>
      </xdr:nvSpPr>
      <xdr:spPr>
        <a:xfrm>
          <a:off x="718185" y="2966085"/>
          <a:ext cx="269542" cy="420699"/>
        </a:xfrm>
        <a:prstGeom prst="rect">
          <a:avLst/>
        </a:prstGeom>
        <a:solidFill>
          <a:schemeClr val="bg1"/>
        </a:solidFill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xdr:txBody>
    </xdr: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0.16111</cdr:x>
      <cdr:y>0.13039</cdr:y>
    </cdr:from>
    <cdr:to>
      <cdr:x>0.64914</cdr:x>
      <cdr:y>0.27002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71647" y="403226"/>
          <a:ext cx="1428716" cy="4317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3</xdr:row>
      <xdr:rowOff>19050</xdr:rowOff>
    </xdr:from>
    <xdr:to>
      <xdr:col>9</xdr:col>
      <xdr:colOff>295275</xdr:colOff>
      <xdr:row>19</xdr:row>
      <xdr:rowOff>177772</xdr:rowOff>
    </xdr:to>
    <xdr:grpSp>
      <xdr:nvGrpSpPr>
        <xdr:cNvPr id="6" name="Group 1"/>
        <xdr:cNvGrpSpPr/>
      </xdr:nvGrpSpPr>
      <xdr:grpSpPr>
        <a:xfrm>
          <a:off x="666749" y="600075"/>
          <a:ext cx="5562601" cy="3206722"/>
          <a:chOff x="628649" y="600075"/>
          <a:chExt cx="5495926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49" y="3603296"/>
            <a:ext cx="4887381" cy="1908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0.13711</cdr:x>
      <cdr:y>0.54602</cdr:y>
    </cdr:from>
    <cdr:to>
      <cdr:x>0.49118</cdr:x>
      <cdr:y>0.83436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95035" y="1695464"/>
          <a:ext cx="1020102" cy="895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   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</xdr:colOff>
      <xdr:row>3</xdr:row>
      <xdr:rowOff>114300</xdr:rowOff>
    </xdr:from>
    <xdr:to>
      <xdr:col>10</xdr:col>
      <xdr:colOff>58948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8180" y="638175"/>
          <a:ext cx="5572018" cy="3219929"/>
          <a:chOff x="676275" y="638175"/>
          <a:chExt cx="5485299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80301" y="353291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0.09367</cdr:x>
      <cdr:y>0.10541</cdr:y>
    </cdr:from>
    <cdr:to>
      <cdr:x>0.40144</cdr:x>
      <cdr:y>0.76562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39881" y="117305"/>
          <a:ext cx="1773845" cy="734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0.01217</cdr:x>
      <cdr:y>0.80967</cdr:y>
    </cdr:from>
    <cdr:to>
      <cdr:x>0.90195</cdr:x>
      <cdr:y>0.98527</cdr:y>
    </cdr:to>
    <cdr:sp macro="" textlink="'26'!$B$58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83" y="917318"/>
          <a:ext cx="4874887" cy="1989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none" lIns="9144" tIns="27432" rIns="9144" bIns="9144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June 2021</a:t>
          </a:fld>
          <a:endParaRPr lang="en-US" sz="9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U.S. 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0.9117</cdr:y>
    </cdr:from>
    <cdr:to>
      <cdr:x>0.93157</cdr:x>
      <cdr:y>0.9949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962" y="2819402"/>
          <a:ext cx="5339438" cy="2572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18288" rIns="9144" bIns="9144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June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38175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0.82555</cdr:y>
    </cdr:from>
    <cdr:ext cx="4978400" cy="23494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11861"/>
          <a:ext cx="4978400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June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2016 - 2020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104721</xdr:rowOff>
    </xdr:from>
    <xdr:to>
      <xdr:col>9</xdr:col>
      <xdr:colOff>200025</xdr:colOff>
      <xdr:row>20</xdr:row>
      <xdr:rowOff>53028</xdr:rowOff>
    </xdr:to>
    <xdr:grpSp>
      <xdr:nvGrpSpPr>
        <xdr:cNvPr id="8" name="Group 1"/>
        <xdr:cNvGrpSpPr/>
      </xdr:nvGrpSpPr>
      <xdr:grpSpPr>
        <a:xfrm>
          <a:off x="619125" y="685746"/>
          <a:ext cx="5514975" cy="3186807"/>
          <a:chOff x="628650" y="685746"/>
          <a:chExt cx="5448300" cy="3186333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33193"/>
            <a:ext cx="4840919" cy="2069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rIns="45720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0.14926</cdr:x>
      <cdr:y>0.15984</cdr:y>
    </cdr:from>
    <cdr:to>
      <cdr:x>0.55078</cdr:x>
      <cdr:y>0.42178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7245" y="492128"/>
          <a:ext cx="1149350" cy="806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95195</xdr:rowOff>
    </xdr:from>
    <xdr:to>
      <xdr:col>9</xdr:col>
      <xdr:colOff>218942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600075" y="676220"/>
          <a:ext cx="55529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19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8" y="3640095"/>
            <a:ext cx="4935289" cy="2126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0.19772</cdr:x>
      <cdr:y>0.13489</cdr:y>
    </cdr:from>
    <cdr:to>
      <cdr:x>0.55868</cdr:x>
      <cdr:y>0.33333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42395" y="431699"/>
          <a:ext cx="990185" cy="6351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100"/>
            <a:t> </a:t>
          </a:r>
        </a:p>
      </cdr:txBody>
    </cdr:sp>
  </cdr:relSizeAnchor>
  <cdr:relSizeAnchor xmlns:cdr="http://schemas.openxmlformats.org/drawingml/2006/chartDrawing">
    <cdr:from>
      <cdr:x>0.64611</cdr:x>
      <cdr:y>0.12526</cdr:y>
    </cdr:from>
    <cdr:to>
      <cdr:x>0.8828</cdr:x>
      <cdr:y>0.19097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2067" y="387353"/>
          <a:ext cx="685800" cy="203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'31'!$A$115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09447631-4411-402C-AAFB-6F4CEFF222CA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0.0122</cdr:x>
      <cdr:y>0.91165</cdr:y>
    </cdr:from>
    <cdr:to>
      <cdr:x>0.9158</cdr:x>
      <cdr:y>0.99197</cdr:y>
    </cdr:to>
    <cdr:sp macro="" textlink="'31'!$A$113">
      <cdr:nvSpPr>
        <cdr:cNvPr id="3" name="TextBox 2"/>
        <cdr:cNvSpPr txBox="1"/>
      </cdr:nvSpPr>
      <cdr:spPr>
        <a:xfrm xmlns:a="http://schemas.openxmlformats.org/drawingml/2006/main">
          <a:off x="66701" y="2882900"/>
          <a:ext cx="4940274" cy="254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C786E94E-84F4-42BB-8DDC-67784566A70B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June 2021</a:t>
          </a:fld>
          <a:endParaRPr lang="en-US" sz="1100"/>
        </a:p>
      </cdr:txBody>
    </cdr:sp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53449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27258"/>
            <a:ext cx="4949801" cy="18483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</a:p>
      </cdr:txBody>
    </cdr:sp>
  </cdr:relSizeAnchor>
  <cdr:relSizeAnchor xmlns:cdr="http://schemas.openxmlformats.org/drawingml/2006/chartDrawing">
    <cdr:from>
      <cdr:x>0.17747</cdr:x>
      <cdr:y>0.17133</cdr:y>
    </cdr:from>
    <cdr:to>
      <cdr:x>0.72397</cdr:x>
      <cdr:y>0.44382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4852" y="527031"/>
          <a:ext cx="1585504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</a:t>
          </a:r>
          <a:endParaRPr lang="en-US" sz="1000">
            <a:latin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0.00267</cdr:x>
      <cdr:y>0.72762</cdr:y>
    </cdr:from>
    <cdr:to>
      <cdr:x>0.0972</cdr:x>
      <cdr:y>0.86535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7620" y="2222500"/>
          <a:ext cx="269542" cy="42069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4" y="685800"/>
          <a:ext cx="5543551" cy="3200400"/>
          <a:chOff x="600074" y="685800"/>
          <a:chExt cx="5495926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4" y="3618154"/>
            <a:ext cx="4983672" cy="23083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600074</xdr:colOff>
      <xdr:row>18</xdr:row>
      <xdr:rowOff>68580</xdr:rowOff>
    </xdr:from>
    <xdr:to>
      <xdr:col>1</xdr:col>
      <xdr:colOff>304800</xdr:colOff>
      <xdr:row>20</xdr:row>
      <xdr:rowOff>153999</xdr:rowOff>
    </xdr:to>
    <xdr:sp macro="" textlink="">
      <xdr:nvSpPr>
        <xdr:cNvPr id="7" name="TextBox 1"/>
        <xdr:cNvSpPr txBox="1"/>
      </xdr:nvSpPr>
      <xdr:spPr>
        <a:xfrm>
          <a:off x="600074" y="3116580"/>
          <a:ext cx="314326" cy="420699"/>
        </a:xfrm>
        <a:prstGeom prst="rect">
          <a:avLst/>
        </a:prstGeom>
        <a:solidFill>
          <a:schemeClr val="bg1"/>
        </a:solidFill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xdr:txBody>
    </xdr: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0.7299</cdr:x>
      <cdr:y>0.18481</cdr:y>
    </cdr:from>
    <cdr:to>
      <cdr:x>0.94518</cdr:x>
      <cdr:y>0.25623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33326" y="611538"/>
          <a:ext cx="599715" cy="2363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602088</xdr:colOff>
      <xdr:row>3</xdr:row>
      <xdr:rowOff>81915</xdr:rowOff>
    </xdr:from>
    <xdr:to>
      <xdr:col>9</xdr:col>
      <xdr:colOff>600075</xdr:colOff>
      <xdr:row>23</xdr:row>
      <xdr:rowOff>51594</xdr:rowOff>
    </xdr:to>
    <xdr:grpSp>
      <xdr:nvGrpSpPr>
        <xdr:cNvPr id="2" name="Group 1"/>
        <xdr:cNvGrpSpPr/>
      </xdr:nvGrpSpPr>
      <xdr:grpSpPr>
        <a:xfrm>
          <a:off x="602088" y="605790"/>
          <a:ext cx="5427237" cy="3208179"/>
          <a:chOff x="571498" y="590550"/>
          <a:chExt cx="5484497" cy="320777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3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40">
        <xdr:nvSpPr>
          <xdr:cNvPr id="7" name="TextBox 1"/>
          <xdr:cNvSpPr txBox="1"/>
        </xdr:nvSpPr>
        <xdr:spPr>
          <a:xfrm>
            <a:off x="590550" y="3571266"/>
            <a:ext cx="4878504" cy="22705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  <xdr:sp macro="" textlink="">
        <xdr:nvSpPr>
          <xdr:cNvPr id="5" name="TextBox 3"/>
          <xdr:cNvSpPr txBox="1"/>
        </xdr:nvSpPr>
        <xdr:spPr>
          <a:xfrm>
            <a:off x="2828923" y="1495731"/>
            <a:ext cx="845216" cy="173406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10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1000" b="1">
                <a:solidFill>
                  <a:schemeClr val="accent4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00" b="1">
                <a:solidFill>
                  <a:schemeClr val="accent2"/>
                </a:solidFill>
                <a:effectLst/>
                <a:latin typeface="+mn-lt"/>
                <a:ea typeface="+mn-ea"/>
                <a:cs typeface="+mn-cs"/>
              </a:rPr>
              <a:t>coal</a:t>
            </a:r>
            <a:endParaRPr lang="en-US" sz="1000">
              <a:solidFill>
                <a:schemeClr val="accent2"/>
              </a:solidFill>
              <a:effectLst/>
            </a:endParaRPr>
          </a:p>
          <a:p>
            <a:endParaRPr lang="en-US" sz="10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10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1000" b="1">
                <a:solidFill>
                  <a:schemeClr val="accent5">
                    <a:lumMod val="40000"/>
                    <a:lumOff val="60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00" b="1">
                <a:solidFill>
                  <a:schemeClr val="accent3"/>
                </a:solidFill>
                <a:effectLst/>
                <a:latin typeface="+mn-lt"/>
                <a:ea typeface="+mn-ea"/>
                <a:cs typeface="+mn-cs"/>
              </a:rPr>
              <a:t>renewables</a:t>
            </a:r>
            <a:endParaRPr lang="en-US" sz="1000">
              <a:solidFill>
                <a:schemeClr val="accent3"/>
              </a:solidFill>
              <a:effectLst/>
            </a:endParaRPr>
          </a:p>
          <a:p>
            <a:r>
              <a:rPr lang="en-US" sz="10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(non-hydro) </a:t>
            </a:r>
          </a:p>
          <a:p>
            <a:r>
              <a:rPr lang="en-US" sz="10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10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 sources</a:t>
            </a:r>
          </a:p>
          <a:p>
            <a:endParaRPr lang="en-US" sz="1000"/>
          </a:p>
        </xdr:txBody>
      </xdr:sp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0.75025</cdr:x>
      <cdr:y>0.0916</cdr:y>
    </cdr:from>
    <cdr:to>
      <cdr:x>0.96602</cdr:x>
      <cdr:y>0.17196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0846" y="288546"/>
          <a:ext cx="552429" cy="253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0.60004</cdr:x>
      <cdr:y>0.09247</cdr:y>
    </cdr:from>
    <cdr:to>
      <cdr:x>0.89301</cdr:x>
      <cdr:y>0.19068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55728" y="291276"/>
          <a:ext cx="857236" cy="3093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9666</xdr:colOff>
      <xdr:row>3</xdr:row>
      <xdr:rowOff>9193</xdr:rowOff>
    </xdr:from>
    <xdr:to>
      <xdr:col>10</xdr:col>
      <xdr:colOff>28641</xdr:colOff>
      <xdr:row>22</xdr:row>
      <xdr:rowOff>133347</xdr:rowOff>
    </xdr:to>
    <xdr:grpSp>
      <xdr:nvGrpSpPr>
        <xdr:cNvPr id="3" name="Group 1"/>
        <xdr:cNvGrpSpPr/>
      </xdr:nvGrpSpPr>
      <xdr:grpSpPr>
        <a:xfrm>
          <a:off x="619266" y="533068"/>
          <a:ext cx="5524425" cy="3200729"/>
          <a:chOff x="619123" y="533233"/>
          <a:chExt cx="5486402" cy="3200564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3" y="3090682"/>
            <a:ext cx="5464440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28403" y="3430247"/>
            <a:ext cx="4923405" cy="25834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91440" rIns="9144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50545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11695"/>
            <a:ext cx="4896330" cy="2600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0.18477</cdr:x>
      <cdr:y>0.13794</cdr:y>
    </cdr:from>
    <cdr:to>
      <cdr:x>0.42436</cdr:x>
      <cdr:y>0.33139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2718" y="434028"/>
          <a:ext cx="664850" cy="6086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0.1759</cdr:x>
      <cdr:y>0.14934</cdr:y>
    </cdr:from>
    <cdr:to>
      <cdr:x>0.60298</cdr:x>
      <cdr:y>0.78507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88114" y="469901"/>
          <a:ext cx="1185125" cy="2000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CO2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0.907</cdr:y>
    </cdr:from>
    <cdr:ext cx="4966310" cy="279633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190" y="2871072"/>
          <a:ext cx="4966310" cy="2796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June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0.87944</cdr:x>
      <cdr:y>0.28865</cdr:y>
    </cdr:from>
    <cdr:to>
      <cdr:x>0.977</cdr:x>
      <cdr:y>0.38037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808219" y="960638"/>
          <a:ext cx="533395" cy="3052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5" y="570940"/>
          <a:ext cx="5496199" cy="3176989"/>
          <a:chOff x="847725" y="570940"/>
          <a:chExt cx="5496199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5" y="3209925"/>
            <a:ext cx="4819649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33304"/>
            <a:ext cx="4978401" cy="2146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0" y="752475"/>
          <a:ext cx="5505451" cy="3214530"/>
          <a:chOff x="933450" y="752475"/>
          <a:chExt cx="5467351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0" y="3362326"/>
            <a:ext cx="4528879" cy="39353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10700"/>
            <a:ext cx="4899911" cy="2563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tIns="27432" rIns="9144" bIns="9144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June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3</xdr:row>
      <xdr:rowOff>121920</xdr:rowOff>
    </xdr:from>
    <xdr:to>
      <xdr:col>4</xdr:col>
      <xdr:colOff>2560147</xdr:colOff>
      <xdr:row>39</xdr:row>
      <xdr:rowOff>35912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670560"/>
          <a:ext cx="9060007" cy="62233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2.xml"/><Relationship Id="rId2" Type="http://schemas.openxmlformats.org/officeDocument/2006/relationships/printerSettings" Target="../printerSettings/printerSettings42.bin"/><Relationship Id="rId1" Type="http://schemas.openxmlformats.org/officeDocument/2006/relationships/hyperlink" Target="https://www.nerc.com/pa/RAPA/ra/Pages/default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topLeftCell="A27" workbookViewId="0">
      <selection activeCell="C45" sqref="C45"/>
    </sheetView>
  </sheetViews>
  <sheetFormatPr defaultColWidth="9.28515625" defaultRowHeight="12.75" x14ac:dyDescent="0.2"/>
  <cols>
    <col min="1" max="1" width="10.42578125" style="21" customWidth="1"/>
    <col min="2" max="2" width="4.28515625" style="21" customWidth="1"/>
    <col min="3" max="3" width="85.7109375" style="21" customWidth="1"/>
    <col min="4" max="16384" width="9.28515625" style="21"/>
  </cols>
  <sheetData>
    <row r="1" spans="1:8" ht="22.15" customHeight="1" x14ac:dyDescent="0.3">
      <c r="A1" s="100"/>
      <c r="B1" s="571" t="s">
        <v>58</v>
      </c>
      <c r="C1" s="572"/>
      <c r="D1" s="98"/>
    </row>
    <row r="2" spans="1:8" ht="19.5" customHeight="1" x14ac:dyDescent="0.35">
      <c r="A2" s="99"/>
      <c r="B2" s="573" t="s">
        <v>59</v>
      </c>
      <c r="C2" s="574"/>
    </row>
    <row r="3" spans="1:8" ht="12.75" customHeight="1" x14ac:dyDescent="0.2">
      <c r="B3" s="575"/>
      <c r="C3" s="576"/>
    </row>
    <row r="4" spans="1:8" ht="19.5" customHeight="1" x14ac:dyDescent="0.25">
      <c r="B4" s="375" t="s">
        <v>599</v>
      </c>
      <c r="C4" s="374"/>
    </row>
    <row r="5" spans="1:8" ht="12.75" customHeight="1" x14ac:dyDescent="0.2">
      <c r="B5" s="575"/>
      <c r="C5" s="576"/>
    </row>
    <row r="6" spans="1:8" ht="15" customHeight="1" x14ac:dyDescent="0.2">
      <c r="B6" s="89" t="s">
        <v>217</v>
      </c>
      <c r="C6" s="113"/>
    </row>
    <row r="7" spans="1:8" ht="15" customHeight="1" x14ac:dyDescent="0.2">
      <c r="A7" s="280">
        <v>1</v>
      </c>
      <c r="B7" s="378"/>
      <c r="C7" s="87" t="s">
        <v>218</v>
      </c>
    </row>
    <row r="8" spans="1:8" ht="15" customHeight="1" x14ac:dyDescent="0.2">
      <c r="A8" s="280">
        <v>2</v>
      </c>
      <c r="B8" s="378"/>
      <c r="C8" s="87" t="s">
        <v>189</v>
      </c>
      <c r="D8" s="280"/>
    </row>
    <row r="9" spans="1:8" ht="15" customHeight="1" x14ac:dyDescent="0.2">
      <c r="A9" s="280">
        <v>3</v>
      </c>
      <c r="B9" s="378"/>
      <c r="C9" s="87" t="s">
        <v>190</v>
      </c>
      <c r="D9" s="280"/>
    </row>
    <row r="10" spans="1:8" ht="15" customHeight="1" x14ac:dyDescent="0.2">
      <c r="A10" s="280">
        <v>4</v>
      </c>
      <c r="B10" s="378"/>
      <c r="C10" s="87" t="s">
        <v>219</v>
      </c>
      <c r="D10" s="280"/>
      <c r="H10" s="101"/>
    </row>
    <row r="11" spans="1:8" ht="15" customHeight="1" x14ac:dyDescent="0.2">
      <c r="A11" s="280">
        <v>5</v>
      </c>
      <c r="B11" s="378"/>
      <c r="C11" s="87" t="s">
        <v>191</v>
      </c>
    </row>
    <row r="12" spans="1:8" ht="15" customHeight="1" x14ac:dyDescent="0.2">
      <c r="B12" s="89" t="s">
        <v>192</v>
      </c>
      <c r="C12" s="88"/>
    </row>
    <row r="13" spans="1:8" ht="15" customHeight="1" x14ac:dyDescent="0.2">
      <c r="A13" s="21">
        <v>6</v>
      </c>
      <c r="B13" s="378"/>
      <c r="C13" s="87" t="s">
        <v>193</v>
      </c>
    </row>
    <row r="14" spans="1:8" ht="15" customHeight="1" x14ac:dyDescent="0.2">
      <c r="A14" s="21">
        <v>7</v>
      </c>
      <c r="B14" s="378"/>
      <c r="C14" s="388" t="s">
        <v>501</v>
      </c>
      <c r="D14" s="280"/>
      <c r="E14" s="101"/>
    </row>
    <row r="15" spans="1:8" ht="15" customHeight="1" x14ac:dyDescent="0.2">
      <c r="A15" s="21">
        <v>8</v>
      </c>
      <c r="B15" s="378"/>
      <c r="C15" s="87" t="s">
        <v>194</v>
      </c>
    </row>
    <row r="16" spans="1:8" ht="15" customHeight="1" x14ac:dyDescent="0.2">
      <c r="A16" s="21">
        <v>9</v>
      </c>
      <c r="B16" s="378"/>
      <c r="C16" s="87" t="s">
        <v>195</v>
      </c>
      <c r="D16" s="280"/>
    </row>
    <row r="17" spans="1:4" ht="15" customHeight="1" x14ac:dyDescent="0.2">
      <c r="A17" s="21">
        <v>10</v>
      </c>
      <c r="B17" s="378"/>
      <c r="C17" s="87" t="s">
        <v>420</v>
      </c>
    </row>
    <row r="18" spans="1:4" ht="15" customHeight="1" x14ac:dyDescent="0.2">
      <c r="A18" s="21">
        <v>11</v>
      </c>
      <c r="B18" s="378"/>
      <c r="C18" s="87" t="s">
        <v>419</v>
      </c>
    </row>
    <row r="19" spans="1:4" ht="15" customHeight="1" x14ac:dyDescent="0.2">
      <c r="A19" s="21">
        <v>12</v>
      </c>
      <c r="B19" s="378"/>
      <c r="C19" s="87" t="s">
        <v>196</v>
      </c>
    </row>
    <row r="20" spans="1:4" ht="15" customHeight="1" x14ac:dyDescent="0.2">
      <c r="A20" s="21">
        <v>13</v>
      </c>
      <c r="B20" s="378"/>
      <c r="C20" s="87" t="s">
        <v>541</v>
      </c>
    </row>
    <row r="21" spans="1:4" ht="15" customHeight="1" x14ac:dyDescent="0.2">
      <c r="B21" s="115" t="s">
        <v>216</v>
      </c>
      <c r="C21" s="87"/>
    </row>
    <row r="22" spans="1:4" ht="15" customHeight="1" x14ac:dyDescent="0.2">
      <c r="A22" s="116">
        <v>14</v>
      </c>
      <c r="B22" s="116"/>
      <c r="C22" s="87" t="s">
        <v>463</v>
      </c>
    </row>
    <row r="23" spans="1:4" ht="15" customHeight="1" x14ac:dyDescent="0.2">
      <c r="A23" s="21">
        <v>15</v>
      </c>
      <c r="C23" s="87" t="s">
        <v>542</v>
      </c>
    </row>
    <row r="24" spans="1:4" ht="15" customHeight="1" x14ac:dyDescent="0.2">
      <c r="A24" s="21">
        <v>16</v>
      </c>
      <c r="C24" s="87" t="s">
        <v>462</v>
      </c>
    </row>
    <row r="25" spans="1:4" ht="15" customHeight="1" x14ac:dyDescent="0.2">
      <c r="A25" s="21">
        <v>17</v>
      </c>
      <c r="C25" s="87" t="s">
        <v>198</v>
      </c>
    </row>
    <row r="26" spans="1:4" ht="15" customHeight="1" x14ac:dyDescent="0.2">
      <c r="A26" s="21">
        <v>18</v>
      </c>
      <c r="C26" s="87" t="s">
        <v>199</v>
      </c>
    </row>
    <row r="27" spans="1:4" ht="15" customHeight="1" x14ac:dyDescent="0.2">
      <c r="A27" s="21">
        <v>19</v>
      </c>
      <c r="C27" s="87" t="s">
        <v>543</v>
      </c>
    </row>
    <row r="28" spans="1:4" ht="15" customHeight="1" x14ac:dyDescent="0.2">
      <c r="B28" s="115" t="s">
        <v>397</v>
      </c>
      <c r="C28" s="88"/>
    </row>
    <row r="29" spans="1:4" ht="15" customHeight="1" x14ac:dyDescent="0.2">
      <c r="A29" s="21">
        <v>20</v>
      </c>
      <c r="C29" s="87" t="s">
        <v>399</v>
      </c>
      <c r="D29" s="280"/>
    </row>
    <row r="30" spans="1:4" ht="15" customHeight="1" x14ac:dyDescent="0.2">
      <c r="A30" s="21">
        <v>21</v>
      </c>
      <c r="C30" s="87" t="s">
        <v>400</v>
      </c>
      <c r="D30" s="280"/>
    </row>
    <row r="31" spans="1:4" ht="15" customHeight="1" x14ac:dyDescent="0.2">
      <c r="A31" s="21">
        <v>22</v>
      </c>
      <c r="C31" s="87" t="s">
        <v>466</v>
      </c>
      <c r="D31" s="280"/>
    </row>
    <row r="32" spans="1:4" ht="15" customHeight="1" x14ac:dyDescent="0.2">
      <c r="A32" s="21">
        <v>23</v>
      </c>
      <c r="C32" s="87" t="s">
        <v>464</v>
      </c>
      <c r="D32" s="280"/>
    </row>
    <row r="33" spans="1:4" ht="15" customHeight="1" x14ac:dyDescent="0.2">
      <c r="B33" s="89" t="s">
        <v>215</v>
      </c>
      <c r="C33" s="88"/>
    </row>
    <row r="34" spans="1:4" ht="15" customHeight="1" x14ac:dyDescent="0.2">
      <c r="A34" s="21">
        <v>24</v>
      </c>
      <c r="C34" s="87" t="s">
        <v>465</v>
      </c>
      <c r="D34" s="280"/>
    </row>
    <row r="35" spans="1:4" ht="15" customHeight="1" x14ac:dyDescent="0.25">
      <c r="A35" s="21">
        <v>25</v>
      </c>
      <c r="C35" s="87" t="s">
        <v>200</v>
      </c>
      <c r="D35" s="136"/>
    </row>
    <row r="36" spans="1:4" ht="15" customHeight="1" x14ac:dyDescent="0.2">
      <c r="A36" s="21">
        <v>26</v>
      </c>
      <c r="C36" s="22" t="s">
        <v>398</v>
      </c>
    </row>
    <row r="37" spans="1:4" ht="15" customHeight="1" x14ac:dyDescent="0.2">
      <c r="A37" s="21">
        <v>27</v>
      </c>
      <c r="C37" s="87" t="s">
        <v>401</v>
      </c>
    </row>
    <row r="38" spans="1:4" ht="15" customHeight="1" x14ac:dyDescent="0.2">
      <c r="A38" s="21">
        <v>28</v>
      </c>
      <c r="C38" s="87" t="s">
        <v>201</v>
      </c>
    </row>
    <row r="39" spans="1:4" ht="15" customHeight="1" x14ac:dyDescent="0.2">
      <c r="B39" s="89" t="s">
        <v>214</v>
      </c>
      <c r="C39" s="88"/>
    </row>
    <row r="40" spans="1:4" ht="15" customHeight="1" x14ac:dyDescent="0.2">
      <c r="A40" s="21">
        <v>29</v>
      </c>
      <c r="C40" s="87" t="s">
        <v>203</v>
      </c>
    </row>
    <row r="41" spans="1:4" ht="15" customHeight="1" x14ac:dyDescent="0.2">
      <c r="A41" s="21">
        <v>30</v>
      </c>
      <c r="C41" s="87" t="s">
        <v>202</v>
      </c>
    </row>
    <row r="42" spans="1:4" ht="15" customHeight="1" x14ac:dyDescent="0.2">
      <c r="A42" s="21">
        <v>31</v>
      </c>
      <c r="C42" s="87" t="s">
        <v>544</v>
      </c>
    </row>
    <row r="43" spans="1:4" ht="15" customHeight="1" x14ac:dyDescent="0.2">
      <c r="B43" s="89" t="s">
        <v>213</v>
      </c>
      <c r="C43" s="88"/>
    </row>
    <row r="44" spans="1:4" ht="15" customHeight="1" x14ac:dyDescent="0.2">
      <c r="A44" s="21">
        <v>32</v>
      </c>
      <c r="C44" s="87" t="s">
        <v>204</v>
      </c>
    </row>
    <row r="45" spans="1:4" ht="15" customHeight="1" x14ac:dyDescent="0.2">
      <c r="A45" s="21">
        <v>33</v>
      </c>
      <c r="C45" s="87" t="s">
        <v>205</v>
      </c>
    </row>
    <row r="46" spans="1:4" ht="15" customHeight="1" x14ac:dyDescent="0.2">
      <c r="A46" s="21">
        <v>34</v>
      </c>
      <c r="C46" s="390" t="s">
        <v>206</v>
      </c>
    </row>
    <row r="47" spans="1:4" ht="15" customHeight="1" x14ac:dyDescent="0.2">
      <c r="B47" s="89" t="s">
        <v>212</v>
      </c>
      <c r="C47" s="90"/>
    </row>
    <row r="48" spans="1:4" ht="15" customHeight="1" x14ac:dyDescent="0.2">
      <c r="A48" s="21">
        <v>35</v>
      </c>
      <c r="C48" s="390" t="s">
        <v>207</v>
      </c>
    </row>
    <row r="49" spans="1:4" ht="15" customHeight="1" x14ac:dyDescent="0.2">
      <c r="A49" s="21">
        <v>36</v>
      </c>
      <c r="C49" s="87" t="s">
        <v>208</v>
      </c>
    </row>
    <row r="50" spans="1:4" ht="15" customHeight="1" x14ac:dyDescent="0.2">
      <c r="B50" s="89" t="s">
        <v>6</v>
      </c>
      <c r="C50" s="88"/>
    </row>
    <row r="51" spans="1:4" ht="15" customHeight="1" x14ac:dyDescent="0.2">
      <c r="A51" s="21">
        <v>37</v>
      </c>
      <c r="C51" s="390" t="s">
        <v>209</v>
      </c>
    </row>
    <row r="52" spans="1:4" ht="15" customHeight="1" x14ac:dyDescent="0.2">
      <c r="A52" s="21">
        <v>38</v>
      </c>
      <c r="C52" s="87" t="s">
        <v>210</v>
      </c>
    </row>
    <row r="53" spans="1:4" ht="15" customHeight="1" x14ac:dyDescent="0.2">
      <c r="A53" s="21">
        <v>39</v>
      </c>
      <c r="C53" s="87" t="s">
        <v>211</v>
      </c>
    </row>
    <row r="54" spans="1:4" ht="15" customHeight="1" x14ac:dyDescent="0.2">
      <c r="A54" s="21">
        <v>40</v>
      </c>
      <c r="C54" s="22" t="s">
        <v>545</v>
      </c>
      <c r="D54" s="280"/>
    </row>
    <row r="55" spans="1:4" ht="15" customHeight="1" x14ac:dyDescent="0.2">
      <c r="A55" s="21">
        <v>41</v>
      </c>
      <c r="C55" s="87" t="s">
        <v>596</v>
      </c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Print_Area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Print_Area" display="U.S. net trade of crude oil and liquid fuels"/>
    <hyperlink ref="C31" location="'22'!A1" display="U.S. net trade of hydrocarbon gas liquids "/>
    <hyperlink ref="C32" location="'23'!A1" display="U.S. commercial propane inventories"/>
    <hyperlink ref="C54" location="'40'!A1" display="U.S. Census regions and Census divisions"/>
    <hyperlink ref="C55" location="'41'!A1" display="U.S. STEO electricity supply region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5"/>
  <sheetViews>
    <sheetView workbookViewId="0"/>
  </sheetViews>
  <sheetFormatPr defaultRowHeight="12.75" x14ac:dyDescent="0.2"/>
  <cols>
    <col min="10" max="11" width="9.28515625" hidden="1" customWidth="1"/>
    <col min="16" max="16" width="12.28515625" customWidth="1"/>
    <col min="17" max="17" width="12.5703125" customWidth="1"/>
    <col min="18" max="18" width="10.7109375" customWidth="1"/>
  </cols>
  <sheetData>
    <row r="1" spans="1:18" x14ac:dyDescent="0.2">
      <c r="N1" s="106"/>
      <c r="P1" s="105"/>
    </row>
    <row r="2" spans="1:18" ht="15.75" x14ac:dyDescent="0.25">
      <c r="A2" s="44" t="s">
        <v>599</v>
      </c>
      <c r="P2" s="105"/>
    </row>
    <row r="3" spans="1:18" x14ac:dyDescent="0.2">
      <c r="A3" s="22" t="s">
        <v>16</v>
      </c>
      <c r="D3" s="87"/>
      <c r="P3" s="105"/>
    </row>
    <row r="5" spans="1:18" x14ac:dyDescent="0.2">
      <c r="Q5" s="166" t="s">
        <v>351</v>
      </c>
      <c r="R5" s="167"/>
    </row>
    <row r="6" spans="1:18" x14ac:dyDescent="0.2">
      <c r="Q6" s="228" t="s">
        <v>365</v>
      </c>
      <c r="R6" s="229" t="s">
        <v>228</v>
      </c>
    </row>
    <row r="13" spans="1:18" x14ac:dyDescent="0.2">
      <c r="O13" s="32"/>
    </row>
    <row r="25" spans="2:9" x14ac:dyDescent="0.2">
      <c r="B25" s="45"/>
      <c r="C25" s="45" t="s">
        <v>49</v>
      </c>
      <c r="D25" s="45" t="s">
        <v>50</v>
      </c>
      <c r="E25" s="45" t="s">
        <v>51</v>
      </c>
      <c r="F25" s="577" t="s">
        <v>52</v>
      </c>
      <c r="G25" s="577"/>
    </row>
    <row r="26" spans="2:9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I26" s="30"/>
    </row>
    <row r="27" spans="2:9" x14ac:dyDescent="0.2">
      <c r="B27" s="117">
        <v>42370</v>
      </c>
      <c r="C27" s="118">
        <v>31.683</v>
      </c>
      <c r="D27" s="57" t="e">
        <v>#N/A</v>
      </c>
      <c r="E27" s="57" t="e">
        <v>#N/A</v>
      </c>
      <c r="F27" s="57" t="e">
        <v>#N/A</v>
      </c>
      <c r="G27" s="57" t="e">
        <v>#N/A</v>
      </c>
      <c r="I27" s="30"/>
    </row>
    <row r="28" spans="2:9" x14ac:dyDescent="0.2">
      <c r="B28" s="53">
        <v>42401</v>
      </c>
      <c r="C28" s="118">
        <v>30.323</v>
      </c>
      <c r="D28" s="57" t="e">
        <v>#N/A</v>
      </c>
      <c r="E28" s="49" t="e">
        <v>#N/A</v>
      </c>
      <c r="F28" s="49" t="e">
        <v>#N/A</v>
      </c>
      <c r="G28" s="49" t="e">
        <v>#N/A</v>
      </c>
      <c r="I28" s="30"/>
    </row>
    <row r="29" spans="2:9" x14ac:dyDescent="0.2">
      <c r="B29" s="53">
        <v>42430</v>
      </c>
      <c r="C29" s="118">
        <v>37.545000000000002</v>
      </c>
      <c r="D29" s="57" t="e">
        <v>#N/A</v>
      </c>
      <c r="E29" s="49" t="e">
        <v>#N/A</v>
      </c>
      <c r="F29" s="49" t="e">
        <v>#N/A</v>
      </c>
      <c r="G29" s="49" t="e">
        <v>#N/A</v>
      </c>
      <c r="I29" s="30"/>
    </row>
    <row r="30" spans="2:9" x14ac:dyDescent="0.2">
      <c r="B30" s="53">
        <v>42461</v>
      </c>
      <c r="C30" s="118">
        <v>40.753999999999998</v>
      </c>
      <c r="D30" s="57" t="e">
        <v>#N/A</v>
      </c>
      <c r="E30" s="49" t="e">
        <v>#N/A</v>
      </c>
      <c r="F30" s="49" t="e">
        <v>#N/A</v>
      </c>
      <c r="G30" s="49" t="e">
        <v>#N/A</v>
      </c>
      <c r="I30" s="30"/>
    </row>
    <row r="31" spans="2:9" x14ac:dyDescent="0.2">
      <c r="B31" s="53">
        <v>42491</v>
      </c>
      <c r="C31" s="118">
        <v>46.712000000000003</v>
      </c>
      <c r="D31" s="57" t="e">
        <v>#N/A</v>
      </c>
      <c r="E31" s="49" t="e">
        <v>#N/A</v>
      </c>
      <c r="F31" s="49" t="e">
        <v>#N/A</v>
      </c>
      <c r="G31" s="49" t="e">
        <v>#N/A</v>
      </c>
      <c r="I31" s="30"/>
    </row>
    <row r="32" spans="2:9" x14ac:dyDescent="0.2">
      <c r="B32" s="53">
        <v>42522</v>
      </c>
      <c r="C32" s="118">
        <v>48.756999999999998</v>
      </c>
      <c r="D32" s="57" t="e">
        <v>#N/A</v>
      </c>
      <c r="E32" s="49" t="e">
        <v>#N/A</v>
      </c>
      <c r="F32" s="49" t="e">
        <v>#N/A</v>
      </c>
      <c r="G32" s="49" t="e">
        <v>#N/A</v>
      </c>
      <c r="I32" s="30"/>
    </row>
    <row r="33" spans="2:9" x14ac:dyDescent="0.2">
      <c r="B33" s="53">
        <v>42552</v>
      </c>
      <c r="C33" s="118">
        <v>44.651000000000003</v>
      </c>
      <c r="D33" s="57" t="e">
        <v>#N/A</v>
      </c>
      <c r="E33" s="49" t="e">
        <v>#N/A</v>
      </c>
      <c r="F33" s="49" t="e">
        <v>#N/A</v>
      </c>
      <c r="G33" s="49" t="e">
        <v>#N/A</v>
      </c>
      <c r="I33" s="30"/>
    </row>
    <row r="34" spans="2:9" x14ac:dyDescent="0.2">
      <c r="B34" s="53">
        <v>42583</v>
      </c>
      <c r="C34" s="118">
        <v>44.723999999999997</v>
      </c>
      <c r="D34" s="57" t="e">
        <v>#N/A</v>
      </c>
      <c r="E34" s="49" t="e">
        <v>#N/A</v>
      </c>
      <c r="F34" s="49" t="e">
        <v>#N/A</v>
      </c>
      <c r="G34" s="49" t="e">
        <v>#N/A</v>
      </c>
      <c r="I34" s="30"/>
    </row>
    <row r="35" spans="2:9" x14ac:dyDescent="0.2">
      <c r="B35" s="53">
        <v>42614</v>
      </c>
      <c r="C35" s="118">
        <v>45.182000000000002</v>
      </c>
      <c r="D35" s="57" t="e">
        <v>#N/A</v>
      </c>
      <c r="E35" s="49" t="e">
        <v>#N/A</v>
      </c>
      <c r="F35" s="49" t="e">
        <v>#N/A</v>
      </c>
      <c r="G35" s="49" t="e">
        <v>#N/A</v>
      </c>
      <c r="I35" s="30"/>
    </row>
    <row r="36" spans="2:9" x14ac:dyDescent="0.2">
      <c r="B36" s="53">
        <v>42644</v>
      </c>
      <c r="C36" s="118">
        <v>49.774999999999999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  <c r="I36" s="30"/>
    </row>
    <row r="37" spans="2:9" x14ac:dyDescent="0.2">
      <c r="B37" s="53">
        <v>42675</v>
      </c>
      <c r="C37" s="118">
        <v>45.661000000000001</v>
      </c>
      <c r="D37" s="57" t="e">
        <v>#N/A</v>
      </c>
      <c r="E37" s="49" t="e">
        <v>#N/A</v>
      </c>
      <c r="F37" s="49" t="e">
        <v>#N/A</v>
      </c>
      <c r="G37" s="49" t="e">
        <v>#N/A</v>
      </c>
      <c r="I37" s="30"/>
    </row>
    <row r="38" spans="2:9" x14ac:dyDescent="0.2">
      <c r="B38" s="53">
        <v>42705</v>
      </c>
      <c r="C38" s="118">
        <v>51.972000000000001</v>
      </c>
      <c r="D38" s="57" t="e">
        <v>#N/A</v>
      </c>
      <c r="E38" s="49" t="e">
        <v>#N/A</v>
      </c>
      <c r="F38" s="49" t="e">
        <v>#N/A</v>
      </c>
      <c r="G38" s="49" t="e">
        <v>#N/A</v>
      </c>
      <c r="I38" s="30"/>
    </row>
    <row r="39" spans="2:9" x14ac:dyDescent="0.2">
      <c r="B39" s="53">
        <v>42736</v>
      </c>
      <c r="C39" s="118">
        <v>52.503999999999998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  <c r="I39" s="30"/>
    </row>
    <row r="40" spans="2:9" x14ac:dyDescent="0.2">
      <c r="B40" s="53">
        <v>42767</v>
      </c>
      <c r="C40" s="118">
        <v>53.468000000000004</v>
      </c>
      <c r="D40" s="57" t="e">
        <v>#N/A</v>
      </c>
      <c r="E40" s="49" t="e">
        <v>#N/A</v>
      </c>
      <c r="F40" s="49" t="e">
        <v>#N/A</v>
      </c>
      <c r="G40" s="49" t="e">
        <v>#N/A</v>
      </c>
      <c r="I40" s="30"/>
    </row>
    <row r="41" spans="2:9" x14ac:dyDescent="0.2">
      <c r="B41" s="53">
        <v>42795</v>
      </c>
      <c r="C41" s="118">
        <v>49.328000000000003</v>
      </c>
      <c r="D41" s="57" t="e">
        <v>#N/A</v>
      </c>
      <c r="E41" s="49" t="e">
        <v>#N/A</v>
      </c>
      <c r="F41" s="49" t="e">
        <v>#N/A</v>
      </c>
      <c r="G41" s="49" t="e">
        <v>#N/A</v>
      </c>
      <c r="I41" s="30"/>
    </row>
    <row r="42" spans="2:9" x14ac:dyDescent="0.2">
      <c r="B42" s="53">
        <v>42826</v>
      </c>
      <c r="C42" s="118">
        <v>51.06</v>
      </c>
      <c r="D42" s="57" t="e">
        <v>#N/A</v>
      </c>
      <c r="E42" s="49" t="e">
        <v>#N/A</v>
      </c>
      <c r="F42" s="49" t="e">
        <v>#N/A</v>
      </c>
      <c r="G42" s="49" t="e">
        <v>#N/A</v>
      </c>
      <c r="I42" s="30"/>
    </row>
    <row r="43" spans="2:9" x14ac:dyDescent="0.2">
      <c r="B43" s="53">
        <v>42856</v>
      </c>
      <c r="C43" s="118">
        <v>48.475999999999999</v>
      </c>
      <c r="D43" s="57" t="e">
        <v>#N/A</v>
      </c>
      <c r="E43" s="49" t="e">
        <v>#N/A</v>
      </c>
      <c r="F43" s="49" t="e">
        <v>#N/A</v>
      </c>
      <c r="G43" s="49" t="e">
        <v>#N/A</v>
      </c>
      <c r="I43" s="30"/>
    </row>
    <row r="44" spans="2:9" x14ac:dyDescent="0.2">
      <c r="B44" s="53">
        <v>42887</v>
      </c>
      <c r="C44" s="118">
        <v>45.177999999999997</v>
      </c>
      <c r="D44" s="57" t="e">
        <v>#N/A</v>
      </c>
      <c r="E44" s="49" t="e">
        <v>#N/A</v>
      </c>
      <c r="F44" s="49" t="e">
        <v>#N/A</v>
      </c>
      <c r="G44" s="49" t="e">
        <v>#N/A</v>
      </c>
      <c r="I44" s="30"/>
    </row>
    <row r="45" spans="2:9" x14ac:dyDescent="0.2">
      <c r="B45" s="53">
        <v>42917</v>
      </c>
      <c r="C45" s="118">
        <v>46.63</v>
      </c>
      <c r="D45" s="57" t="e">
        <v>#N/A</v>
      </c>
      <c r="E45" s="49" t="e">
        <v>#N/A</v>
      </c>
      <c r="F45" s="49" t="e">
        <v>#N/A</v>
      </c>
      <c r="G45" s="49" t="e">
        <v>#N/A</v>
      </c>
      <c r="I45" s="30"/>
    </row>
    <row r="46" spans="2:9" x14ac:dyDescent="0.2">
      <c r="B46" s="53">
        <v>42948</v>
      </c>
      <c r="C46" s="118">
        <v>48.036999999999999</v>
      </c>
      <c r="D46" s="57" t="e">
        <v>#N/A</v>
      </c>
      <c r="E46" s="49" t="e">
        <v>#N/A</v>
      </c>
      <c r="F46" s="49" t="e">
        <v>#N/A</v>
      </c>
      <c r="G46" s="49" t="e">
        <v>#N/A</v>
      </c>
      <c r="I46" s="30"/>
    </row>
    <row r="47" spans="2:9" x14ac:dyDescent="0.2">
      <c r="B47" s="53">
        <v>42979</v>
      </c>
      <c r="C47" s="118">
        <v>49.822000000000003</v>
      </c>
      <c r="D47" s="57" t="e">
        <v>#N/A</v>
      </c>
      <c r="E47" s="49" t="e">
        <v>#N/A</v>
      </c>
      <c r="F47" s="49" t="e">
        <v>#N/A</v>
      </c>
      <c r="G47" s="49" t="e">
        <v>#N/A</v>
      </c>
      <c r="I47" s="30"/>
    </row>
    <row r="48" spans="2:9" x14ac:dyDescent="0.2">
      <c r="B48" s="53">
        <v>43009</v>
      </c>
      <c r="C48" s="118">
        <v>51.578000000000003</v>
      </c>
      <c r="D48" s="57" t="e">
        <v>#N/A</v>
      </c>
      <c r="E48" s="49" t="e">
        <v>#N/A</v>
      </c>
      <c r="F48" s="49" t="e">
        <v>#N/A</v>
      </c>
      <c r="G48" s="49" t="e">
        <v>#N/A</v>
      </c>
      <c r="I48" s="30"/>
    </row>
    <row r="49" spans="2:9" x14ac:dyDescent="0.2">
      <c r="B49" s="53">
        <v>43040</v>
      </c>
      <c r="C49" s="118">
        <v>56.639000000000003</v>
      </c>
      <c r="D49" s="57" t="e">
        <v>#N/A</v>
      </c>
      <c r="E49" s="49" t="e">
        <v>#N/A</v>
      </c>
      <c r="F49" s="49" t="e">
        <v>#N/A</v>
      </c>
      <c r="G49" s="49" t="e">
        <v>#N/A</v>
      </c>
      <c r="I49" s="30"/>
    </row>
    <row r="50" spans="2:9" x14ac:dyDescent="0.2">
      <c r="B50" s="53">
        <v>43070</v>
      </c>
      <c r="C50" s="118">
        <v>57.881</v>
      </c>
      <c r="D50" s="57" t="e">
        <v>#N/A</v>
      </c>
      <c r="E50" s="49" t="e">
        <v>#N/A</v>
      </c>
      <c r="F50" s="49" t="e">
        <v>#N/A</v>
      </c>
      <c r="G50" s="49" t="e">
        <v>#N/A</v>
      </c>
      <c r="I50" s="30"/>
    </row>
    <row r="51" spans="2:9" x14ac:dyDescent="0.2">
      <c r="B51" s="53">
        <v>43101</v>
      </c>
      <c r="C51" s="118">
        <v>63.698</v>
      </c>
      <c r="D51" s="57" t="e">
        <v>#N/A</v>
      </c>
      <c r="E51" s="57" t="e">
        <v>#N/A</v>
      </c>
      <c r="F51" s="57" t="e">
        <v>#N/A</v>
      </c>
      <c r="G51" s="57" t="e">
        <v>#N/A</v>
      </c>
      <c r="I51" s="30"/>
    </row>
    <row r="52" spans="2:9" x14ac:dyDescent="0.2">
      <c r="B52" s="53">
        <v>43132</v>
      </c>
      <c r="C52" s="118">
        <v>62.228999999999999</v>
      </c>
      <c r="D52" s="57" t="e">
        <v>#N/A</v>
      </c>
      <c r="E52" s="49" t="e">
        <v>#N/A</v>
      </c>
      <c r="F52" s="49" t="e">
        <v>#N/A</v>
      </c>
      <c r="G52" s="49" t="e">
        <v>#N/A</v>
      </c>
      <c r="I52" s="30"/>
    </row>
    <row r="53" spans="2:9" x14ac:dyDescent="0.2">
      <c r="B53" s="53">
        <v>43160</v>
      </c>
      <c r="C53" s="118">
        <v>62.725000000000001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  <c r="I53" s="30"/>
    </row>
    <row r="54" spans="2:9" x14ac:dyDescent="0.2">
      <c r="B54" s="53">
        <v>43191</v>
      </c>
      <c r="C54" s="118">
        <v>66.254000000000005</v>
      </c>
      <c r="D54" s="57" t="e">
        <v>#N/A</v>
      </c>
      <c r="E54" s="49" t="e">
        <v>#N/A</v>
      </c>
      <c r="F54" s="49" t="e">
        <v>#N/A</v>
      </c>
      <c r="G54" s="49" t="e">
        <v>#N/A</v>
      </c>
      <c r="I54" s="30"/>
    </row>
    <row r="55" spans="2:9" x14ac:dyDescent="0.2">
      <c r="B55" s="53">
        <v>43221</v>
      </c>
      <c r="C55" s="118">
        <v>69.977999999999994</v>
      </c>
      <c r="D55" s="57" t="e">
        <v>#N/A</v>
      </c>
      <c r="E55" s="49" t="e">
        <v>#N/A</v>
      </c>
      <c r="F55" s="49" t="e">
        <v>#N/A</v>
      </c>
      <c r="G55" s="49" t="e">
        <v>#N/A</v>
      </c>
      <c r="I55" s="30"/>
    </row>
    <row r="56" spans="2:9" x14ac:dyDescent="0.2">
      <c r="B56" s="53">
        <v>43252</v>
      </c>
      <c r="C56" s="118">
        <v>67.873000000000005</v>
      </c>
      <c r="D56" s="57" t="e">
        <v>#N/A</v>
      </c>
      <c r="E56" s="49" t="e">
        <v>#N/A</v>
      </c>
      <c r="F56" s="49" t="e">
        <v>#N/A</v>
      </c>
      <c r="G56" s="49" t="e">
        <v>#N/A</v>
      </c>
      <c r="I56" s="30"/>
    </row>
    <row r="57" spans="2:9" x14ac:dyDescent="0.2">
      <c r="B57" s="53">
        <v>43282</v>
      </c>
      <c r="C57" s="118">
        <v>70.980999999999995</v>
      </c>
      <c r="D57" s="57" t="e">
        <v>#N/A</v>
      </c>
      <c r="E57" s="49" t="e">
        <v>#N/A</v>
      </c>
      <c r="F57" s="49" t="e">
        <v>#N/A</v>
      </c>
      <c r="G57" s="49" t="e">
        <v>#N/A</v>
      </c>
      <c r="I57" s="30"/>
    </row>
    <row r="58" spans="2:9" x14ac:dyDescent="0.2">
      <c r="B58" s="53">
        <v>43313</v>
      </c>
      <c r="C58" s="118">
        <v>68.055000000000007</v>
      </c>
      <c r="D58" s="57" t="e">
        <v>#N/A</v>
      </c>
      <c r="E58" s="49" t="e">
        <v>#N/A</v>
      </c>
      <c r="F58" s="49" t="e">
        <v>#N/A</v>
      </c>
      <c r="G58" s="49" t="e">
        <v>#N/A</v>
      </c>
      <c r="I58" s="30"/>
    </row>
    <row r="59" spans="2:9" x14ac:dyDescent="0.2">
      <c r="B59" s="53">
        <v>43344</v>
      </c>
      <c r="C59" s="118">
        <v>70.230999999999995</v>
      </c>
      <c r="D59" s="57" t="e">
        <v>#N/A</v>
      </c>
      <c r="E59" s="49" t="e">
        <v>#N/A</v>
      </c>
      <c r="F59" s="49" t="e">
        <v>#N/A</v>
      </c>
      <c r="G59" s="49" t="e">
        <v>#N/A</v>
      </c>
      <c r="I59" s="30"/>
    </row>
    <row r="60" spans="2:9" x14ac:dyDescent="0.2">
      <c r="B60" s="53">
        <v>43374</v>
      </c>
      <c r="C60" s="118">
        <v>70.748999999999995</v>
      </c>
      <c r="D60" s="57" t="e">
        <v>#N/A</v>
      </c>
      <c r="E60" s="49" t="e">
        <v>#N/A</v>
      </c>
      <c r="F60" s="49" t="e">
        <v>#N/A</v>
      </c>
      <c r="G60" s="49" t="e">
        <v>#N/A</v>
      </c>
      <c r="I60" s="30"/>
    </row>
    <row r="61" spans="2:9" x14ac:dyDescent="0.2">
      <c r="B61" s="53">
        <v>43405</v>
      </c>
      <c r="C61" s="118">
        <v>56.963000000000001</v>
      </c>
      <c r="D61" s="57" t="e">
        <v>#N/A</v>
      </c>
      <c r="E61" s="49" t="e">
        <v>#N/A</v>
      </c>
      <c r="F61" s="49" t="e">
        <v>#N/A</v>
      </c>
      <c r="G61" s="49" t="e">
        <v>#N/A</v>
      </c>
      <c r="I61" s="30"/>
    </row>
    <row r="62" spans="2:9" x14ac:dyDescent="0.2">
      <c r="B62" s="53">
        <v>43435</v>
      </c>
      <c r="C62" s="118">
        <v>49.523000000000003</v>
      </c>
      <c r="D62" s="57" t="e">
        <v>#N/A</v>
      </c>
      <c r="E62" s="49" t="e">
        <v>#N/A</v>
      </c>
      <c r="F62" s="49" t="e">
        <v>#N/A</v>
      </c>
      <c r="G62" s="49" t="e">
        <v>#N/A</v>
      </c>
      <c r="I62" s="30"/>
    </row>
    <row r="63" spans="2:9" x14ac:dyDescent="0.2">
      <c r="B63" s="53">
        <v>43466</v>
      </c>
      <c r="C63" s="118">
        <v>51.375999999999998</v>
      </c>
      <c r="D63" s="57" t="e">
        <v>#N/A</v>
      </c>
      <c r="E63" s="57" t="e">
        <v>#N/A</v>
      </c>
      <c r="F63" s="57" t="e">
        <v>#N/A</v>
      </c>
      <c r="G63" s="57" t="e">
        <v>#N/A</v>
      </c>
      <c r="I63" s="30"/>
    </row>
    <row r="64" spans="2:9" x14ac:dyDescent="0.2">
      <c r="B64" s="53">
        <v>43497</v>
      </c>
      <c r="C64" s="118">
        <v>54.954000000000001</v>
      </c>
      <c r="D64" s="57" t="e">
        <v>#N/A</v>
      </c>
      <c r="E64" s="49" t="e">
        <v>#N/A</v>
      </c>
      <c r="F64" s="49" t="e">
        <v>#N/A</v>
      </c>
      <c r="G64" s="49" t="e">
        <v>#N/A</v>
      </c>
      <c r="I64" s="30"/>
    </row>
    <row r="65" spans="2:9" x14ac:dyDescent="0.2">
      <c r="B65" s="53">
        <v>43525</v>
      </c>
      <c r="C65" s="118">
        <v>58.151000000000003</v>
      </c>
      <c r="D65" s="57" t="e">
        <v>#N/A</v>
      </c>
      <c r="E65" s="49" t="e">
        <v>#N/A</v>
      </c>
      <c r="F65" s="49" t="e">
        <v>#N/A</v>
      </c>
      <c r="G65" s="49" t="e">
        <v>#N/A</v>
      </c>
      <c r="I65" s="30"/>
    </row>
    <row r="66" spans="2:9" x14ac:dyDescent="0.2">
      <c r="B66" s="53">
        <v>43556</v>
      </c>
      <c r="C66" s="118">
        <v>63.862000000000002</v>
      </c>
      <c r="D66" s="57" t="e">
        <v>#N/A</v>
      </c>
      <c r="E66" s="49" t="e">
        <v>#N/A</v>
      </c>
      <c r="F66" s="49" t="e">
        <v>#N/A</v>
      </c>
      <c r="G66" s="49" t="e">
        <v>#N/A</v>
      </c>
      <c r="I66" s="30"/>
    </row>
    <row r="67" spans="2:9" x14ac:dyDescent="0.2">
      <c r="B67" s="53">
        <v>43586</v>
      </c>
      <c r="C67" s="118">
        <v>60.826999999999998</v>
      </c>
      <c r="D67" s="57" t="e">
        <v>#N/A</v>
      </c>
      <c r="E67" s="49" t="e">
        <v>#N/A</v>
      </c>
      <c r="F67" s="49" t="e">
        <v>#N/A</v>
      </c>
      <c r="G67" s="49" t="e">
        <v>#N/A</v>
      </c>
      <c r="I67" s="30"/>
    </row>
    <row r="68" spans="2:9" x14ac:dyDescent="0.2">
      <c r="B68" s="53">
        <v>43617</v>
      </c>
      <c r="C68" s="118">
        <v>54.656999999999996</v>
      </c>
      <c r="D68" s="57" t="e">
        <v>#N/A</v>
      </c>
      <c r="E68" s="49" t="e">
        <v>#N/A</v>
      </c>
      <c r="F68" s="49" t="e">
        <v>#N/A</v>
      </c>
      <c r="G68" s="49" t="e">
        <v>#N/A</v>
      </c>
      <c r="I68" s="30"/>
    </row>
    <row r="69" spans="2:9" x14ac:dyDescent="0.2">
      <c r="B69" s="53">
        <v>43647</v>
      </c>
      <c r="C69" s="118">
        <v>57.353999999999999</v>
      </c>
      <c r="D69" s="57" t="e">
        <v>#N/A</v>
      </c>
      <c r="E69" s="49" t="e">
        <v>#N/A</v>
      </c>
      <c r="F69" s="49" t="e">
        <v>#N/A</v>
      </c>
      <c r="G69" s="49" t="e">
        <v>#N/A</v>
      </c>
      <c r="I69" s="30"/>
    </row>
    <row r="70" spans="2:9" x14ac:dyDescent="0.2">
      <c r="B70" s="53">
        <v>43678</v>
      </c>
      <c r="C70" s="118">
        <v>54.805</v>
      </c>
      <c r="D70" s="57" t="e">
        <v>#N/A</v>
      </c>
      <c r="E70" s="49" t="e">
        <v>#N/A</v>
      </c>
      <c r="F70" s="49" t="e">
        <v>#N/A</v>
      </c>
      <c r="G70" s="49" t="e">
        <v>#N/A</v>
      </c>
      <c r="I70" s="30"/>
    </row>
    <row r="71" spans="2:9" x14ac:dyDescent="0.2">
      <c r="B71" s="53">
        <v>43709</v>
      </c>
      <c r="C71" s="118">
        <v>56.947000000000003</v>
      </c>
      <c r="D71" s="57" t="e">
        <v>#N/A</v>
      </c>
      <c r="E71" s="49" t="e">
        <v>#N/A</v>
      </c>
      <c r="F71" s="49" t="e">
        <v>#N/A</v>
      </c>
      <c r="G71" s="49" t="e">
        <v>#N/A</v>
      </c>
      <c r="I71" s="30"/>
    </row>
    <row r="72" spans="2:9" x14ac:dyDescent="0.2">
      <c r="B72" s="53">
        <v>43739</v>
      </c>
      <c r="C72" s="118">
        <v>53.963000000000001</v>
      </c>
      <c r="D72" s="57" t="e">
        <v>#N/A</v>
      </c>
      <c r="E72" s="49" t="e">
        <v>#N/A</v>
      </c>
      <c r="F72" s="49" t="e">
        <v>#N/A</v>
      </c>
      <c r="G72" s="49" t="e">
        <v>#N/A</v>
      </c>
      <c r="I72" s="30"/>
    </row>
    <row r="73" spans="2:9" x14ac:dyDescent="0.2">
      <c r="B73" s="53">
        <v>43770</v>
      </c>
      <c r="C73" s="118">
        <v>57.027000000000001</v>
      </c>
      <c r="D73" s="57" t="e">
        <v>#N/A</v>
      </c>
      <c r="E73" s="49" t="e">
        <v>#N/A</v>
      </c>
      <c r="F73" s="49" t="e">
        <v>#N/A</v>
      </c>
      <c r="G73" s="49" t="e">
        <v>#N/A</v>
      </c>
      <c r="I73" s="30"/>
    </row>
    <row r="74" spans="2:9" x14ac:dyDescent="0.2">
      <c r="B74" s="53">
        <v>43800</v>
      </c>
      <c r="C74" s="118">
        <v>59.877000000000002</v>
      </c>
      <c r="D74" s="57" t="e">
        <v>#N/A</v>
      </c>
      <c r="E74" s="49" t="e">
        <v>#N/A</v>
      </c>
      <c r="F74" s="49" t="e">
        <v>#N/A</v>
      </c>
      <c r="G74" s="49" t="e">
        <v>#N/A</v>
      </c>
      <c r="I74" s="30"/>
    </row>
    <row r="75" spans="2:9" x14ac:dyDescent="0.2">
      <c r="B75" s="53">
        <v>43831</v>
      </c>
      <c r="C75" s="118">
        <v>57.52</v>
      </c>
      <c r="D75" s="57" t="e">
        <v>#N/A</v>
      </c>
      <c r="E75" s="57" t="e">
        <v>#N/A</v>
      </c>
      <c r="F75" s="57" t="e">
        <v>#N/A</v>
      </c>
      <c r="G75" s="57" t="e">
        <v>#N/A</v>
      </c>
    </row>
    <row r="76" spans="2:9" x14ac:dyDescent="0.2">
      <c r="B76" s="53">
        <v>43862</v>
      </c>
      <c r="C76" s="118">
        <v>50.54</v>
      </c>
      <c r="D76" s="57" t="e">
        <v>#N/A</v>
      </c>
      <c r="E76" s="49" t="e">
        <v>#N/A</v>
      </c>
      <c r="F76" s="49" t="e">
        <v>#N/A</v>
      </c>
      <c r="G76" s="49" t="e">
        <v>#N/A</v>
      </c>
    </row>
    <row r="77" spans="2:9" x14ac:dyDescent="0.2">
      <c r="B77" s="53">
        <v>43891</v>
      </c>
      <c r="C77" s="118">
        <v>29.21</v>
      </c>
      <c r="D77" s="57" t="e">
        <v>#N/A</v>
      </c>
      <c r="E77" s="49" t="e">
        <v>#N/A</v>
      </c>
      <c r="F77" s="49" t="e">
        <v>#N/A</v>
      </c>
      <c r="G77" s="49" t="e">
        <v>#N/A</v>
      </c>
    </row>
    <row r="78" spans="2:9" x14ac:dyDescent="0.2">
      <c r="B78" s="53">
        <v>43922</v>
      </c>
      <c r="C78" s="118">
        <v>16.55</v>
      </c>
      <c r="D78" s="57" t="e">
        <v>#N/A</v>
      </c>
      <c r="E78" s="49" t="e">
        <v>#N/A</v>
      </c>
      <c r="F78" s="49" t="e">
        <v>#N/A</v>
      </c>
      <c r="G78" s="49" t="e">
        <v>#N/A</v>
      </c>
    </row>
    <row r="79" spans="2:9" x14ac:dyDescent="0.2">
      <c r="B79" s="53">
        <v>43952</v>
      </c>
      <c r="C79" s="118">
        <v>28.56</v>
      </c>
      <c r="D79" s="57" t="e">
        <v>#N/A</v>
      </c>
      <c r="E79" s="49" t="e">
        <v>#N/A</v>
      </c>
      <c r="F79" s="49" t="e">
        <v>#N/A</v>
      </c>
      <c r="G79" s="49" t="e">
        <v>#N/A</v>
      </c>
    </row>
    <row r="80" spans="2:9" x14ac:dyDescent="0.2">
      <c r="B80" s="53">
        <v>43983</v>
      </c>
      <c r="C80" s="118">
        <v>38.31</v>
      </c>
      <c r="D80" s="57" t="e">
        <v>#N/A</v>
      </c>
      <c r="E80" s="49" t="e">
        <v>#N/A</v>
      </c>
      <c r="F80" s="49" t="e">
        <v>#N/A</v>
      </c>
      <c r="G80" s="49" t="e">
        <v>#N/A</v>
      </c>
    </row>
    <row r="81" spans="2:7" x14ac:dyDescent="0.2">
      <c r="B81" s="53">
        <v>44013</v>
      </c>
      <c r="C81" s="118">
        <v>40.71</v>
      </c>
      <c r="D81" s="57" t="e">
        <v>#N/A</v>
      </c>
      <c r="E81" s="49" t="e">
        <v>#N/A</v>
      </c>
      <c r="F81" s="49" t="e">
        <v>#N/A</v>
      </c>
      <c r="G81" s="49" t="e">
        <v>#N/A</v>
      </c>
    </row>
    <row r="82" spans="2:7" x14ac:dyDescent="0.2">
      <c r="B82" s="53">
        <v>44044</v>
      </c>
      <c r="C82" s="118">
        <v>42.34</v>
      </c>
      <c r="D82" s="57" t="e">
        <v>#N/A</v>
      </c>
      <c r="E82" s="49" t="e">
        <v>#N/A</v>
      </c>
      <c r="F82" s="49" t="e">
        <v>#N/A</v>
      </c>
      <c r="G82" s="49" t="e">
        <v>#N/A</v>
      </c>
    </row>
    <row r="83" spans="2:7" x14ac:dyDescent="0.2">
      <c r="B83" s="53">
        <v>44075</v>
      </c>
      <c r="C83" s="118">
        <v>39.630000000000003</v>
      </c>
      <c r="D83" s="57" t="e">
        <v>#N/A</v>
      </c>
      <c r="E83" s="49" t="e">
        <v>#N/A</v>
      </c>
      <c r="F83" s="49" t="e">
        <v>#N/A</v>
      </c>
      <c r="G83" s="49" t="e">
        <v>#N/A</v>
      </c>
    </row>
    <row r="84" spans="2:7" x14ac:dyDescent="0.2">
      <c r="B84" s="53">
        <v>44105</v>
      </c>
      <c r="C84" s="118">
        <v>39.4</v>
      </c>
      <c r="D84" s="57" t="e">
        <v>#N/A</v>
      </c>
      <c r="E84" s="49" t="e">
        <v>#N/A</v>
      </c>
      <c r="F84" s="49" t="e">
        <v>#N/A</v>
      </c>
      <c r="G84" s="49" t="e">
        <v>#N/A</v>
      </c>
    </row>
    <row r="85" spans="2:7" x14ac:dyDescent="0.2">
      <c r="B85" s="53">
        <v>44136</v>
      </c>
      <c r="C85" s="118">
        <v>40.94</v>
      </c>
      <c r="D85" s="57" t="e">
        <v>#N/A</v>
      </c>
      <c r="E85" s="49" t="e">
        <v>#N/A</v>
      </c>
      <c r="F85" s="49" t="e">
        <v>#N/A</v>
      </c>
      <c r="G85" s="49" t="e">
        <v>#N/A</v>
      </c>
    </row>
    <row r="86" spans="2:7" x14ac:dyDescent="0.2">
      <c r="B86" s="53">
        <v>44166</v>
      </c>
      <c r="C86" s="118">
        <v>47.02</v>
      </c>
      <c r="D86" s="57" t="e">
        <v>#N/A</v>
      </c>
      <c r="E86" s="49" t="e">
        <v>#N/A</v>
      </c>
      <c r="F86" s="49" t="e">
        <v>#N/A</v>
      </c>
      <c r="G86" s="49" t="e">
        <v>#N/A</v>
      </c>
    </row>
    <row r="87" spans="2:7" x14ac:dyDescent="0.2">
      <c r="B87" s="53">
        <v>44197</v>
      </c>
      <c r="C87" s="118">
        <v>52</v>
      </c>
      <c r="D87" s="57" t="e">
        <v>#N/A</v>
      </c>
      <c r="E87" s="49" t="e">
        <v>#N/A</v>
      </c>
      <c r="F87" s="49" t="e">
        <v>#N/A</v>
      </c>
      <c r="G87" s="49" t="e">
        <v>#N/A</v>
      </c>
    </row>
    <row r="88" spans="2:7" x14ac:dyDescent="0.2">
      <c r="B88" s="53">
        <v>44228</v>
      </c>
      <c r="C88" s="118">
        <v>59.04</v>
      </c>
      <c r="D88" s="57" t="e">
        <v>#N/A</v>
      </c>
      <c r="E88" s="49" t="e">
        <v>#N/A</v>
      </c>
      <c r="F88" s="49" t="e">
        <v>#N/A</v>
      </c>
      <c r="G88" s="49" t="e">
        <v>#N/A</v>
      </c>
    </row>
    <row r="89" spans="2:7" x14ac:dyDescent="0.2">
      <c r="B89" s="53">
        <v>44256</v>
      </c>
      <c r="C89" s="118">
        <v>62.33</v>
      </c>
      <c r="D89" s="57" t="e">
        <v>#N/A</v>
      </c>
      <c r="E89" s="49" t="e">
        <v>#N/A</v>
      </c>
      <c r="F89" s="49" t="e">
        <v>#N/A</v>
      </c>
      <c r="G89" s="49" t="e">
        <v>#N/A</v>
      </c>
    </row>
    <row r="90" spans="2:7" x14ac:dyDescent="0.2">
      <c r="B90" s="53">
        <v>44287</v>
      </c>
      <c r="C90" s="118">
        <v>61.72</v>
      </c>
      <c r="D90" s="57" t="e">
        <v>#N/A</v>
      </c>
      <c r="E90" s="49" t="e">
        <v>#N/A</v>
      </c>
      <c r="F90" s="49" t="e">
        <v>#N/A</v>
      </c>
      <c r="G90" s="49" t="e">
        <v>#N/A</v>
      </c>
    </row>
    <row r="91" spans="2:7" x14ac:dyDescent="0.2">
      <c r="B91" s="53">
        <v>44317</v>
      </c>
      <c r="C91" s="118">
        <v>65.17</v>
      </c>
      <c r="D91" s="57">
        <v>65.17</v>
      </c>
      <c r="E91" s="49" t="e">
        <v>#N/A</v>
      </c>
      <c r="F91" s="49" t="e">
        <v>#N/A</v>
      </c>
      <c r="G91" s="49" t="e">
        <v>#N/A</v>
      </c>
    </row>
    <row r="92" spans="2:7" x14ac:dyDescent="0.2">
      <c r="B92" s="53">
        <v>44348</v>
      </c>
      <c r="C92" s="118" t="e">
        <v>#N/A</v>
      </c>
      <c r="D92" s="57">
        <v>65.5</v>
      </c>
      <c r="E92" s="49" t="e">
        <v>#N/A</v>
      </c>
      <c r="F92" s="49" t="e">
        <v>#N/A</v>
      </c>
      <c r="G92" s="49" t="e">
        <v>#N/A</v>
      </c>
    </row>
    <row r="93" spans="2:7" x14ac:dyDescent="0.2">
      <c r="B93" s="53">
        <v>44378</v>
      </c>
      <c r="C93" s="118" t="e">
        <v>#N/A</v>
      </c>
      <c r="D93" s="57">
        <v>65.5</v>
      </c>
      <c r="E93" s="49">
        <v>67.705999999999989</v>
      </c>
      <c r="F93" s="49">
        <v>60.483969936729629</v>
      </c>
      <c r="G93" s="49">
        <v>75.790369593716875</v>
      </c>
    </row>
    <row r="94" spans="2:7" x14ac:dyDescent="0.2">
      <c r="B94" s="53">
        <v>44409</v>
      </c>
      <c r="C94" s="118" t="e">
        <v>#N/A</v>
      </c>
      <c r="D94" s="57">
        <v>65.5</v>
      </c>
      <c r="E94" s="49">
        <v>67.489999999999981</v>
      </c>
      <c r="F94" s="49">
        <v>55.166703805333185</v>
      </c>
      <c r="G94" s="49">
        <v>82.56610937047968</v>
      </c>
    </row>
    <row r="95" spans="2:7" x14ac:dyDescent="0.2">
      <c r="B95" s="53">
        <v>44440</v>
      </c>
      <c r="C95" s="118" t="e">
        <v>#N/A</v>
      </c>
      <c r="D95" s="57">
        <v>62.5</v>
      </c>
      <c r="E95" s="49">
        <v>67.018000000000001</v>
      </c>
      <c r="F95" s="49">
        <v>51.012772721884396</v>
      </c>
      <c r="G95" s="49">
        <v>88.044857872883114</v>
      </c>
    </row>
    <row r="96" spans="2:7" x14ac:dyDescent="0.2">
      <c r="B96" s="53">
        <v>44470</v>
      </c>
      <c r="C96" s="118" t="e">
        <v>#N/A</v>
      </c>
      <c r="D96" s="57">
        <v>60.5</v>
      </c>
      <c r="E96" s="49">
        <v>66.426000000000002</v>
      </c>
      <c r="F96" s="49">
        <v>47.921120447173401</v>
      </c>
      <c r="G96" s="49">
        <v>92.076592425757099</v>
      </c>
    </row>
    <row r="97" spans="2:9" x14ac:dyDescent="0.2">
      <c r="B97" s="53">
        <v>44501</v>
      </c>
      <c r="C97" s="118" t="e">
        <v>#N/A</v>
      </c>
      <c r="D97" s="57">
        <v>60.5</v>
      </c>
      <c r="E97" s="49">
        <v>65.828000000000003</v>
      </c>
      <c r="F97" s="49">
        <v>45.330184888308423</v>
      </c>
      <c r="G97" s="49">
        <v>95.594703500043593</v>
      </c>
    </row>
    <row r="98" spans="2:9" x14ac:dyDescent="0.2">
      <c r="B98" s="53">
        <v>44531</v>
      </c>
      <c r="C98" s="118" t="e">
        <v>#N/A</v>
      </c>
      <c r="D98" s="57">
        <v>60.5</v>
      </c>
      <c r="E98" s="49">
        <v>65.246000000000009</v>
      </c>
      <c r="F98" s="49">
        <v>43.114584580267817</v>
      </c>
      <c r="G98" s="49">
        <v>98.737829842115985</v>
      </c>
    </row>
    <row r="99" spans="2:9" x14ac:dyDescent="0.2">
      <c r="B99" s="53">
        <v>44562</v>
      </c>
      <c r="C99" s="118" t="e">
        <v>#N/A</v>
      </c>
      <c r="D99" s="57">
        <v>58.5</v>
      </c>
      <c r="E99" s="49">
        <v>64.681999999999988</v>
      </c>
      <c r="F99" s="49">
        <v>41.385387182859589</v>
      </c>
      <c r="G99" s="49">
        <v>101.09271433209568</v>
      </c>
    </row>
    <row r="100" spans="2:9" x14ac:dyDescent="0.2">
      <c r="B100" s="53">
        <v>44593</v>
      </c>
      <c r="C100" s="118" t="e">
        <v>#N/A</v>
      </c>
      <c r="D100" s="57">
        <v>58.5</v>
      </c>
      <c r="E100" s="49">
        <v>64.141999999999996</v>
      </c>
      <c r="F100" s="49">
        <v>39.897148268125072</v>
      </c>
      <c r="G100" s="49">
        <v>103.12005600878859</v>
      </c>
    </row>
    <row r="101" spans="2:9" x14ac:dyDescent="0.2">
      <c r="B101" s="53">
        <v>44621</v>
      </c>
      <c r="C101" s="118" t="e">
        <v>#N/A</v>
      </c>
      <c r="D101" s="57">
        <v>58.5</v>
      </c>
      <c r="E101" s="49">
        <v>63.648000000000003</v>
      </c>
      <c r="F101" s="49">
        <v>38.597938338556681</v>
      </c>
      <c r="G101" s="49">
        <v>104.95555147185834</v>
      </c>
    </row>
    <row r="102" spans="2:9" x14ac:dyDescent="0.2">
      <c r="B102" s="53">
        <v>44652</v>
      </c>
      <c r="C102" s="118" t="e">
        <v>#N/A</v>
      </c>
      <c r="D102" s="57">
        <v>56.5</v>
      </c>
      <c r="E102" s="49">
        <v>63.19</v>
      </c>
      <c r="F102" s="49" t="e">
        <v>#N/A</v>
      </c>
      <c r="G102" s="49" t="e">
        <v>#N/A</v>
      </c>
    </row>
    <row r="103" spans="2:9" x14ac:dyDescent="0.2">
      <c r="B103" s="53">
        <v>44682</v>
      </c>
      <c r="C103" s="118" t="e">
        <v>#N/A</v>
      </c>
      <c r="D103" s="57">
        <v>56.5</v>
      </c>
      <c r="E103" s="49">
        <v>62.763999999999996</v>
      </c>
      <c r="F103" s="49" t="e">
        <v>#N/A</v>
      </c>
      <c r="G103" s="49" t="e">
        <v>#N/A</v>
      </c>
    </row>
    <row r="104" spans="2:9" x14ac:dyDescent="0.2">
      <c r="B104" s="53">
        <v>44713</v>
      </c>
      <c r="C104" s="118" t="e">
        <v>#N/A</v>
      </c>
      <c r="D104" s="57">
        <v>56.5</v>
      </c>
      <c r="E104" s="49">
        <v>62.370000000000005</v>
      </c>
      <c r="F104" s="49">
        <v>35.692155914647891</v>
      </c>
      <c r="G104" s="49">
        <v>108.98800591654806</v>
      </c>
    </row>
    <row r="105" spans="2:9" x14ac:dyDescent="0.2">
      <c r="B105" s="53">
        <v>44743</v>
      </c>
      <c r="C105" s="118" t="e">
        <v>#N/A</v>
      </c>
      <c r="D105" s="57">
        <v>56</v>
      </c>
      <c r="E105" s="49">
        <v>61.948</v>
      </c>
      <c r="F105" s="49" t="e">
        <v>#N/A</v>
      </c>
      <c r="G105" s="49" t="e">
        <v>#N/A</v>
      </c>
    </row>
    <row r="106" spans="2:9" x14ac:dyDescent="0.2">
      <c r="B106" s="53">
        <v>44774</v>
      </c>
      <c r="C106" s="118" t="e">
        <v>#N/A</v>
      </c>
      <c r="D106" s="57">
        <v>56</v>
      </c>
      <c r="E106" s="49">
        <v>61.54</v>
      </c>
      <c r="F106" s="49" t="e">
        <v>#N/A</v>
      </c>
      <c r="G106" s="49" t="e">
        <v>#N/A</v>
      </c>
    </row>
    <row r="107" spans="2:9" x14ac:dyDescent="0.2">
      <c r="B107" s="53">
        <v>44805</v>
      </c>
      <c r="C107" s="118" t="e">
        <v>#N/A</v>
      </c>
      <c r="D107" s="57">
        <v>56</v>
      </c>
      <c r="E107" s="49">
        <v>61.158000000000001</v>
      </c>
      <c r="F107" s="49" t="e">
        <v>#N/A</v>
      </c>
      <c r="G107" s="49" t="e">
        <v>#N/A</v>
      </c>
    </row>
    <row r="108" spans="2:9" x14ac:dyDescent="0.2">
      <c r="B108" s="53">
        <v>44835</v>
      </c>
      <c r="C108" s="118" t="e">
        <v>#N/A</v>
      </c>
      <c r="D108" s="57">
        <v>56</v>
      </c>
      <c r="E108" s="49">
        <v>60.802</v>
      </c>
      <c r="F108" s="49" t="e">
        <v>#N/A</v>
      </c>
      <c r="G108" s="49" t="e">
        <v>#N/A</v>
      </c>
    </row>
    <row r="109" spans="2:9" x14ac:dyDescent="0.2">
      <c r="B109" s="53">
        <v>44866</v>
      </c>
      <c r="C109" s="118" t="e">
        <v>#N/A</v>
      </c>
      <c r="D109" s="57">
        <v>56</v>
      </c>
      <c r="E109" s="49">
        <v>60.468000000000004</v>
      </c>
      <c r="F109" s="49" t="e">
        <v>#N/A</v>
      </c>
      <c r="G109" s="49" t="e">
        <v>#N/A</v>
      </c>
    </row>
    <row r="110" spans="2:9" x14ac:dyDescent="0.2">
      <c r="B110" s="54">
        <v>44896</v>
      </c>
      <c r="C110" s="397" t="e">
        <v>#N/A</v>
      </c>
      <c r="D110" s="398">
        <v>56</v>
      </c>
      <c r="E110" s="49">
        <v>60.154000000000011</v>
      </c>
      <c r="F110" s="49">
        <v>31.898373116063215</v>
      </c>
      <c r="G110" s="49">
        <v>113.43850367647165</v>
      </c>
    </row>
    <row r="111" spans="2:9" x14ac:dyDescent="0.2">
      <c r="B111" s="53"/>
      <c r="C111" s="49"/>
      <c r="D111" s="49"/>
      <c r="E111" s="49"/>
      <c r="F111" s="58"/>
      <c r="G111" s="50"/>
      <c r="H111" s="49"/>
      <c r="I111" s="49"/>
    </row>
    <row r="112" spans="2:9" x14ac:dyDescent="0.2">
      <c r="B112" s="53"/>
      <c r="C112" s="49"/>
      <c r="D112" s="49"/>
      <c r="E112" s="49"/>
      <c r="F112" s="58"/>
      <c r="G112" s="50"/>
      <c r="H112" s="49"/>
      <c r="I112" s="49"/>
    </row>
    <row r="113" spans="2:13" x14ac:dyDescent="0.2">
      <c r="B113" s="53"/>
      <c r="C113" s="49"/>
      <c r="D113" s="49"/>
      <c r="E113" s="49"/>
      <c r="F113" s="58"/>
      <c r="G113" s="50"/>
      <c r="H113" s="49"/>
      <c r="I113" s="49"/>
    </row>
    <row r="114" spans="2:13" x14ac:dyDescent="0.2">
      <c r="B114" s="53"/>
      <c r="C114" s="49"/>
      <c r="D114" s="49"/>
      <c r="E114" s="49"/>
      <c r="F114" s="58"/>
      <c r="G114" s="50"/>
      <c r="H114" s="49"/>
      <c r="I114" s="49"/>
    </row>
    <row r="115" spans="2:13" x14ac:dyDescent="0.2">
      <c r="B115" s="53"/>
      <c r="C115" s="49"/>
      <c r="D115" s="49"/>
      <c r="E115" s="49"/>
      <c r="F115" s="58"/>
      <c r="G115" s="50"/>
      <c r="H115" s="49"/>
      <c r="I115" s="49"/>
    </row>
    <row r="116" spans="2:13" x14ac:dyDescent="0.2">
      <c r="B116" s="53"/>
      <c r="C116" s="49"/>
      <c r="D116" s="49"/>
      <c r="E116" s="49"/>
      <c r="F116" s="58"/>
      <c r="G116" s="50"/>
      <c r="H116" s="49"/>
      <c r="I116" s="49"/>
    </row>
    <row r="117" spans="2:13" x14ac:dyDescent="0.2">
      <c r="B117" s="53"/>
      <c r="C117" s="49"/>
      <c r="D117" s="49"/>
      <c r="E117" s="49"/>
      <c r="F117" s="58"/>
      <c r="G117" s="50"/>
      <c r="H117" s="49"/>
      <c r="I117" s="49"/>
    </row>
    <row r="118" spans="2:13" x14ac:dyDescent="0.2">
      <c r="B118" s="53"/>
      <c r="C118" s="49"/>
      <c r="D118" s="49"/>
      <c r="E118" s="49"/>
      <c r="F118" s="58"/>
      <c r="G118" s="50"/>
      <c r="H118" s="49"/>
      <c r="I118" s="49"/>
    </row>
    <row r="119" spans="2:13" x14ac:dyDescent="0.2">
      <c r="B119" s="53"/>
      <c r="C119" s="49"/>
      <c r="D119" s="49"/>
      <c r="E119" s="49"/>
      <c r="F119" s="58"/>
      <c r="G119" s="50"/>
      <c r="H119" s="49"/>
      <c r="I119" s="49"/>
    </row>
    <row r="120" spans="2:13" x14ac:dyDescent="0.2">
      <c r="B120" s="53"/>
      <c r="C120" s="49"/>
      <c r="D120" s="49"/>
      <c r="E120" s="49"/>
      <c r="F120" s="58"/>
      <c r="G120" s="50"/>
      <c r="H120" s="49"/>
      <c r="I120" s="49"/>
    </row>
    <row r="121" spans="2:13" x14ac:dyDescent="0.2">
      <c r="B121" s="53"/>
      <c r="C121" s="49"/>
      <c r="D121" s="49"/>
      <c r="E121" s="49"/>
      <c r="F121" s="58"/>
      <c r="G121" s="50"/>
      <c r="H121" s="49"/>
      <c r="I121" s="49"/>
    </row>
    <row r="122" spans="2:13" x14ac:dyDescent="0.2">
      <c r="B122" s="53"/>
      <c r="C122" s="49"/>
      <c r="D122" s="49"/>
      <c r="E122" s="49"/>
      <c r="F122" s="58"/>
      <c r="G122" s="50"/>
      <c r="H122" s="49"/>
      <c r="I122" s="49"/>
    </row>
    <row r="123" spans="2:13" x14ac:dyDescent="0.2">
      <c r="B123" s="32" t="s">
        <v>600</v>
      </c>
    </row>
    <row r="124" spans="2:13" x14ac:dyDescent="0.2">
      <c r="B124" s="578" t="s">
        <v>598</v>
      </c>
      <c r="C124" s="579"/>
      <c r="D124" s="579"/>
      <c r="E124" s="579"/>
      <c r="F124" s="579"/>
      <c r="G124" s="579"/>
      <c r="H124" s="579"/>
      <c r="I124" s="579"/>
    </row>
    <row r="125" spans="2:13" x14ac:dyDescent="0.2">
      <c r="B125" s="579"/>
      <c r="C125" s="579"/>
      <c r="D125" s="579"/>
      <c r="E125" s="579"/>
      <c r="F125" s="579"/>
      <c r="G125" s="579"/>
      <c r="H125" s="579"/>
      <c r="I125" s="579"/>
    </row>
    <row r="126" spans="2:13" ht="12.75" customHeight="1" x14ac:dyDescent="0.2">
      <c r="B126" s="580"/>
      <c r="C126" s="580"/>
      <c r="D126" s="580"/>
      <c r="E126" s="580"/>
      <c r="F126" s="580"/>
      <c r="G126" s="580"/>
      <c r="H126" s="580"/>
      <c r="I126" s="580"/>
      <c r="J126" s="549"/>
      <c r="K126" s="549"/>
      <c r="L126" s="549"/>
      <c r="M126" s="549"/>
    </row>
    <row r="127" spans="2:13" x14ac:dyDescent="0.2">
      <c r="J127" s="549"/>
      <c r="K127" s="549"/>
      <c r="L127" s="549"/>
      <c r="M127" s="549"/>
    </row>
    <row r="132" spans="2:2" ht="15.75" x14ac:dyDescent="0.25">
      <c r="B132" s="52" t="s">
        <v>54</v>
      </c>
    </row>
    <row r="143" spans="2:2" x14ac:dyDescent="0.2">
      <c r="B143" s="55"/>
    </row>
    <row r="144" spans="2:2" x14ac:dyDescent="0.2">
      <c r="B144" t="e">
        <f>(100*#REF!)&amp;"% NYMEX futures upper confidence interval"</f>
        <v>#REF!</v>
      </c>
    </row>
    <row r="145" spans="2:2" x14ac:dyDescent="0.2">
      <c r="B145" t="e">
        <f>(100*#REF!)&amp;"% NYMEX futures lower confidence interval"</f>
        <v>#REF!</v>
      </c>
    </row>
  </sheetData>
  <mergeCells count="2">
    <mergeCell ref="F25:G25"/>
    <mergeCell ref="B124:I126"/>
  </mergeCells>
  <phoneticPr fontId="27" type="noConversion"/>
  <conditionalFormatting sqref="C111:I122 E28:G110 C27:G27">
    <cfRule type="expression" dxfId="119" priority="15" stopIfTrue="1">
      <formula>ISNA(C27)</formula>
    </cfRule>
  </conditionalFormatting>
  <conditionalFormatting sqref="C28:C110">
    <cfRule type="expression" dxfId="118" priority="1" stopIfTrue="1">
      <formula>ISNA(C28)</formula>
    </cfRule>
  </conditionalFormatting>
  <conditionalFormatting sqref="C27">
    <cfRule type="expression" dxfId="117" priority="12" stopIfTrue="1">
      <formula>ISNA(C27)</formula>
    </cfRule>
  </conditionalFormatting>
  <conditionalFormatting sqref="C28:D110">
    <cfRule type="expression" dxfId="116" priority="2" stopIfTrue="1">
      <formula>ISNA(C28)</formula>
    </cfRule>
  </conditionalFormatting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20.28515625" style="119" customWidth="1"/>
    <col min="18" max="18" width="11.5703125" style="119" customWidth="1"/>
    <col min="19" max="27" width="9.28515625" style="119"/>
    <col min="28" max="29" width="9.28515625" style="121"/>
    <col min="30" max="16384" width="9.28515625" style="119"/>
  </cols>
  <sheetData>
    <row r="1" spans="1:18" x14ac:dyDescent="0.25">
      <c r="M1" s="136"/>
    </row>
    <row r="2" spans="1:18" ht="15.75" x14ac:dyDescent="0.25">
      <c r="A2" s="44" t="s">
        <v>599</v>
      </c>
      <c r="M2" s="136"/>
    </row>
    <row r="3" spans="1:18" x14ac:dyDescent="0.25">
      <c r="A3" s="22" t="s">
        <v>16</v>
      </c>
      <c r="M3" s="136"/>
      <c r="R3" s="125"/>
    </row>
    <row r="4" spans="1:18" x14ac:dyDescent="0.25">
      <c r="A4" s="125"/>
      <c r="B4" s="132"/>
      <c r="C4" s="132"/>
      <c r="D4" s="132"/>
      <c r="E4" s="132"/>
      <c r="F4" s="132"/>
      <c r="G4" s="132"/>
      <c r="H4" s="132"/>
      <c r="I4" s="132"/>
      <c r="J4" s="132"/>
      <c r="K4" s="132"/>
      <c r="R4" s="125"/>
    </row>
    <row r="5" spans="1:18" x14ac:dyDescent="0.25">
      <c r="A5" s="127"/>
      <c r="B5" s="132"/>
      <c r="C5" s="132"/>
      <c r="D5" s="132"/>
      <c r="E5" s="132"/>
      <c r="F5" s="132"/>
      <c r="G5" s="132"/>
      <c r="H5" s="132"/>
      <c r="I5" s="132"/>
      <c r="J5" s="132"/>
      <c r="K5" s="132"/>
      <c r="Q5" s="166" t="s">
        <v>351</v>
      </c>
      <c r="R5" s="167"/>
    </row>
    <row r="6" spans="1:18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Q6" s="434" t="s">
        <v>287</v>
      </c>
      <c r="R6" s="435" t="s">
        <v>286</v>
      </c>
    </row>
    <row r="7" spans="1:18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Q7" s="436" t="s">
        <v>288</v>
      </c>
      <c r="R7" s="437" t="s">
        <v>289</v>
      </c>
    </row>
    <row r="8" spans="1:18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Q8" s="438" t="s">
        <v>285</v>
      </c>
      <c r="R8" s="439" t="s">
        <v>284</v>
      </c>
    </row>
    <row r="9" spans="1:18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</row>
    <row r="10" spans="1:18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</row>
    <row r="11" spans="1:18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</row>
    <row r="12" spans="1:18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</row>
    <row r="13" spans="1:18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8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8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</row>
    <row r="16" spans="1:18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2:29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2:29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2:29" x14ac:dyDescent="0.25">
      <c r="B19" s="132"/>
      <c r="C19" s="132"/>
      <c r="D19" s="171"/>
      <c r="E19" s="171"/>
      <c r="F19" s="132"/>
      <c r="G19" s="132"/>
      <c r="H19" s="132"/>
      <c r="I19" s="132"/>
      <c r="J19" s="132"/>
      <c r="K19" s="132"/>
    </row>
    <row r="20" spans="2:29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2:29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</row>
    <row r="22" spans="2:29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</row>
    <row r="24" spans="2:29" x14ac:dyDescent="0.25">
      <c r="B24"/>
      <c r="C24"/>
      <c r="D24" s="581" t="s">
        <v>48</v>
      </c>
      <c r="E24" s="581"/>
      <c r="F24" s="581"/>
      <c r="G24" s="581"/>
      <c r="H24" s="581"/>
      <c r="I24" s="32"/>
      <c r="J24" s="581" t="s">
        <v>292</v>
      </c>
      <c r="K24" s="581"/>
      <c r="L24" s="581"/>
      <c r="M24" s="581"/>
    </row>
    <row r="25" spans="2:29" x14ac:dyDescent="0.25">
      <c r="B25" s="9"/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29" s="135" customFormat="1" ht="12.75" x14ac:dyDescent="0.2">
      <c r="B26" s="30"/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1.5522300337380952</v>
      </c>
      <c r="H26" s="416">
        <v>1.4402409185</v>
      </c>
      <c r="I26" s="417"/>
      <c r="J26" s="29">
        <f t="shared" ref="J26:M28" si="0">E26-D26</f>
        <v>-0.16358276642857161</v>
      </c>
      <c r="K26" s="29">
        <f t="shared" si="0"/>
        <v>-0.53934664119047615</v>
      </c>
      <c r="L26" s="29">
        <f t="shared" si="0"/>
        <v>0.55964848142857138</v>
      </c>
      <c r="M26" s="29">
        <f t="shared" si="0"/>
        <v>-0.11198911523809518</v>
      </c>
      <c r="O26" s="178"/>
      <c r="P26" s="178"/>
      <c r="AB26" s="178"/>
      <c r="AC26" s="178"/>
    </row>
    <row r="27" spans="2:29" s="135" customFormat="1" ht="12.75" x14ac:dyDescent="0.2">
      <c r="C27" s="130" t="s">
        <v>290</v>
      </c>
      <c r="D27" s="416">
        <f>+D29-D26</f>
        <v>0.28336092587142825</v>
      </c>
      <c r="E27" s="416">
        <f t="shared" ref="E27:H27" si="1">+E29-E26</f>
        <v>0.32683268240000007</v>
      </c>
      <c r="F27" s="416">
        <f t="shared" si="1"/>
        <v>0.3371457028904763</v>
      </c>
      <c r="G27" s="416">
        <f t="shared" si="1"/>
        <v>0.40848287396190464</v>
      </c>
      <c r="H27" s="416">
        <f t="shared" si="1"/>
        <v>0.35744209989999987</v>
      </c>
      <c r="I27" s="417"/>
      <c r="J27" s="29">
        <f t="shared" si="0"/>
        <v>4.3471756528571825E-2</v>
      </c>
      <c r="K27" s="29">
        <f t="shared" si="0"/>
        <v>1.0313020490476221E-2</v>
      </c>
      <c r="L27" s="29">
        <f t="shared" si="0"/>
        <v>7.133717107142834E-2</v>
      </c>
      <c r="M27" s="29">
        <f t="shared" si="0"/>
        <v>-5.104077406190477E-2</v>
      </c>
      <c r="O27" s="178"/>
      <c r="P27" s="178"/>
      <c r="AB27" s="178"/>
      <c r="AC27" s="178"/>
    </row>
    <row r="28" spans="2:29" s="135" customFormat="1" ht="12.75" x14ac:dyDescent="0.2">
      <c r="C28" s="139" t="s">
        <v>291</v>
      </c>
      <c r="D28" s="418">
        <f>+D30-D29</f>
        <v>0.7477782669000006</v>
      </c>
      <c r="E28" s="418">
        <f t="shared" ref="E28:H28" si="2">+E30-E29</f>
        <v>0.74497235260000028</v>
      </c>
      <c r="F28" s="418">
        <f t="shared" si="2"/>
        <v>0.85402699020000017</v>
      </c>
      <c r="G28" s="418">
        <f t="shared" si="2"/>
        <v>0.80473778960000053</v>
      </c>
      <c r="H28" s="418">
        <f t="shared" si="2"/>
        <v>0.79502804790000026</v>
      </c>
      <c r="I28" s="419"/>
      <c r="J28" s="420">
        <f t="shared" si="0"/>
        <v>-2.8059143000003228E-3</v>
      </c>
      <c r="K28" s="420">
        <f t="shared" si="0"/>
        <v>0.10905463759999989</v>
      </c>
      <c r="L28" s="420">
        <f t="shared" si="0"/>
        <v>-4.9289200599999639E-2</v>
      </c>
      <c r="M28" s="420">
        <f t="shared" si="0"/>
        <v>-9.7097417000002739E-3</v>
      </c>
      <c r="O28" s="178"/>
      <c r="P28" s="178"/>
      <c r="AB28" s="178"/>
      <c r="AC28" s="178"/>
    </row>
    <row r="29" spans="2:29" s="135" customFormat="1" ht="12.75" x14ac:dyDescent="0.2">
      <c r="C29" s="130" t="s">
        <v>288</v>
      </c>
      <c r="D29" s="416">
        <v>1.9788718857999998</v>
      </c>
      <c r="E29" s="416">
        <v>1.8587608759000001</v>
      </c>
      <c r="F29" s="416">
        <v>1.3297272552000001</v>
      </c>
      <c r="G29" s="416">
        <v>1.9607129076999998</v>
      </c>
      <c r="H29" s="416">
        <v>1.7976830183999999</v>
      </c>
      <c r="I29" s="417"/>
      <c r="J29" s="29">
        <f t="shared" ref="J29:M30" si="3">E29-D29</f>
        <v>-0.12011100989999979</v>
      </c>
      <c r="K29" s="29">
        <f t="shared" si="3"/>
        <v>-0.52903362069999993</v>
      </c>
      <c r="L29" s="29">
        <f t="shared" si="3"/>
        <v>0.63098565249999972</v>
      </c>
      <c r="M29" s="29">
        <f t="shared" si="3"/>
        <v>-0.16302988929999995</v>
      </c>
      <c r="O29" s="178"/>
      <c r="P29" s="178"/>
      <c r="AB29" s="178"/>
      <c r="AC29" s="178"/>
    </row>
    <row r="30" spans="2:29" s="135" customFormat="1" ht="12.75" x14ac:dyDescent="0.2">
      <c r="B30" s="539"/>
      <c r="C30" s="421" t="s">
        <v>285</v>
      </c>
      <c r="D30" s="537">
        <v>2.7266501527000004</v>
      </c>
      <c r="E30" s="537">
        <v>2.6037332285000003</v>
      </c>
      <c r="F30" s="537">
        <v>2.1837542454000003</v>
      </c>
      <c r="G30" s="537">
        <v>2.7654506973000004</v>
      </c>
      <c r="H30" s="537">
        <v>2.5927110663000001</v>
      </c>
      <c r="I30" s="422"/>
      <c r="J30" s="61">
        <f t="shared" si="3"/>
        <v>-0.12291692420000011</v>
      </c>
      <c r="K30" s="61">
        <f t="shared" si="3"/>
        <v>-0.41997898310000004</v>
      </c>
      <c r="L30" s="61">
        <f t="shared" si="3"/>
        <v>0.58169645190000008</v>
      </c>
      <c r="M30" s="61">
        <f t="shared" si="3"/>
        <v>-0.17273963100000023</v>
      </c>
      <c r="O30" s="178"/>
      <c r="P30" s="178"/>
      <c r="AB30" s="178"/>
      <c r="AC30" s="178"/>
    </row>
    <row r="31" spans="2:29" s="135" customFormat="1" ht="12.7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-0.12291692420000011</v>
      </c>
      <c r="K31" s="29">
        <f>+SUM(K26:K28)</f>
        <v>-0.41997898310000004</v>
      </c>
      <c r="L31" s="29">
        <f>+SUM(L26:L28)</f>
        <v>0.58169645190000008</v>
      </c>
      <c r="M31" s="29">
        <f>+SUM(M26:M28)</f>
        <v>-0.17273963100000023</v>
      </c>
      <c r="O31" s="178"/>
      <c r="P31" s="178"/>
      <c r="AB31" s="178"/>
      <c r="AC31" s="178"/>
    </row>
    <row r="32" spans="2:29" x14ac:dyDescent="0.25">
      <c r="B32" s="353" t="s">
        <v>601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23" customFormat="1" ht="12.75" x14ac:dyDescent="0.2">
      <c r="D35" s="423" t="s">
        <v>502</v>
      </c>
      <c r="E35" s="423" t="s">
        <v>506</v>
      </c>
      <c r="F35" s="423" t="s">
        <v>459</v>
      </c>
      <c r="G35" s="423" t="s">
        <v>469</v>
      </c>
      <c r="I35" s="424" t="s">
        <v>503</v>
      </c>
      <c r="J35" s="423" t="s">
        <v>505</v>
      </c>
      <c r="K35" s="423" t="s">
        <v>504</v>
      </c>
      <c r="L35" s="423" t="s">
        <v>469</v>
      </c>
      <c r="O35" s="425"/>
      <c r="P35" s="425"/>
      <c r="AB35" s="425"/>
      <c r="AC35" s="425"/>
    </row>
    <row r="36" spans="2:29" s="135" customFormat="1" ht="12.75" x14ac:dyDescent="0.2">
      <c r="B36" s="135">
        <f t="shared" ref="B36:B87" si="4">YEAR(C36)</f>
        <v>2018</v>
      </c>
      <c r="C36" s="429">
        <v>43101</v>
      </c>
      <c r="D36" s="430">
        <v>2.5546000000000002</v>
      </c>
      <c r="E36" s="129" t="e">
        <v>#N/A</v>
      </c>
      <c r="F36" s="431"/>
      <c r="G36" s="431">
        <v>2.5546000000000002</v>
      </c>
      <c r="H36" s="432"/>
      <c r="I36" s="430">
        <v>1.6446904761904761</v>
      </c>
      <c r="J36" s="129" t="e">
        <v>#N/A</v>
      </c>
      <c r="K36" s="431"/>
      <c r="L36" s="431">
        <v>1.6446904761904761</v>
      </c>
      <c r="M36" s="432"/>
      <c r="O36" s="178"/>
      <c r="P36" s="178"/>
      <c r="AB36" s="178"/>
      <c r="AC36" s="178"/>
    </row>
    <row r="37" spans="2:29" s="135" customFormat="1" ht="12.75" x14ac:dyDescent="0.2">
      <c r="B37" s="135">
        <f t="shared" si="4"/>
        <v>2018</v>
      </c>
      <c r="C37" s="429">
        <v>43132</v>
      </c>
      <c r="D37" s="430">
        <v>2.58725</v>
      </c>
      <c r="E37" s="129" t="e">
        <v>#N/A</v>
      </c>
      <c r="F37" s="431">
        <f t="shared" ref="F37:F46" si="5">AVERAGEIF($B$36:$B$95,B37,$G$36:$G$95)</f>
        <v>2.7228583333333334</v>
      </c>
      <c r="G37" s="431">
        <v>2.58725</v>
      </c>
      <c r="H37" s="432"/>
      <c r="I37" s="430">
        <v>1.5551904761904762</v>
      </c>
      <c r="J37" s="129" t="e">
        <v>#N/A</v>
      </c>
      <c r="K37" s="431">
        <f t="shared" ref="K37:K46" si="6">AVERAGEIF($B$36:$B$95,B37,$L$36:$L$95)</f>
        <v>1.6918908730158728</v>
      </c>
      <c r="L37" s="431">
        <v>1.5551904761904762</v>
      </c>
      <c r="M37" s="432"/>
      <c r="O37" s="178"/>
      <c r="P37" s="178"/>
      <c r="AB37" s="178"/>
      <c r="AC37" s="178"/>
    </row>
    <row r="38" spans="2:29" s="135" customFormat="1" ht="12.75" x14ac:dyDescent="0.2">
      <c r="B38" s="135">
        <f t="shared" si="4"/>
        <v>2018</v>
      </c>
      <c r="C38" s="429">
        <v>43160</v>
      </c>
      <c r="D38" s="430">
        <v>2.5912500000000001</v>
      </c>
      <c r="E38" s="129" t="e">
        <v>#N/A</v>
      </c>
      <c r="F38" s="431">
        <f t="shared" si="5"/>
        <v>2.7228583333333334</v>
      </c>
      <c r="G38" s="431">
        <v>2.5912500000000001</v>
      </c>
      <c r="H38" s="432"/>
      <c r="I38" s="430">
        <v>1.5718333333333332</v>
      </c>
      <c r="J38" s="129" t="e">
        <v>#N/A</v>
      </c>
      <c r="K38" s="431">
        <f t="shared" si="6"/>
        <v>1.6918908730158728</v>
      </c>
      <c r="L38" s="431">
        <v>1.5718333333333332</v>
      </c>
      <c r="M38" s="432"/>
      <c r="O38" s="178"/>
      <c r="P38" s="178"/>
      <c r="AB38" s="178"/>
      <c r="AC38" s="178"/>
    </row>
    <row r="39" spans="2:29" s="135" customFormat="1" ht="12.75" x14ac:dyDescent="0.2">
      <c r="B39" s="135">
        <f t="shared" si="4"/>
        <v>2018</v>
      </c>
      <c r="C39" s="429">
        <v>43191</v>
      </c>
      <c r="D39" s="430">
        <v>2.7569999999999997</v>
      </c>
      <c r="E39" s="129" t="e">
        <v>#N/A</v>
      </c>
      <c r="F39" s="431">
        <f t="shared" si="5"/>
        <v>2.7228583333333334</v>
      </c>
      <c r="G39" s="431">
        <v>2.7569999999999997</v>
      </c>
      <c r="H39" s="432"/>
      <c r="I39" s="430">
        <v>1.7168095238095238</v>
      </c>
      <c r="J39" s="129" t="e">
        <v>#N/A</v>
      </c>
      <c r="K39" s="431">
        <f t="shared" si="6"/>
        <v>1.6918908730158728</v>
      </c>
      <c r="L39" s="431">
        <v>1.7168095238095238</v>
      </c>
      <c r="M39" s="432"/>
      <c r="O39" s="178"/>
      <c r="P39" s="178"/>
      <c r="AB39" s="178"/>
      <c r="AC39" s="178"/>
    </row>
    <row r="40" spans="2:29" s="135" customFormat="1" ht="12.75" x14ac:dyDescent="0.2">
      <c r="B40" s="135">
        <f t="shared" si="4"/>
        <v>2018</v>
      </c>
      <c r="C40" s="429">
        <v>43221</v>
      </c>
      <c r="D40" s="430">
        <v>2.9007499999999999</v>
      </c>
      <c r="E40" s="129" t="e">
        <v>#N/A</v>
      </c>
      <c r="F40" s="431">
        <f t="shared" si="5"/>
        <v>2.7228583333333334</v>
      </c>
      <c r="G40" s="431">
        <v>2.9007499999999999</v>
      </c>
      <c r="H40" s="432"/>
      <c r="I40" s="430">
        <v>1.8327380952380952</v>
      </c>
      <c r="J40" s="129" t="e">
        <v>#N/A</v>
      </c>
      <c r="K40" s="431">
        <f t="shared" si="6"/>
        <v>1.6918908730158728</v>
      </c>
      <c r="L40" s="431">
        <v>1.8327380952380952</v>
      </c>
      <c r="M40" s="432"/>
      <c r="O40" s="178"/>
      <c r="P40" s="178"/>
      <c r="AB40" s="178"/>
      <c r="AC40" s="178"/>
    </row>
    <row r="41" spans="2:29" s="135" customFormat="1" ht="12.75" x14ac:dyDescent="0.2">
      <c r="B41" s="135">
        <f t="shared" si="4"/>
        <v>2018</v>
      </c>
      <c r="C41" s="429">
        <v>43252</v>
      </c>
      <c r="D41" s="430">
        <v>2.8907499999999997</v>
      </c>
      <c r="E41" s="129" t="e">
        <v>#N/A</v>
      </c>
      <c r="F41" s="431">
        <f t="shared" si="5"/>
        <v>2.7228583333333334</v>
      </c>
      <c r="G41" s="431">
        <v>2.8907499999999997</v>
      </c>
      <c r="H41" s="432"/>
      <c r="I41" s="430">
        <v>1.7715476190476191</v>
      </c>
      <c r="J41" s="129" t="e">
        <v>#N/A</v>
      </c>
      <c r="K41" s="431">
        <f t="shared" si="6"/>
        <v>1.6918908730158728</v>
      </c>
      <c r="L41" s="431">
        <v>1.7715476190476191</v>
      </c>
      <c r="M41" s="432"/>
      <c r="O41" s="178"/>
      <c r="P41" s="178"/>
      <c r="AB41" s="178"/>
      <c r="AC41" s="178"/>
    </row>
    <row r="42" spans="2:29" s="135" customFormat="1" ht="12.75" x14ac:dyDescent="0.2">
      <c r="B42" s="135">
        <f t="shared" si="4"/>
        <v>2018</v>
      </c>
      <c r="C42" s="429">
        <v>43282</v>
      </c>
      <c r="D42" s="430">
        <v>2.8486000000000002</v>
      </c>
      <c r="E42" s="129" t="e">
        <v>#N/A</v>
      </c>
      <c r="F42" s="431">
        <f t="shared" si="5"/>
        <v>2.7228583333333334</v>
      </c>
      <c r="G42" s="431">
        <v>2.8486000000000002</v>
      </c>
      <c r="H42" s="432"/>
      <c r="I42" s="430">
        <v>1.7679523809523812</v>
      </c>
      <c r="J42" s="129" t="e">
        <v>#N/A</v>
      </c>
      <c r="K42" s="431">
        <f t="shared" si="6"/>
        <v>1.6918908730158728</v>
      </c>
      <c r="L42" s="431">
        <v>1.7679523809523812</v>
      </c>
      <c r="M42" s="432"/>
      <c r="O42" s="178"/>
      <c r="P42" s="178"/>
      <c r="AB42" s="178"/>
      <c r="AC42" s="178"/>
    </row>
    <row r="43" spans="2:29" s="135" customFormat="1" ht="12.75" x14ac:dyDescent="0.2">
      <c r="B43" s="135">
        <f t="shared" si="4"/>
        <v>2018</v>
      </c>
      <c r="C43" s="429">
        <v>43313</v>
      </c>
      <c r="D43" s="430">
        <v>2.83575</v>
      </c>
      <c r="E43" s="129" t="e">
        <v>#N/A</v>
      </c>
      <c r="F43" s="431">
        <f t="shared" si="5"/>
        <v>2.7228583333333334</v>
      </c>
      <c r="G43" s="431">
        <v>2.83575</v>
      </c>
      <c r="H43" s="432"/>
      <c r="I43" s="430">
        <v>1.7268571428571431</v>
      </c>
      <c r="J43" s="129" t="e">
        <v>#N/A</v>
      </c>
      <c r="K43" s="431">
        <f t="shared" si="6"/>
        <v>1.6918908730158728</v>
      </c>
      <c r="L43" s="431">
        <v>1.7268571428571431</v>
      </c>
      <c r="M43" s="432"/>
      <c r="O43" s="178"/>
      <c r="P43" s="178"/>
      <c r="AB43" s="178"/>
      <c r="AC43" s="178"/>
    </row>
    <row r="44" spans="2:29" s="135" customFormat="1" ht="12.75" x14ac:dyDescent="0.2">
      <c r="B44" s="135">
        <f t="shared" si="4"/>
        <v>2018</v>
      </c>
      <c r="C44" s="429">
        <v>43344</v>
      </c>
      <c r="D44" s="430">
        <v>2.8355000000000001</v>
      </c>
      <c r="E44" s="129" t="e">
        <v>#N/A</v>
      </c>
      <c r="F44" s="431">
        <f t="shared" si="5"/>
        <v>2.7228583333333334</v>
      </c>
      <c r="G44" s="431">
        <v>2.8355000000000001</v>
      </c>
      <c r="H44" s="432"/>
      <c r="I44" s="430">
        <v>1.8783571428571431</v>
      </c>
      <c r="J44" s="129" t="e">
        <v>#N/A</v>
      </c>
      <c r="K44" s="431">
        <f t="shared" si="6"/>
        <v>1.6918908730158728</v>
      </c>
      <c r="L44" s="431">
        <v>1.8783571428571431</v>
      </c>
      <c r="M44" s="432"/>
      <c r="O44" s="178"/>
      <c r="P44" s="178"/>
      <c r="AB44" s="178"/>
      <c r="AC44" s="178"/>
    </row>
    <row r="45" spans="2:29" s="135" customFormat="1" ht="12.75" x14ac:dyDescent="0.2">
      <c r="B45" s="135">
        <f t="shared" si="4"/>
        <v>2018</v>
      </c>
      <c r="C45" s="429">
        <v>43374</v>
      </c>
      <c r="D45" s="430">
        <v>2.86</v>
      </c>
      <c r="E45" s="129" t="e">
        <v>#N/A</v>
      </c>
      <c r="F45" s="431">
        <f t="shared" si="5"/>
        <v>2.7228583333333334</v>
      </c>
      <c r="G45" s="431">
        <v>2.86</v>
      </c>
      <c r="H45" s="432"/>
      <c r="I45" s="430">
        <v>1.9293333333333333</v>
      </c>
      <c r="J45" s="129" t="e">
        <v>#N/A</v>
      </c>
      <c r="K45" s="431">
        <f t="shared" si="6"/>
        <v>1.6918908730158728</v>
      </c>
      <c r="L45" s="431">
        <v>1.9293333333333333</v>
      </c>
      <c r="M45" s="432"/>
      <c r="O45" s="178"/>
      <c r="P45" s="178"/>
      <c r="AB45" s="178"/>
      <c r="AC45" s="178"/>
    </row>
    <row r="46" spans="2:29" s="135" customFormat="1" ht="12.75" x14ac:dyDescent="0.2">
      <c r="B46" s="135">
        <f t="shared" si="4"/>
        <v>2018</v>
      </c>
      <c r="C46" s="429">
        <v>43405</v>
      </c>
      <c r="D46" s="430">
        <v>2.6472500000000001</v>
      </c>
      <c r="E46" s="129" t="e">
        <v>#N/A</v>
      </c>
      <c r="F46" s="431">
        <f t="shared" si="5"/>
        <v>2.7228583333333334</v>
      </c>
      <c r="G46" s="431">
        <v>2.6472500000000001</v>
      </c>
      <c r="H46" s="432"/>
      <c r="I46" s="430">
        <v>1.5416190476190477</v>
      </c>
      <c r="J46" s="129" t="e">
        <v>#N/A</v>
      </c>
      <c r="K46" s="431">
        <f t="shared" si="6"/>
        <v>1.6918908730158728</v>
      </c>
      <c r="L46" s="431">
        <v>1.5416190476190477</v>
      </c>
      <c r="M46" s="432"/>
      <c r="O46" s="178"/>
      <c r="P46" s="178"/>
      <c r="AB46" s="178"/>
      <c r="AC46" s="178"/>
    </row>
    <row r="47" spans="2:29" s="135" customFormat="1" ht="12.75" x14ac:dyDescent="0.2">
      <c r="B47" s="135">
        <f t="shared" si="4"/>
        <v>2018</v>
      </c>
      <c r="C47" s="429">
        <v>43435</v>
      </c>
      <c r="D47" s="430">
        <v>2.3656000000000001</v>
      </c>
      <c r="E47" s="129" t="e">
        <v>#N/A</v>
      </c>
      <c r="F47" s="431"/>
      <c r="G47" s="431">
        <v>2.3656000000000001</v>
      </c>
      <c r="H47" s="432"/>
      <c r="I47" s="430">
        <v>1.3657619047619047</v>
      </c>
      <c r="J47" s="129" t="e">
        <v>#N/A</v>
      </c>
      <c r="K47" s="431"/>
      <c r="L47" s="431">
        <v>1.3657619047619047</v>
      </c>
      <c r="M47" s="432"/>
      <c r="O47" s="178"/>
      <c r="P47" s="178"/>
      <c r="AB47" s="178"/>
      <c r="AC47" s="178"/>
    </row>
    <row r="48" spans="2:29" s="135" customFormat="1" ht="12.75" x14ac:dyDescent="0.2">
      <c r="B48" s="135">
        <f t="shared" si="4"/>
        <v>2019</v>
      </c>
      <c r="C48" s="429">
        <v>43466</v>
      </c>
      <c r="D48" s="430">
        <v>2.2477499999999999</v>
      </c>
      <c r="E48" s="129" t="e">
        <v>#N/A</v>
      </c>
      <c r="F48" s="431"/>
      <c r="G48" s="431">
        <v>2.2477499999999999</v>
      </c>
      <c r="H48" s="432"/>
      <c r="I48" s="430">
        <v>1.4145238095238095</v>
      </c>
      <c r="J48" s="129" t="e">
        <v>#N/A</v>
      </c>
      <c r="K48" s="431"/>
      <c r="L48" s="431">
        <v>1.4145238095238095</v>
      </c>
      <c r="M48" s="432"/>
      <c r="O48" s="178"/>
      <c r="P48" s="178"/>
      <c r="AB48" s="178"/>
      <c r="AC48" s="178"/>
    </row>
    <row r="49" spans="2:29" s="135" customFormat="1" ht="12.75" x14ac:dyDescent="0.2">
      <c r="B49" s="135">
        <f t="shared" si="4"/>
        <v>2019</v>
      </c>
      <c r="C49" s="429">
        <v>43497</v>
      </c>
      <c r="D49" s="430">
        <v>2.30925</v>
      </c>
      <c r="E49" s="129" t="e">
        <v>#N/A</v>
      </c>
      <c r="F49" s="431">
        <f t="shared" ref="F49" si="7">AVERAGEIF($B$36:$B$95,B49,$G$36:$G$95)</f>
        <v>2.5982791666666665</v>
      </c>
      <c r="G49" s="431">
        <v>2.30925</v>
      </c>
      <c r="H49" s="432"/>
      <c r="I49" s="430">
        <v>1.5228809523809523</v>
      </c>
      <c r="J49" s="129" t="e">
        <v>#N/A</v>
      </c>
      <c r="K49" s="431">
        <f t="shared" ref="K49" si="8">AVERAGEIF($B$36:$B$95,B49,$L$36:$L$95)</f>
        <v>1.5323511904761906</v>
      </c>
      <c r="L49" s="431">
        <v>1.5228809523809523</v>
      </c>
      <c r="M49" s="432"/>
      <c r="O49" s="178"/>
      <c r="P49" s="178"/>
      <c r="AB49" s="178"/>
      <c r="AC49" s="178"/>
    </row>
    <row r="50" spans="2:29" s="135" customFormat="1" ht="12.75" x14ac:dyDescent="0.2">
      <c r="B50" s="135">
        <f t="shared" si="4"/>
        <v>2019</v>
      </c>
      <c r="C50" s="429">
        <v>43525</v>
      </c>
      <c r="D50" s="430">
        <v>2.516</v>
      </c>
      <c r="E50" s="129" t="e">
        <v>#N/A</v>
      </c>
      <c r="F50" s="431">
        <f t="shared" ref="F50:F58" si="9">AVERAGEIF($B$36:$B$95,B50,$G$36:$G$95)</f>
        <v>2.5982791666666665</v>
      </c>
      <c r="G50" s="431">
        <v>2.516</v>
      </c>
      <c r="H50" s="432"/>
      <c r="I50" s="430">
        <v>1.5747380952380952</v>
      </c>
      <c r="J50" s="129" t="e">
        <v>#N/A</v>
      </c>
      <c r="K50" s="431">
        <f t="shared" ref="K50:K58" si="10">AVERAGEIF($B$36:$B$95,B50,$L$36:$L$95)</f>
        <v>1.5323511904761906</v>
      </c>
      <c r="L50" s="431">
        <v>1.5747380952380952</v>
      </c>
      <c r="M50" s="432"/>
      <c r="O50" s="178"/>
      <c r="P50" s="178"/>
      <c r="AB50" s="178"/>
      <c r="AC50" s="178"/>
    </row>
    <row r="51" spans="2:29" s="135" customFormat="1" ht="12.75" x14ac:dyDescent="0.2">
      <c r="B51" s="135">
        <f t="shared" si="4"/>
        <v>2019</v>
      </c>
      <c r="C51" s="429">
        <v>43556</v>
      </c>
      <c r="D51" s="430">
        <v>2.7983999999999996</v>
      </c>
      <c r="E51" s="129" t="e">
        <v>#N/A</v>
      </c>
      <c r="F51" s="431">
        <f t="shared" si="9"/>
        <v>2.5982791666666665</v>
      </c>
      <c r="G51" s="431">
        <v>2.7983999999999996</v>
      </c>
      <c r="H51" s="432"/>
      <c r="I51" s="430">
        <v>1.6960238095238096</v>
      </c>
      <c r="J51" s="129" t="e">
        <v>#N/A</v>
      </c>
      <c r="K51" s="431">
        <f t="shared" si="10"/>
        <v>1.5323511904761906</v>
      </c>
      <c r="L51" s="431">
        <v>1.6960238095238096</v>
      </c>
      <c r="M51" s="432"/>
      <c r="O51" s="178"/>
      <c r="P51" s="178"/>
      <c r="AB51" s="178"/>
      <c r="AC51" s="178"/>
    </row>
    <row r="52" spans="2:29" s="135" customFormat="1" ht="12.75" x14ac:dyDescent="0.2">
      <c r="B52" s="135">
        <f t="shared" si="4"/>
        <v>2019</v>
      </c>
      <c r="C52" s="429">
        <v>43586</v>
      </c>
      <c r="D52" s="430">
        <v>2.8592500000000003</v>
      </c>
      <c r="E52" s="129" t="e">
        <v>#N/A</v>
      </c>
      <c r="F52" s="431">
        <f t="shared" si="9"/>
        <v>2.5982791666666665</v>
      </c>
      <c r="G52" s="431">
        <v>2.8592500000000003</v>
      </c>
      <c r="H52" s="432"/>
      <c r="I52" s="430">
        <v>1.698047619047619</v>
      </c>
      <c r="J52" s="129" t="e">
        <v>#N/A</v>
      </c>
      <c r="K52" s="431">
        <f t="shared" si="10"/>
        <v>1.5323511904761906</v>
      </c>
      <c r="L52" s="431">
        <v>1.698047619047619</v>
      </c>
      <c r="M52" s="432"/>
      <c r="O52" s="178"/>
      <c r="P52" s="178"/>
      <c r="AB52" s="178"/>
      <c r="AC52" s="178"/>
    </row>
    <row r="53" spans="2:29" s="135" customFormat="1" ht="12.75" x14ac:dyDescent="0.2">
      <c r="B53" s="135">
        <f t="shared" si="4"/>
        <v>2019</v>
      </c>
      <c r="C53" s="429">
        <v>43617</v>
      </c>
      <c r="D53" s="430">
        <v>2.7157499999999999</v>
      </c>
      <c r="E53" s="129" t="e">
        <v>#N/A</v>
      </c>
      <c r="F53" s="431">
        <f t="shared" si="9"/>
        <v>2.5982791666666665</v>
      </c>
      <c r="G53" s="431">
        <v>2.7157499999999999</v>
      </c>
      <c r="H53" s="432"/>
      <c r="I53" s="430">
        <v>1.5290714285714286</v>
      </c>
      <c r="J53" s="129" t="e">
        <v>#N/A</v>
      </c>
      <c r="K53" s="431">
        <f t="shared" si="10"/>
        <v>1.5323511904761906</v>
      </c>
      <c r="L53" s="431">
        <v>1.5290714285714286</v>
      </c>
      <c r="M53" s="432"/>
      <c r="O53" s="178"/>
      <c r="P53" s="178"/>
      <c r="AB53" s="178"/>
      <c r="AC53" s="178"/>
    </row>
    <row r="54" spans="2:29" s="135" customFormat="1" ht="12.75" x14ac:dyDescent="0.2">
      <c r="B54" s="135">
        <f t="shared" si="4"/>
        <v>2019</v>
      </c>
      <c r="C54" s="429">
        <v>43647</v>
      </c>
      <c r="D54" s="430">
        <v>2.74</v>
      </c>
      <c r="E54" s="129" t="e">
        <v>#N/A</v>
      </c>
      <c r="F54" s="431">
        <f t="shared" si="9"/>
        <v>2.5982791666666665</v>
      </c>
      <c r="G54" s="431">
        <v>2.74</v>
      </c>
      <c r="H54" s="432"/>
      <c r="I54" s="430">
        <v>1.5218809523809522</v>
      </c>
      <c r="J54" s="129" t="e">
        <v>#N/A</v>
      </c>
      <c r="K54" s="431">
        <f t="shared" si="10"/>
        <v>1.5323511904761906</v>
      </c>
      <c r="L54" s="431">
        <v>1.5218809523809522</v>
      </c>
      <c r="M54" s="432"/>
      <c r="O54" s="178"/>
      <c r="P54" s="178"/>
      <c r="AB54" s="178"/>
      <c r="AC54" s="178"/>
    </row>
    <row r="55" spans="2:29" s="135" customFormat="1" ht="12.75" x14ac:dyDescent="0.2">
      <c r="B55" s="135">
        <f t="shared" si="4"/>
        <v>2019</v>
      </c>
      <c r="C55" s="429">
        <v>43678</v>
      </c>
      <c r="D55" s="430">
        <v>2.6210000000000004</v>
      </c>
      <c r="E55" s="129" t="e">
        <v>#N/A</v>
      </c>
      <c r="F55" s="431">
        <f t="shared" si="9"/>
        <v>2.5982791666666665</v>
      </c>
      <c r="G55" s="431">
        <v>2.6210000000000004</v>
      </c>
      <c r="H55" s="432"/>
      <c r="I55" s="430">
        <v>1.4057619047619048</v>
      </c>
      <c r="J55" s="129" t="e">
        <v>#N/A</v>
      </c>
      <c r="K55" s="431">
        <f t="shared" si="10"/>
        <v>1.5323511904761906</v>
      </c>
      <c r="L55" s="431">
        <v>1.4057619047619048</v>
      </c>
      <c r="M55" s="432"/>
      <c r="O55" s="178"/>
      <c r="P55" s="178"/>
      <c r="AB55" s="178"/>
      <c r="AC55" s="178"/>
    </row>
    <row r="56" spans="2:29" s="135" customFormat="1" ht="12.75" x14ac:dyDescent="0.2">
      <c r="B56" s="135">
        <f t="shared" si="4"/>
        <v>2019</v>
      </c>
      <c r="C56" s="429">
        <v>43709</v>
      </c>
      <c r="D56" s="430">
        <v>2.5922000000000001</v>
      </c>
      <c r="E56" s="129" t="e">
        <v>#N/A</v>
      </c>
      <c r="F56" s="431">
        <f t="shared" si="9"/>
        <v>2.5982791666666665</v>
      </c>
      <c r="G56" s="431">
        <v>2.5922000000000001</v>
      </c>
      <c r="H56" s="432"/>
      <c r="I56" s="430">
        <v>1.4958809523809524</v>
      </c>
      <c r="J56" s="129" t="e">
        <v>#N/A</v>
      </c>
      <c r="K56" s="431">
        <f t="shared" si="10"/>
        <v>1.5323511904761906</v>
      </c>
      <c r="L56" s="431">
        <v>1.4958809523809524</v>
      </c>
      <c r="M56" s="432"/>
      <c r="O56" s="178"/>
      <c r="P56" s="178"/>
      <c r="AB56" s="178"/>
      <c r="AC56" s="178"/>
    </row>
    <row r="57" spans="2:29" s="135" customFormat="1" ht="12.75" x14ac:dyDescent="0.2">
      <c r="B57" s="135">
        <f t="shared" si="4"/>
        <v>2019</v>
      </c>
      <c r="C57" s="429">
        <v>43739</v>
      </c>
      <c r="D57" s="430">
        <v>2.6269999999999998</v>
      </c>
      <c r="E57" s="129" t="e">
        <v>#N/A</v>
      </c>
      <c r="F57" s="431">
        <f t="shared" si="9"/>
        <v>2.5982791666666665</v>
      </c>
      <c r="G57" s="431">
        <v>2.6269999999999998</v>
      </c>
      <c r="H57" s="432"/>
      <c r="I57" s="430">
        <v>1.4217380952380954</v>
      </c>
      <c r="J57" s="129" t="e">
        <v>#N/A</v>
      </c>
      <c r="K57" s="431">
        <f t="shared" si="10"/>
        <v>1.5323511904761906</v>
      </c>
      <c r="L57" s="431">
        <v>1.4217380952380954</v>
      </c>
      <c r="M57" s="432"/>
      <c r="O57" s="178"/>
      <c r="P57" s="178"/>
      <c r="AB57" s="178"/>
      <c r="AC57" s="178"/>
    </row>
    <row r="58" spans="2:29" s="135" customFormat="1" ht="12.75" x14ac:dyDescent="0.2">
      <c r="B58" s="135">
        <f t="shared" si="4"/>
        <v>2019</v>
      </c>
      <c r="C58" s="429">
        <v>43770</v>
      </c>
      <c r="D58" s="430">
        <v>2.5977499999999996</v>
      </c>
      <c r="E58" s="129" t="e">
        <v>#N/A</v>
      </c>
      <c r="F58" s="431">
        <f t="shared" si="9"/>
        <v>2.5982791666666665</v>
      </c>
      <c r="G58" s="431">
        <v>2.5977499999999996</v>
      </c>
      <c r="H58" s="432"/>
      <c r="I58" s="430">
        <v>1.5050476190476192</v>
      </c>
      <c r="J58" s="129" t="e">
        <v>#N/A</v>
      </c>
      <c r="K58" s="431">
        <f t="shared" si="10"/>
        <v>1.5323511904761906</v>
      </c>
      <c r="L58" s="431">
        <v>1.5050476190476192</v>
      </c>
      <c r="M58" s="432"/>
      <c r="O58" s="178"/>
      <c r="P58" s="178"/>
      <c r="AB58" s="178"/>
      <c r="AC58" s="178"/>
    </row>
    <row r="59" spans="2:29" s="135" customFormat="1" ht="12.75" x14ac:dyDescent="0.2">
      <c r="B59" s="135">
        <f t="shared" si="4"/>
        <v>2019</v>
      </c>
      <c r="C59" s="429">
        <v>43800</v>
      </c>
      <c r="D59" s="430">
        <v>2.5550000000000002</v>
      </c>
      <c r="E59" s="129" t="e">
        <v>#N/A</v>
      </c>
      <c r="F59" s="431"/>
      <c r="G59" s="431">
        <v>2.5550000000000002</v>
      </c>
      <c r="H59" s="432"/>
      <c r="I59" s="430">
        <v>1.6026190476190476</v>
      </c>
      <c r="J59" s="129" t="e">
        <v>#N/A</v>
      </c>
      <c r="K59" s="431"/>
      <c r="L59" s="431">
        <v>1.6026190476190476</v>
      </c>
      <c r="M59" s="432"/>
      <c r="O59" s="178"/>
      <c r="P59" s="178"/>
      <c r="AB59" s="178"/>
      <c r="AC59" s="178"/>
    </row>
    <row r="60" spans="2:29" s="135" customFormat="1" ht="12.75" x14ac:dyDescent="0.2">
      <c r="B60" s="135">
        <f t="shared" si="4"/>
        <v>2020</v>
      </c>
      <c r="C60" s="429">
        <v>43831</v>
      </c>
      <c r="D60" s="430">
        <v>2.5477500000000002</v>
      </c>
      <c r="E60" s="129" t="e">
        <v>#N/A</v>
      </c>
      <c r="F60" s="431"/>
      <c r="G60" s="431">
        <v>2.5477500000000002</v>
      </c>
      <c r="H60" s="432"/>
      <c r="I60" s="430">
        <v>1.5154761904761904</v>
      </c>
      <c r="J60" s="129" t="e">
        <v>#N/A</v>
      </c>
      <c r="K60" s="431"/>
      <c r="L60" s="431">
        <v>1.5154761904761904</v>
      </c>
      <c r="M60" s="432"/>
      <c r="O60" s="178"/>
      <c r="P60" s="178"/>
      <c r="AB60" s="178"/>
      <c r="AC60" s="178"/>
    </row>
    <row r="61" spans="2:29" s="135" customFormat="1" ht="12.75" x14ac:dyDescent="0.2">
      <c r="B61" s="135">
        <f t="shared" si="4"/>
        <v>2020</v>
      </c>
      <c r="C61" s="429">
        <v>43862</v>
      </c>
      <c r="D61" s="430">
        <v>2.4419999999999997</v>
      </c>
      <c r="E61" s="129" t="e">
        <v>#N/A</v>
      </c>
      <c r="F61" s="431">
        <f t="shared" ref="F61" si="11">AVERAGEIF($B$36:$B$95,B61,$G$36:$G$95)</f>
        <v>2.1688333333333336</v>
      </c>
      <c r="G61" s="431">
        <v>2.4419999999999997</v>
      </c>
      <c r="H61" s="432"/>
      <c r="I61" s="430">
        <v>1.3252380952380951</v>
      </c>
      <c r="J61" s="129" t="e">
        <v>#N/A</v>
      </c>
      <c r="K61" s="431">
        <f t="shared" ref="K61" si="12">AVERAGEIF($B$36:$B$95,B61,$L$36:$L$95)</f>
        <v>0.99426587301587299</v>
      </c>
      <c r="L61" s="431">
        <v>1.3252380952380951</v>
      </c>
      <c r="M61" s="432"/>
      <c r="O61" s="178"/>
      <c r="P61" s="178"/>
      <c r="AB61" s="178"/>
      <c r="AC61" s="178"/>
    </row>
    <row r="62" spans="2:29" s="135" customFormat="1" ht="12.75" x14ac:dyDescent="0.2">
      <c r="B62" s="135">
        <f t="shared" si="4"/>
        <v>2020</v>
      </c>
      <c r="C62" s="429">
        <v>43891</v>
      </c>
      <c r="D62" s="430">
        <v>2.2342</v>
      </c>
      <c r="E62" s="129" t="e">
        <v>#N/A</v>
      </c>
      <c r="F62" s="431">
        <f t="shared" ref="F62:F70" si="13">AVERAGEIF($B$36:$B$95,B62,$G$36:$G$95)</f>
        <v>2.1688333333333336</v>
      </c>
      <c r="G62" s="431">
        <v>2.2342</v>
      </c>
      <c r="H62" s="432"/>
      <c r="I62" s="430">
        <v>0.76214285714285712</v>
      </c>
      <c r="J62" s="129" t="e">
        <v>#N/A</v>
      </c>
      <c r="K62" s="431">
        <f t="shared" ref="K62:K70" si="14">AVERAGEIF($B$36:$B$95,B62,$L$36:$L$95)</f>
        <v>0.99426587301587299</v>
      </c>
      <c r="L62" s="431">
        <v>0.76214285714285712</v>
      </c>
      <c r="M62" s="432"/>
      <c r="O62" s="178"/>
      <c r="P62" s="178"/>
      <c r="AB62" s="178"/>
      <c r="AC62" s="178"/>
    </row>
    <row r="63" spans="2:29" s="135" customFormat="1" ht="12.75" x14ac:dyDescent="0.2">
      <c r="B63" s="135">
        <f t="shared" si="4"/>
        <v>2020</v>
      </c>
      <c r="C63" s="429">
        <v>43922</v>
      </c>
      <c r="D63" s="430">
        <v>1.8405</v>
      </c>
      <c r="E63" s="129" t="e">
        <v>#N/A</v>
      </c>
      <c r="F63" s="433">
        <f t="shared" si="13"/>
        <v>2.1688333333333336</v>
      </c>
      <c r="G63" s="431">
        <v>1.8405</v>
      </c>
      <c r="H63" s="432"/>
      <c r="I63" s="430">
        <v>0.43761904761904757</v>
      </c>
      <c r="J63" s="129" t="e">
        <v>#N/A</v>
      </c>
      <c r="K63" s="431">
        <f t="shared" si="14"/>
        <v>0.99426587301587299</v>
      </c>
      <c r="L63" s="431">
        <v>0.43761904761904757</v>
      </c>
      <c r="M63" s="432"/>
      <c r="O63" s="178"/>
      <c r="P63" s="178"/>
      <c r="AB63" s="178"/>
      <c r="AC63" s="178"/>
    </row>
    <row r="64" spans="2:29" s="135" customFormat="1" ht="12.75" x14ac:dyDescent="0.2">
      <c r="B64" s="135">
        <f t="shared" si="4"/>
        <v>2020</v>
      </c>
      <c r="C64" s="429">
        <v>43952</v>
      </c>
      <c r="D64" s="430">
        <v>1.8694999999999999</v>
      </c>
      <c r="E64" s="129" t="e">
        <v>#N/A</v>
      </c>
      <c r="F64" s="433">
        <f t="shared" si="13"/>
        <v>2.1688333333333336</v>
      </c>
      <c r="G64" s="431">
        <v>1.8694999999999999</v>
      </c>
      <c r="H64" s="432"/>
      <c r="I64" s="430">
        <v>0.69952380952380955</v>
      </c>
      <c r="J64" s="129" t="e">
        <v>#N/A</v>
      </c>
      <c r="K64" s="431">
        <f t="shared" si="14"/>
        <v>0.99426587301587299</v>
      </c>
      <c r="L64" s="431">
        <v>0.69952380952380955</v>
      </c>
      <c r="M64" s="432"/>
      <c r="O64" s="178"/>
      <c r="P64" s="178"/>
      <c r="AB64" s="178"/>
      <c r="AC64" s="178"/>
    </row>
    <row r="65" spans="2:29" s="135" customFormat="1" ht="12.75" x14ac:dyDescent="0.2">
      <c r="B65" s="135">
        <f t="shared" si="4"/>
        <v>2020</v>
      </c>
      <c r="C65" s="429">
        <v>43983</v>
      </c>
      <c r="D65" s="430">
        <v>2.0821999999999998</v>
      </c>
      <c r="E65" s="129" t="e">
        <v>#N/A</v>
      </c>
      <c r="F65" s="433">
        <f t="shared" si="13"/>
        <v>2.1688333333333336</v>
      </c>
      <c r="G65" s="431">
        <v>2.0821999999999998</v>
      </c>
      <c r="H65" s="432"/>
      <c r="I65" s="430">
        <v>0.95880952380952389</v>
      </c>
      <c r="J65" s="129" t="e">
        <v>#N/A</v>
      </c>
      <c r="K65" s="431">
        <f t="shared" si="14"/>
        <v>0.99426587301587299</v>
      </c>
      <c r="L65" s="431">
        <v>0.95880952380952389</v>
      </c>
      <c r="M65" s="432"/>
      <c r="O65" s="178"/>
      <c r="P65" s="178"/>
      <c r="AB65" s="178"/>
      <c r="AC65" s="178"/>
    </row>
    <row r="66" spans="2:29" s="135" customFormat="1" ht="12.75" x14ac:dyDescent="0.2">
      <c r="B66" s="135">
        <f t="shared" si="4"/>
        <v>2020</v>
      </c>
      <c r="C66" s="429">
        <v>44013</v>
      </c>
      <c r="D66" s="430">
        <v>2.1832499999999997</v>
      </c>
      <c r="E66" s="129" t="e">
        <v>#N/A</v>
      </c>
      <c r="F66" s="433">
        <f t="shared" si="13"/>
        <v>2.1688333333333336</v>
      </c>
      <c r="G66" s="431">
        <v>2.1832499999999997</v>
      </c>
      <c r="H66" s="432"/>
      <c r="I66" s="430">
        <v>1.0295238095238095</v>
      </c>
      <c r="J66" s="129" t="e">
        <v>#N/A</v>
      </c>
      <c r="K66" s="431">
        <f t="shared" si="14"/>
        <v>0.99426587301587299</v>
      </c>
      <c r="L66" s="431">
        <v>1.0295238095238095</v>
      </c>
      <c r="M66" s="432"/>
      <c r="O66" s="178"/>
      <c r="P66" s="178"/>
      <c r="AB66" s="178"/>
      <c r="AC66" s="178"/>
    </row>
    <row r="67" spans="2:29" s="135" customFormat="1" ht="12.75" x14ac:dyDescent="0.2">
      <c r="B67" s="135">
        <f t="shared" si="4"/>
        <v>2020</v>
      </c>
      <c r="C67" s="429">
        <v>44044</v>
      </c>
      <c r="D67" s="430">
        <v>2.1823999999999999</v>
      </c>
      <c r="E67" s="129" t="e">
        <v>#N/A</v>
      </c>
      <c r="F67" s="433">
        <f t="shared" si="13"/>
        <v>2.1688333333333336</v>
      </c>
      <c r="G67" s="431">
        <v>2.1823999999999999</v>
      </c>
      <c r="H67" s="432"/>
      <c r="I67" s="430">
        <v>1.0652380952380953</v>
      </c>
      <c r="J67" s="129" t="e">
        <v>#N/A</v>
      </c>
      <c r="K67" s="431">
        <f t="shared" si="14"/>
        <v>0.99426587301587299</v>
      </c>
      <c r="L67" s="431">
        <v>1.0652380952380953</v>
      </c>
      <c r="M67" s="432"/>
      <c r="O67" s="178"/>
      <c r="P67" s="178"/>
      <c r="AB67" s="178"/>
      <c r="AC67" s="178"/>
    </row>
    <row r="68" spans="2:29" s="135" customFormat="1" ht="12.75" x14ac:dyDescent="0.2">
      <c r="B68" s="135">
        <f t="shared" si="4"/>
        <v>2020</v>
      </c>
      <c r="C68" s="429">
        <v>44075</v>
      </c>
      <c r="D68" s="430">
        <v>2.18275</v>
      </c>
      <c r="E68" s="129" t="e">
        <v>#N/A</v>
      </c>
      <c r="F68" s="433">
        <f t="shared" si="13"/>
        <v>2.1688333333333336</v>
      </c>
      <c r="G68" s="431">
        <v>2.18275</v>
      </c>
      <c r="H68" s="432"/>
      <c r="I68" s="430">
        <v>0.97404761904761894</v>
      </c>
      <c r="J68" s="129" t="e">
        <v>#N/A</v>
      </c>
      <c r="K68" s="431">
        <f t="shared" si="14"/>
        <v>0.99426587301587299</v>
      </c>
      <c r="L68" s="431">
        <v>0.97404761904761894</v>
      </c>
      <c r="M68" s="432"/>
      <c r="O68" s="178"/>
      <c r="P68" s="178"/>
      <c r="AB68" s="178"/>
      <c r="AC68" s="178"/>
    </row>
    <row r="69" spans="2:29" s="135" customFormat="1" ht="12.75" x14ac:dyDescent="0.2">
      <c r="B69" s="135">
        <f t="shared" si="4"/>
        <v>2020</v>
      </c>
      <c r="C69" s="429">
        <v>44105</v>
      </c>
      <c r="D69" s="430">
        <v>2.1579999999999999</v>
      </c>
      <c r="E69" s="129" t="e">
        <v>#N/A</v>
      </c>
      <c r="F69" s="433">
        <f t="shared" si="13"/>
        <v>2.1688333333333336</v>
      </c>
      <c r="G69" s="431">
        <v>2.1579999999999999</v>
      </c>
      <c r="H69" s="432"/>
      <c r="I69" s="430">
        <v>0.95690476190476181</v>
      </c>
      <c r="J69" s="129" t="e">
        <v>#N/A</v>
      </c>
      <c r="K69" s="431">
        <f t="shared" si="14"/>
        <v>0.99426587301587299</v>
      </c>
      <c r="L69" s="431">
        <v>0.95690476190476181</v>
      </c>
      <c r="M69" s="432"/>
      <c r="O69" s="178"/>
      <c r="P69" s="178"/>
      <c r="AB69" s="178"/>
      <c r="AC69" s="178"/>
    </row>
    <row r="70" spans="2:29" s="135" customFormat="1" ht="12.75" x14ac:dyDescent="0.2">
      <c r="B70" s="135">
        <f t="shared" si="4"/>
        <v>2020</v>
      </c>
      <c r="C70" s="429">
        <v>44136</v>
      </c>
      <c r="D70" s="430">
        <v>2.1082000000000001</v>
      </c>
      <c r="E70" s="129" t="e">
        <v>#N/A</v>
      </c>
      <c r="F70" s="431">
        <f t="shared" si="13"/>
        <v>2.1688333333333336</v>
      </c>
      <c r="G70" s="431">
        <v>2.1082000000000001</v>
      </c>
      <c r="H70" s="432"/>
      <c r="I70" s="430">
        <v>1.0164285714285715</v>
      </c>
      <c r="J70" s="129" t="e">
        <v>#N/A</v>
      </c>
      <c r="K70" s="431">
        <f t="shared" si="14"/>
        <v>0.99426587301587299</v>
      </c>
      <c r="L70" s="431">
        <v>1.0164285714285715</v>
      </c>
      <c r="M70" s="432"/>
      <c r="O70" s="178"/>
      <c r="P70" s="178"/>
      <c r="AB70" s="178"/>
      <c r="AC70" s="178"/>
    </row>
    <row r="71" spans="2:29" s="135" customFormat="1" ht="12.75" x14ac:dyDescent="0.2">
      <c r="B71" s="135">
        <f t="shared" si="4"/>
        <v>2020</v>
      </c>
      <c r="C71" s="429">
        <v>44166</v>
      </c>
      <c r="D71" s="430">
        <v>2.1952500000000001</v>
      </c>
      <c r="E71" s="129" t="e">
        <v>#N/A</v>
      </c>
      <c r="F71" s="431"/>
      <c r="G71" s="431">
        <v>2.1952500000000001</v>
      </c>
      <c r="H71" s="432"/>
      <c r="I71" s="430">
        <v>1.1902380952380953</v>
      </c>
      <c r="J71" s="129" t="e">
        <v>#N/A</v>
      </c>
      <c r="K71" s="431"/>
      <c r="L71" s="431">
        <v>1.1902380952380953</v>
      </c>
      <c r="M71" s="432"/>
      <c r="O71" s="178"/>
      <c r="P71" s="178"/>
      <c r="AB71" s="178"/>
      <c r="AC71" s="178"/>
    </row>
    <row r="72" spans="2:29" s="135" customFormat="1" ht="12.75" x14ac:dyDescent="0.2">
      <c r="B72" s="135">
        <f t="shared" si="4"/>
        <v>2021</v>
      </c>
      <c r="C72" s="429">
        <v>44197</v>
      </c>
      <c r="D72" s="430">
        <v>2.3342499999999999</v>
      </c>
      <c r="E72" s="129" t="e">
        <v>#N/A</v>
      </c>
      <c r="F72" s="431"/>
      <c r="G72" s="431">
        <v>2.3342499999999999</v>
      </c>
      <c r="H72" s="432"/>
      <c r="I72" s="430">
        <v>1.3040476190476191</v>
      </c>
      <c r="J72" s="129" t="e">
        <v>#N/A</v>
      </c>
      <c r="K72" s="431"/>
      <c r="L72" s="431">
        <v>1.3040476190476191</v>
      </c>
      <c r="M72" s="432"/>
      <c r="O72" s="178"/>
      <c r="P72" s="178"/>
      <c r="AB72" s="178"/>
      <c r="AC72" s="178"/>
    </row>
    <row r="73" spans="2:29" s="135" customFormat="1" ht="12.75" x14ac:dyDescent="0.2">
      <c r="B73" s="135">
        <f t="shared" si="4"/>
        <v>2021</v>
      </c>
      <c r="C73" s="429">
        <v>44228</v>
      </c>
      <c r="D73" s="430">
        <v>2.5009999999999999</v>
      </c>
      <c r="E73" s="129" t="e">
        <v>#N/A</v>
      </c>
      <c r="F73" s="431">
        <f t="shared" ref="F73" si="15">AVERAGEIF($B$36:$B$95,B73,$G$36:$G$95)</f>
        <v>2.7538964166666666</v>
      </c>
      <c r="G73" s="431">
        <v>2.5009999999999999</v>
      </c>
      <c r="H73" s="432"/>
      <c r="I73" s="430">
        <v>1.4828571428571429</v>
      </c>
      <c r="J73" s="129" t="e">
        <v>#N/A</v>
      </c>
      <c r="K73" s="431">
        <f t="shared" ref="K73" si="16">AVERAGEIF($B$36:$B$95,B73,$L$36:$L$95)</f>
        <v>1.5491269841269844</v>
      </c>
      <c r="L73" s="431">
        <v>1.4828571428571429</v>
      </c>
      <c r="M73" s="432"/>
      <c r="O73" s="178"/>
      <c r="P73" s="178"/>
      <c r="AB73" s="178"/>
      <c r="AC73" s="178"/>
    </row>
    <row r="74" spans="2:29" s="135" customFormat="1" ht="12.75" x14ac:dyDescent="0.2">
      <c r="B74" s="135">
        <f t="shared" si="4"/>
        <v>2021</v>
      </c>
      <c r="C74" s="429">
        <v>44256</v>
      </c>
      <c r="D74" s="430">
        <v>2.8104</v>
      </c>
      <c r="E74" s="129" t="e">
        <v>#N/A</v>
      </c>
      <c r="F74" s="431">
        <f t="shared" ref="F74:F82" si="17">AVERAGEIF($B$36:$B$95,B74,$G$36:$G$95)</f>
        <v>2.7538964166666666</v>
      </c>
      <c r="G74" s="431">
        <v>2.8104</v>
      </c>
      <c r="H74" s="432"/>
      <c r="I74" s="430">
        <v>1.5573809523809523</v>
      </c>
      <c r="J74" s="129" t="e">
        <v>#N/A</v>
      </c>
      <c r="K74" s="431">
        <f t="shared" ref="K74:K82" si="18">AVERAGEIF($B$36:$B$95,B74,$L$36:$L$95)</f>
        <v>1.5491269841269844</v>
      </c>
      <c r="L74" s="431">
        <v>1.5573809523809523</v>
      </c>
      <c r="M74" s="432"/>
      <c r="O74" s="178"/>
      <c r="P74" s="178"/>
      <c r="AB74" s="178"/>
      <c r="AC74" s="178"/>
    </row>
    <row r="75" spans="2:29" s="135" customFormat="1" ht="12.75" x14ac:dyDescent="0.2">
      <c r="B75" s="135">
        <f t="shared" si="4"/>
        <v>2021</v>
      </c>
      <c r="C75" s="429">
        <v>44287</v>
      </c>
      <c r="D75" s="430">
        <v>2.85825</v>
      </c>
      <c r="E75" s="129" t="e">
        <v>#N/A</v>
      </c>
      <c r="F75" s="431">
        <f t="shared" si="17"/>
        <v>2.7538964166666666</v>
      </c>
      <c r="G75" s="431">
        <v>2.85825</v>
      </c>
      <c r="H75" s="432"/>
      <c r="I75" s="430">
        <v>1.5430952380952381</v>
      </c>
      <c r="J75" s="129" t="e">
        <v>#N/A</v>
      </c>
      <c r="K75" s="431">
        <f t="shared" si="18"/>
        <v>1.5491269841269844</v>
      </c>
      <c r="L75" s="431">
        <v>1.5430952380952381</v>
      </c>
      <c r="M75" s="432"/>
      <c r="O75" s="178"/>
      <c r="P75" s="178"/>
      <c r="AB75" s="178"/>
      <c r="AC75" s="178"/>
    </row>
    <row r="76" spans="2:29" s="135" customFormat="1" ht="12.75" x14ac:dyDescent="0.2">
      <c r="B76" s="135">
        <f t="shared" si="4"/>
        <v>2021</v>
      </c>
      <c r="C76" s="429">
        <v>44317</v>
      </c>
      <c r="D76" s="430">
        <v>2.9851999999999999</v>
      </c>
      <c r="E76" s="129">
        <v>2.9851999999999999</v>
      </c>
      <c r="F76" s="431">
        <f t="shared" si="17"/>
        <v>2.7538964166666666</v>
      </c>
      <c r="G76" s="431">
        <v>2.9851999999999999</v>
      </c>
      <c r="H76" s="432"/>
      <c r="I76" s="430">
        <v>1.6307142857142856</v>
      </c>
      <c r="J76" s="129">
        <v>1.6307142857142856</v>
      </c>
      <c r="K76" s="431">
        <f t="shared" si="18"/>
        <v>1.5491269841269844</v>
      </c>
      <c r="L76" s="431">
        <v>1.6307142857142856</v>
      </c>
      <c r="M76" s="432"/>
      <c r="O76" s="178"/>
      <c r="P76" s="178"/>
      <c r="AB76" s="178"/>
      <c r="AC76" s="178"/>
    </row>
    <row r="77" spans="2:29" s="135" customFormat="1" ht="12.75" x14ac:dyDescent="0.2">
      <c r="B77" s="135">
        <f t="shared" si="4"/>
        <v>2021</v>
      </c>
      <c r="C77" s="429">
        <v>44348</v>
      </c>
      <c r="D77" s="430" t="e">
        <v>#N/A</v>
      </c>
      <c r="E77" s="129">
        <v>3.0272760000000001</v>
      </c>
      <c r="F77" s="431">
        <f t="shared" si="17"/>
        <v>2.7538964166666666</v>
      </c>
      <c r="G77" s="431">
        <v>3.0272760000000001</v>
      </c>
      <c r="H77" s="432"/>
      <c r="I77" s="430" t="e">
        <v>#N/A</v>
      </c>
      <c r="J77" s="129">
        <v>1.6428571428571428</v>
      </c>
      <c r="K77" s="431">
        <f t="shared" si="18"/>
        <v>1.5491269841269844</v>
      </c>
      <c r="L77" s="431">
        <v>1.6428571428571428</v>
      </c>
      <c r="M77" s="432"/>
      <c r="O77" s="178"/>
      <c r="P77" s="178"/>
      <c r="AB77" s="178"/>
      <c r="AC77" s="178"/>
    </row>
    <row r="78" spans="2:29" s="135" customFormat="1" ht="12.75" x14ac:dyDescent="0.2">
      <c r="B78" s="135">
        <f t="shared" si="4"/>
        <v>2021</v>
      </c>
      <c r="C78" s="429">
        <v>44378</v>
      </c>
      <c r="D78" s="430" t="e">
        <v>#N/A</v>
      </c>
      <c r="E78" s="129">
        <v>2.9785469999999998</v>
      </c>
      <c r="F78" s="431">
        <f t="shared" si="17"/>
        <v>2.7538964166666666</v>
      </c>
      <c r="G78" s="431">
        <v>2.9785469999999998</v>
      </c>
      <c r="H78" s="432"/>
      <c r="I78" s="430" t="e">
        <v>#N/A</v>
      </c>
      <c r="J78" s="129">
        <v>1.6428571428571428</v>
      </c>
      <c r="K78" s="431">
        <f t="shared" si="18"/>
        <v>1.5491269841269844</v>
      </c>
      <c r="L78" s="431">
        <v>1.6428571428571428</v>
      </c>
      <c r="M78" s="432"/>
      <c r="O78" s="178"/>
      <c r="P78" s="178"/>
      <c r="AB78" s="178"/>
      <c r="AC78" s="178"/>
    </row>
    <row r="79" spans="2:29" s="135" customFormat="1" ht="12.75" x14ac:dyDescent="0.2">
      <c r="B79" s="135">
        <f t="shared" si="4"/>
        <v>2021</v>
      </c>
      <c r="C79" s="429">
        <v>44409</v>
      </c>
      <c r="D79" s="430" t="e">
        <v>#N/A</v>
      </c>
      <c r="E79" s="129">
        <v>2.9233909999999996</v>
      </c>
      <c r="F79" s="431">
        <f t="shared" si="17"/>
        <v>2.7538964166666666</v>
      </c>
      <c r="G79" s="431">
        <v>2.9233909999999996</v>
      </c>
      <c r="H79" s="432"/>
      <c r="I79" s="430" t="e">
        <v>#N/A</v>
      </c>
      <c r="J79" s="129">
        <v>1.6428571428571428</v>
      </c>
      <c r="K79" s="431">
        <f t="shared" si="18"/>
        <v>1.5491269841269844</v>
      </c>
      <c r="L79" s="431">
        <v>1.6428571428571428</v>
      </c>
      <c r="M79" s="432"/>
      <c r="O79" s="178"/>
      <c r="P79" s="178"/>
      <c r="AB79" s="178"/>
      <c r="AC79" s="178"/>
    </row>
    <row r="80" spans="2:29" s="135" customFormat="1" ht="12.75" x14ac:dyDescent="0.2">
      <c r="B80" s="135">
        <f t="shared" si="4"/>
        <v>2021</v>
      </c>
      <c r="C80" s="429">
        <v>44440</v>
      </c>
      <c r="D80" s="430" t="e">
        <v>#N/A</v>
      </c>
      <c r="E80" s="129">
        <v>2.7600700000000002</v>
      </c>
      <c r="F80" s="431">
        <f t="shared" si="17"/>
        <v>2.7538964166666666</v>
      </c>
      <c r="G80" s="431">
        <v>2.7600700000000002</v>
      </c>
      <c r="H80" s="432"/>
      <c r="I80" s="430" t="e">
        <v>#N/A</v>
      </c>
      <c r="J80" s="129">
        <v>1.5714285714285714</v>
      </c>
      <c r="K80" s="431">
        <f t="shared" si="18"/>
        <v>1.5491269841269844</v>
      </c>
      <c r="L80" s="431">
        <v>1.5714285714285714</v>
      </c>
      <c r="M80" s="432"/>
      <c r="O80" s="178"/>
      <c r="P80" s="178"/>
      <c r="AB80" s="178"/>
      <c r="AC80" s="178"/>
    </row>
    <row r="81" spans="2:29" s="135" customFormat="1" ht="12.75" x14ac:dyDescent="0.2">
      <c r="B81" s="135">
        <f t="shared" si="4"/>
        <v>2021</v>
      </c>
      <c r="C81" s="429">
        <v>44470</v>
      </c>
      <c r="D81" s="430" t="e">
        <v>#N/A</v>
      </c>
      <c r="E81" s="129">
        <v>2.6526969999999999</v>
      </c>
      <c r="F81" s="431">
        <f t="shared" si="17"/>
        <v>2.7538964166666666</v>
      </c>
      <c r="G81" s="431">
        <v>2.6526969999999999</v>
      </c>
      <c r="H81" s="432"/>
      <c r="I81" s="430" t="e">
        <v>#N/A</v>
      </c>
      <c r="J81" s="129">
        <v>1.5238095238095237</v>
      </c>
      <c r="K81" s="431">
        <f t="shared" si="18"/>
        <v>1.5491269841269844</v>
      </c>
      <c r="L81" s="431">
        <v>1.5238095238095237</v>
      </c>
      <c r="M81" s="432"/>
      <c r="O81" s="178"/>
      <c r="P81" s="178"/>
      <c r="AB81" s="178"/>
      <c r="AC81" s="178"/>
    </row>
    <row r="82" spans="2:29" s="135" customFormat="1" ht="12.75" x14ac:dyDescent="0.2">
      <c r="B82" s="135">
        <f t="shared" si="4"/>
        <v>2021</v>
      </c>
      <c r="C82" s="429">
        <v>44501</v>
      </c>
      <c r="D82" s="430" t="e">
        <v>#N/A</v>
      </c>
      <c r="E82" s="129">
        <v>2.6267720000000003</v>
      </c>
      <c r="F82" s="431">
        <f t="shared" si="17"/>
        <v>2.7538964166666666</v>
      </c>
      <c r="G82" s="431">
        <v>2.6267720000000003</v>
      </c>
      <c r="H82" s="432"/>
      <c r="I82" s="430" t="e">
        <v>#N/A</v>
      </c>
      <c r="J82" s="129">
        <v>1.5238095238095237</v>
      </c>
      <c r="K82" s="431">
        <f t="shared" si="18"/>
        <v>1.5491269841269844</v>
      </c>
      <c r="L82" s="431">
        <v>1.5238095238095237</v>
      </c>
      <c r="M82" s="432"/>
      <c r="O82" s="178"/>
      <c r="P82" s="178"/>
      <c r="AB82" s="178"/>
      <c r="AC82" s="178"/>
    </row>
    <row r="83" spans="2:29" s="135" customFormat="1" ht="12.75" x14ac:dyDescent="0.2">
      <c r="B83" s="135">
        <f t="shared" si="4"/>
        <v>2021</v>
      </c>
      <c r="C83" s="429">
        <v>44531</v>
      </c>
      <c r="D83" s="430" t="e">
        <v>#N/A</v>
      </c>
      <c r="E83" s="129">
        <v>2.5889039999999999</v>
      </c>
      <c r="F83" s="431"/>
      <c r="G83" s="431">
        <v>2.5889039999999999</v>
      </c>
      <c r="H83" s="432"/>
      <c r="I83" s="430" t="e">
        <v>#N/A</v>
      </c>
      <c r="J83" s="129">
        <v>1.5238095238095237</v>
      </c>
      <c r="K83" s="431"/>
      <c r="L83" s="431">
        <v>1.5238095238095237</v>
      </c>
      <c r="M83" s="432"/>
      <c r="O83" s="178"/>
      <c r="P83" s="178"/>
      <c r="AB83" s="178"/>
      <c r="AC83" s="178"/>
    </row>
    <row r="84" spans="2:29" s="135" customFormat="1" ht="12.75" x14ac:dyDescent="0.2">
      <c r="B84" s="135">
        <f t="shared" si="4"/>
        <v>2022</v>
      </c>
      <c r="C84" s="429">
        <v>44562</v>
      </c>
      <c r="D84" s="430" t="e">
        <v>#N/A</v>
      </c>
      <c r="E84" s="129">
        <v>2.4766220000000003</v>
      </c>
      <c r="F84" s="431"/>
      <c r="G84" s="431">
        <v>2.4766220000000003</v>
      </c>
      <c r="H84" s="432"/>
      <c r="I84" s="430" t="e">
        <v>#N/A</v>
      </c>
      <c r="J84" s="129">
        <v>1.4761904761904763</v>
      </c>
      <c r="K84" s="431"/>
      <c r="L84" s="431">
        <v>1.4761904761904763</v>
      </c>
      <c r="M84" s="432"/>
      <c r="O84" s="178"/>
      <c r="P84" s="178"/>
      <c r="AB84" s="178"/>
      <c r="AC84" s="178"/>
    </row>
    <row r="85" spans="2:29" s="135" customFormat="1" ht="12.75" x14ac:dyDescent="0.2">
      <c r="B85" s="135">
        <f t="shared" si="4"/>
        <v>2022</v>
      </c>
      <c r="C85" s="429">
        <v>44593</v>
      </c>
      <c r="D85" s="430" t="e">
        <v>#N/A</v>
      </c>
      <c r="E85" s="129">
        <v>2.4952010000000002</v>
      </c>
      <c r="F85" s="431">
        <f t="shared" ref="F85" si="19">AVERAGEIF($B$36:$B$95,B85,$G$36:$G$95)</f>
        <v>2.5897981666666672</v>
      </c>
      <c r="G85" s="431">
        <v>2.4952010000000002</v>
      </c>
      <c r="H85" s="432"/>
      <c r="I85" s="430" t="e">
        <v>#N/A</v>
      </c>
      <c r="J85" s="129">
        <v>1.4761904761904763</v>
      </c>
      <c r="K85" s="431">
        <f t="shared" ref="K85" si="20">AVERAGEIF($B$36:$B$95,B85,$L$36:$L$95)</f>
        <v>1.4404761904761907</v>
      </c>
      <c r="L85" s="431">
        <v>1.4761904761904763</v>
      </c>
      <c r="M85" s="432"/>
      <c r="O85" s="178"/>
      <c r="P85" s="178"/>
      <c r="AB85" s="178"/>
      <c r="AC85" s="178"/>
    </row>
    <row r="86" spans="2:29" s="135" customFormat="1" ht="12.75" x14ac:dyDescent="0.2">
      <c r="B86" s="135">
        <f t="shared" si="4"/>
        <v>2022</v>
      </c>
      <c r="C86" s="429">
        <v>44621</v>
      </c>
      <c r="D86" s="430" t="e">
        <v>#N/A</v>
      </c>
      <c r="E86" s="129">
        <v>2.5426519999999999</v>
      </c>
      <c r="F86" s="431">
        <f t="shared" ref="F86:F94" si="21">AVERAGEIF($B$36:$B$95,B86,$G$36:$G$95)</f>
        <v>2.5897981666666672</v>
      </c>
      <c r="G86" s="431">
        <v>2.5426519999999999</v>
      </c>
      <c r="H86" s="432"/>
      <c r="I86" s="430" t="e">
        <v>#N/A</v>
      </c>
      <c r="J86" s="129">
        <v>1.4761904761904763</v>
      </c>
      <c r="K86" s="431">
        <f t="shared" ref="K86:K94" si="22">AVERAGEIF($B$36:$B$95,B86,$L$36:$L$95)</f>
        <v>1.4404761904761907</v>
      </c>
      <c r="L86" s="431">
        <v>1.4761904761904763</v>
      </c>
      <c r="M86" s="432"/>
      <c r="O86" s="178"/>
      <c r="P86" s="178"/>
      <c r="AB86" s="178"/>
      <c r="AC86" s="178"/>
    </row>
    <row r="87" spans="2:29" s="135" customFormat="1" ht="12.75" x14ac:dyDescent="0.2">
      <c r="B87" s="135">
        <f t="shared" si="4"/>
        <v>2022</v>
      </c>
      <c r="C87" s="429">
        <v>44652</v>
      </c>
      <c r="D87" s="430" t="e">
        <v>#N/A</v>
      </c>
      <c r="E87" s="129">
        <v>2.607634</v>
      </c>
      <c r="F87" s="431">
        <f t="shared" si="21"/>
        <v>2.5897981666666672</v>
      </c>
      <c r="G87" s="431">
        <v>2.607634</v>
      </c>
      <c r="H87" s="432"/>
      <c r="I87" s="430" t="e">
        <v>#N/A</v>
      </c>
      <c r="J87" s="129">
        <v>1.4285714285714286</v>
      </c>
      <c r="K87" s="431">
        <f t="shared" si="22"/>
        <v>1.4404761904761907</v>
      </c>
      <c r="L87" s="431">
        <v>1.4285714285714286</v>
      </c>
      <c r="M87" s="432"/>
      <c r="O87" s="178"/>
      <c r="P87" s="178"/>
      <c r="AB87" s="178"/>
      <c r="AC87" s="178"/>
    </row>
    <row r="88" spans="2:29" s="135" customFormat="1" ht="12.75" x14ac:dyDescent="0.2">
      <c r="B88" s="135">
        <f t="shared" ref="B88:B95" si="23">YEAR(C88)</f>
        <v>2022</v>
      </c>
      <c r="C88" s="429">
        <v>44682</v>
      </c>
      <c r="D88" s="430" t="e">
        <v>#N/A</v>
      </c>
      <c r="E88" s="129">
        <v>2.6605630000000002</v>
      </c>
      <c r="F88" s="431">
        <f t="shared" si="21"/>
        <v>2.5897981666666672</v>
      </c>
      <c r="G88" s="431">
        <v>2.6605630000000002</v>
      </c>
      <c r="H88" s="432"/>
      <c r="I88" s="430" t="e">
        <v>#N/A</v>
      </c>
      <c r="J88" s="129">
        <v>1.4285714285714286</v>
      </c>
      <c r="K88" s="431">
        <f t="shared" si="22"/>
        <v>1.4404761904761907</v>
      </c>
      <c r="L88" s="431">
        <v>1.4285714285714286</v>
      </c>
      <c r="M88" s="432"/>
      <c r="O88" s="178"/>
      <c r="P88" s="178"/>
      <c r="AB88" s="178"/>
      <c r="AC88" s="178"/>
    </row>
    <row r="89" spans="2:29" s="135" customFormat="1" ht="12.75" x14ac:dyDescent="0.2">
      <c r="B89" s="135">
        <f t="shared" si="23"/>
        <v>2022</v>
      </c>
      <c r="C89" s="429">
        <v>44713</v>
      </c>
      <c r="D89" s="430" t="e">
        <v>#N/A</v>
      </c>
      <c r="E89" s="129">
        <v>2.6776639999999996</v>
      </c>
      <c r="F89" s="431">
        <f t="shared" si="21"/>
        <v>2.5897981666666672</v>
      </c>
      <c r="G89" s="431">
        <v>2.6776639999999996</v>
      </c>
      <c r="H89" s="432"/>
      <c r="I89" s="430" t="e">
        <v>#N/A</v>
      </c>
      <c r="J89" s="129">
        <v>1.4285714285714286</v>
      </c>
      <c r="K89" s="431">
        <f t="shared" si="22"/>
        <v>1.4404761904761907</v>
      </c>
      <c r="L89" s="431">
        <v>1.4285714285714286</v>
      </c>
      <c r="M89" s="432"/>
      <c r="O89" s="178"/>
      <c r="P89" s="178"/>
      <c r="AB89" s="178"/>
      <c r="AC89" s="178"/>
    </row>
    <row r="90" spans="2:29" s="135" customFormat="1" ht="12.75" x14ac:dyDescent="0.2">
      <c r="B90" s="135">
        <f t="shared" si="23"/>
        <v>2022</v>
      </c>
      <c r="C90" s="429">
        <v>44743</v>
      </c>
      <c r="D90" s="430" t="e">
        <v>#N/A</v>
      </c>
      <c r="E90" s="129">
        <v>2.6543450000000002</v>
      </c>
      <c r="F90" s="431">
        <f t="shared" si="21"/>
        <v>2.5897981666666672</v>
      </c>
      <c r="G90" s="431">
        <v>2.6543450000000002</v>
      </c>
      <c r="H90" s="432"/>
      <c r="I90" s="430" t="e">
        <v>#N/A</v>
      </c>
      <c r="J90" s="129">
        <v>1.4285714285714286</v>
      </c>
      <c r="K90" s="431">
        <f t="shared" si="22"/>
        <v>1.4404761904761907</v>
      </c>
      <c r="L90" s="431">
        <v>1.4285714285714286</v>
      </c>
      <c r="M90" s="432"/>
      <c r="O90" s="178"/>
      <c r="P90" s="178"/>
      <c r="AB90" s="178"/>
      <c r="AC90" s="178"/>
    </row>
    <row r="91" spans="2:29" s="135" customFormat="1" ht="12.75" x14ac:dyDescent="0.2">
      <c r="B91" s="135">
        <f t="shared" si="23"/>
        <v>2022</v>
      </c>
      <c r="C91" s="429">
        <v>44774</v>
      </c>
      <c r="D91" s="430" t="e">
        <v>#N/A</v>
      </c>
      <c r="E91" s="129">
        <v>2.6794830000000003</v>
      </c>
      <c r="F91" s="431">
        <f t="shared" si="21"/>
        <v>2.5897981666666672</v>
      </c>
      <c r="G91" s="431">
        <v>2.6794830000000003</v>
      </c>
      <c r="H91" s="432"/>
      <c r="I91" s="430" t="e">
        <v>#N/A</v>
      </c>
      <c r="J91" s="129">
        <v>1.4285714285714286</v>
      </c>
      <c r="K91" s="431">
        <f t="shared" si="22"/>
        <v>1.4404761904761907</v>
      </c>
      <c r="L91" s="431">
        <v>1.4285714285714286</v>
      </c>
      <c r="M91" s="432"/>
      <c r="O91" s="178"/>
      <c r="P91" s="178"/>
      <c r="AB91" s="178"/>
      <c r="AC91" s="178"/>
    </row>
    <row r="92" spans="2:29" s="135" customFormat="1" ht="12.75" x14ac:dyDescent="0.2">
      <c r="B92" s="135">
        <f t="shared" si="23"/>
        <v>2022</v>
      </c>
      <c r="C92" s="429">
        <v>44805</v>
      </c>
      <c r="D92" s="430" t="e">
        <v>#N/A</v>
      </c>
      <c r="E92" s="129">
        <v>2.6084529999999999</v>
      </c>
      <c r="F92" s="431">
        <f t="shared" si="21"/>
        <v>2.5897981666666672</v>
      </c>
      <c r="G92" s="431">
        <v>2.6084529999999999</v>
      </c>
      <c r="H92" s="432"/>
      <c r="I92" s="430" t="e">
        <v>#N/A</v>
      </c>
      <c r="J92" s="129">
        <v>1.4285714285714286</v>
      </c>
      <c r="K92" s="431">
        <f t="shared" si="22"/>
        <v>1.4404761904761907</v>
      </c>
      <c r="L92" s="431">
        <v>1.4285714285714286</v>
      </c>
      <c r="M92" s="432"/>
      <c r="O92" s="178"/>
      <c r="P92" s="178"/>
      <c r="AB92" s="178"/>
      <c r="AC92" s="178"/>
    </row>
    <row r="93" spans="2:29" s="135" customFormat="1" ht="12.75" x14ac:dyDescent="0.2">
      <c r="B93" s="135">
        <f t="shared" si="23"/>
        <v>2022</v>
      </c>
      <c r="C93" s="429">
        <v>44835</v>
      </c>
      <c r="D93" s="430" t="e">
        <v>#N/A</v>
      </c>
      <c r="E93" s="129">
        <v>2.5833349999999999</v>
      </c>
      <c r="F93" s="431">
        <f t="shared" si="21"/>
        <v>2.5897981666666672</v>
      </c>
      <c r="G93" s="431">
        <v>2.5833349999999999</v>
      </c>
      <c r="H93" s="432"/>
      <c r="I93" s="430" t="e">
        <v>#N/A</v>
      </c>
      <c r="J93" s="129">
        <v>1.4285714285714286</v>
      </c>
      <c r="K93" s="431">
        <f t="shared" si="22"/>
        <v>1.4404761904761907</v>
      </c>
      <c r="L93" s="431">
        <v>1.4285714285714286</v>
      </c>
      <c r="M93" s="432"/>
      <c r="O93" s="178"/>
      <c r="P93" s="178"/>
      <c r="AB93" s="178"/>
      <c r="AC93" s="178"/>
    </row>
    <row r="94" spans="2:29" s="135" customFormat="1" ht="12.75" x14ac:dyDescent="0.2">
      <c r="B94" s="135">
        <f t="shared" si="23"/>
        <v>2022</v>
      </c>
      <c r="C94" s="429">
        <v>44866</v>
      </c>
      <c r="D94" s="430" t="e">
        <v>#N/A</v>
      </c>
      <c r="E94" s="129">
        <v>2.5907260000000001</v>
      </c>
      <c r="F94" s="431">
        <f t="shared" si="21"/>
        <v>2.5897981666666672</v>
      </c>
      <c r="G94" s="431">
        <v>2.5907260000000001</v>
      </c>
      <c r="H94" s="432"/>
      <c r="I94" s="430" t="e">
        <v>#N/A</v>
      </c>
      <c r="J94" s="129">
        <v>1.4285714285714286</v>
      </c>
      <c r="K94" s="431">
        <f t="shared" si="22"/>
        <v>1.4404761904761907</v>
      </c>
      <c r="L94" s="431">
        <v>1.4285714285714286</v>
      </c>
      <c r="M94" s="432"/>
      <c r="O94" s="178"/>
      <c r="P94" s="178"/>
      <c r="AB94" s="178"/>
      <c r="AC94" s="178"/>
    </row>
    <row r="95" spans="2:29" s="135" customFormat="1" ht="12.75" x14ac:dyDescent="0.2">
      <c r="B95" s="135">
        <f t="shared" si="23"/>
        <v>2022</v>
      </c>
      <c r="C95" s="429">
        <v>44896</v>
      </c>
      <c r="D95" s="430" t="e">
        <v>#N/A</v>
      </c>
      <c r="E95" s="129">
        <v>2.5009000000000001</v>
      </c>
      <c r="F95" s="431"/>
      <c r="G95" s="431">
        <v>2.5009000000000001</v>
      </c>
      <c r="H95" s="432"/>
      <c r="I95" s="430" t="e">
        <v>#N/A</v>
      </c>
      <c r="J95" s="129">
        <v>1.4285714285714286</v>
      </c>
      <c r="K95" s="431"/>
      <c r="L95" s="431">
        <v>1.4285714285714286</v>
      </c>
      <c r="M95" s="432"/>
      <c r="O95" s="178"/>
      <c r="P95" s="178"/>
      <c r="AB95" s="178"/>
      <c r="AC95" s="178"/>
    </row>
    <row r="96" spans="2:29" s="135" customFormat="1" ht="12.75" x14ac:dyDescent="0.2">
      <c r="G96" s="431"/>
      <c r="O96" s="178"/>
      <c r="P96" s="178"/>
      <c r="AB96" s="178"/>
      <c r="AC96" s="178"/>
    </row>
    <row r="97" spans="2:29" s="135" customFormat="1" ht="12.75" x14ac:dyDescent="0.2">
      <c r="G97" s="431"/>
      <c r="O97" s="178"/>
      <c r="P97" s="178"/>
      <c r="AB97" s="178"/>
      <c r="AC97" s="178"/>
    </row>
    <row r="98" spans="2:29" s="135" customFormat="1" ht="12.75" x14ac:dyDescent="0.2">
      <c r="G98" s="431"/>
      <c r="O98" s="178"/>
      <c r="P98" s="178"/>
      <c r="AB98" s="178"/>
      <c r="AC98" s="178"/>
    </row>
    <row r="99" spans="2:29" s="135" customFormat="1" ht="12.75" x14ac:dyDescent="0.2">
      <c r="B99" s="69"/>
      <c r="C99" s="69" t="s">
        <v>0</v>
      </c>
      <c r="G99" s="431"/>
      <c r="O99" s="178"/>
      <c r="P99" s="178"/>
      <c r="AB99" s="178"/>
      <c r="AC99" s="178"/>
    </row>
    <row r="100" spans="2:29" s="135" customFormat="1" ht="12.75" x14ac:dyDescent="0.2">
      <c r="B100" s="30">
        <v>2.5</v>
      </c>
      <c r="C100" s="29">
        <v>-0.5</v>
      </c>
      <c r="G100" s="431"/>
      <c r="O100" s="178"/>
      <c r="P100" s="178"/>
      <c r="AB100" s="178"/>
      <c r="AC100" s="178"/>
    </row>
    <row r="101" spans="2:29" s="135" customFormat="1" ht="12.75" x14ac:dyDescent="0.2">
      <c r="B101" s="30">
        <v>2.5</v>
      </c>
      <c r="C101" s="29">
        <v>0.5</v>
      </c>
      <c r="G101" s="431"/>
      <c r="O101" s="178"/>
      <c r="P101" s="178"/>
      <c r="AB101" s="178"/>
      <c r="AC101" s="178"/>
    </row>
    <row r="102" spans="2:29" s="135" customFormat="1" ht="12.75" x14ac:dyDescent="0.2">
      <c r="G102" s="431"/>
      <c r="O102" s="178"/>
      <c r="P102" s="178"/>
      <c r="AB102" s="178"/>
      <c r="AC102" s="178"/>
    </row>
    <row r="103" spans="2:29" s="135" customFormat="1" ht="12.75" x14ac:dyDescent="0.2">
      <c r="G103" s="431"/>
      <c r="O103" s="178"/>
      <c r="P103" s="178"/>
      <c r="AB103" s="178"/>
      <c r="AC103" s="178"/>
    </row>
    <row r="104" spans="2:29" s="135" customFormat="1" ht="12.75" x14ac:dyDescent="0.2">
      <c r="G104" s="431"/>
      <c r="O104" s="178"/>
      <c r="P104" s="178"/>
      <c r="AB104" s="178"/>
      <c r="AC104" s="178"/>
    </row>
    <row r="105" spans="2:29" s="135" customFormat="1" ht="12.75" x14ac:dyDescent="0.2">
      <c r="G105" s="431"/>
      <c r="O105" s="178"/>
      <c r="P105" s="178"/>
      <c r="AB105" s="178"/>
      <c r="AC105" s="178"/>
    </row>
    <row r="106" spans="2:29" s="135" customFormat="1" ht="12.75" x14ac:dyDescent="0.2">
      <c r="G106" s="431"/>
      <c r="O106" s="178"/>
      <c r="P106" s="178"/>
      <c r="AB106" s="178"/>
      <c r="AC106" s="178"/>
    </row>
    <row r="107" spans="2:29" s="135" customFormat="1" ht="12.75" x14ac:dyDescent="0.2">
      <c r="G107" s="431"/>
      <c r="O107" s="178"/>
      <c r="P107" s="178"/>
      <c r="AB107" s="178"/>
      <c r="AC107" s="178"/>
    </row>
    <row r="108" spans="2:29" s="135" customFormat="1" ht="12.75" x14ac:dyDescent="0.2">
      <c r="G108" s="431"/>
      <c r="O108" s="178"/>
      <c r="P108" s="178"/>
      <c r="AB108" s="178"/>
      <c r="AC108" s="178"/>
    </row>
    <row r="109" spans="2:29" s="135" customFormat="1" ht="12.75" x14ac:dyDescent="0.2">
      <c r="G109" s="431"/>
      <c r="O109" s="178"/>
      <c r="P109" s="178"/>
      <c r="AB109" s="178"/>
      <c r="AC109" s="178"/>
    </row>
    <row r="110" spans="2:29" s="135" customFormat="1" ht="12.75" x14ac:dyDescent="0.2">
      <c r="G110" s="431"/>
      <c r="O110" s="178"/>
      <c r="P110" s="178"/>
      <c r="AB110" s="178"/>
      <c r="AC110" s="178"/>
    </row>
    <row r="111" spans="2:29" s="135" customFormat="1" ht="12.75" x14ac:dyDescent="0.2">
      <c r="G111" s="431"/>
      <c r="O111" s="178"/>
      <c r="P111" s="178"/>
      <c r="AB111" s="178"/>
      <c r="AC111" s="178"/>
    </row>
    <row r="112" spans="2:29" s="135" customFormat="1" ht="12.75" x14ac:dyDescent="0.2">
      <c r="G112" s="431"/>
      <c r="O112" s="178"/>
      <c r="P112" s="178"/>
      <c r="AB112" s="178"/>
      <c r="AC112" s="178"/>
    </row>
    <row r="113" spans="7:29" s="135" customFormat="1" ht="12.75" x14ac:dyDescent="0.2">
      <c r="G113" s="431"/>
      <c r="O113" s="178"/>
      <c r="P113" s="178"/>
      <c r="AB113" s="178"/>
      <c r="AC113" s="178"/>
    </row>
    <row r="114" spans="7:29" s="135" customFormat="1" ht="12.75" x14ac:dyDescent="0.2">
      <c r="G114" s="431"/>
      <c r="O114" s="178"/>
      <c r="P114" s="178"/>
      <c r="AB114" s="178"/>
      <c r="AC114" s="178"/>
    </row>
    <row r="115" spans="7:29" s="135" customFormat="1" ht="12.75" x14ac:dyDescent="0.2">
      <c r="G115" s="431"/>
      <c r="O115" s="178"/>
      <c r="P115" s="178"/>
      <c r="AB115" s="178"/>
      <c r="AC115" s="178"/>
    </row>
    <row r="116" spans="7:29" s="135" customFormat="1" ht="12.75" x14ac:dyDescent="0.2">
      <c r="G116" s="431"/>
      <c r="O116" s="178"/>
      <c r="P116" s="178"/>
      <c r="AB116" s="178"/>
      <c r="AC116" s="178"/>
    </row>
    <row r="117" spans="7:29" s="135" customFormat="1" ht="12.75" x14ac:dyDescent="0.2">
      <c r="G117" s="431"/>
      <c r="O117" s="178"/>
      <c r="P117" s="178"/>
      <c r="AB117" s="178"/>
      <c r="AC117" s="178"/>
    </row>
    <row r="118" spans="7:29" s="135" customFormat="1" ht="12.75" x14ac:dyDescent="0.2">
      <c r="G118" s="431"/>
      <c r="O118" s="178"/>
      <c r="P118" s="178"/>
      <c r="AB118" s="178"/>
      <c r="AC118" s="178"/>
    </row>
    <row r="119" spans="7:29" s="135" customFormat="1" ht="12.75" x14ac:dyDescent="0.2">
      <c r="G119" s="431"/>
      <c r="O119" s="178"/>
      <c r="P119" s="178"/>
      <c r="AB119" s="178"/>
      <c r="AC119" s="178"/>
    </row>
    <row r="120" spans="7:29" s="135" customFormat="1" ht="12.75" x14ac:dyDescent="0.2">
      <c r="O120" s="178"/>
      <c r="P120" s="178"/>
      <c r="AB120" s="178"/>
      <c r="AC120" s="178"/>
    </row>
    <row r="121" spans="7:29" s="135" customFormat="1" ht="12.75" x14ac:dyDescent="0.2">
      <c r="O121" s="178"/>
      <c r="P121" s="178"/>
      <c r="AB121" s="178"/>
      <c r="AC121" s="178"/>
    </row>
    <row r="122" spans="7:29" s="135" customFormat="1" ht="12.75" x14ac:dyDescent="0.2">
      <c r="O122" s="178"/>
      <c r="P122" s="178"/>
      <c r="AB122" s="178"/>
      <c r="AC122" s="178"/>
    </row>
    <row r="123" spans="7:29" s="135" customFormat="1" ht="12.75" x14ac:dyDescent="0.2">
      <c r="O123" s="178"/>
      <c r="P123" s="178"/>
      <c r="AB123" s="178"/>
      <c r="AC123" s="178"/>
    </row>
    <row r="124" spans="7:29" s="135" customFormat="1" ht="12.75" x14ac:dyDescent="0.2">
      <c r="O124" s="178"/>
      <c r="P124" s="178"/>
      <c r="AB124" s="178"/>
      <c r="AC124" s="178"/>
    </row>
    <row r="125" spans="7:29" s="135" customFormat="1" ht="12.75" x14ac:dyDescent="0.2">
      <c r="O125" s="178"/>
      <c r="P125" s="178"/>
      <c r="AB125" s="178"/>
      <c r="AC125" s="178"/>
    </row>
    <row r="126" spans="7:29" s="135" customFormat="1" ht="12.75" x14ac:dyDescent="0.2">
      <c r="O126" s="178"/>
      <c r="P126" s="178"/>
      <c r="AB126" s="178"/>
      <c r="AC126" s="178"/>
    </row>
    <row r="127" spans="7:29" s="135" customFormat="1" ht="12.75" x14ac:dyDescent="0.2">
      <c r="O127" s="178"/>
      <c r="P127" s="178"/>
      <c r="AB127" s="178"/>
      <c r="AC127" s="178"/>
    </row>
    <row r="128" spans="7:29" s="135" customFormat="1" ht="12.75" x14ac:dyDescent="0.2">
      <c r="O128" s="178"/>
      <c r="P128" s="178"/>
      <c r="AB128" s="178"/>
      <c r="AC128" s="178"/>
    </row>
    <row r="129" spans="15:29" s="135" customFormat="1" ht="12.75" x14ac:dyDescent="0.2">
      <c r="O129" s="178"/>
      <c r="P129" s="178"/>
      <c r="AB129" s="178"/>
      <c r="AC129" s="178"/>
    </row>
    <row r="130" spans="15:29" s="135" customFormat="1" ht="12.75" x14ac:dyDescent="0.2">
      <c r="O130" s="178"/>
      <c r="P130" s="178"/>
      <c r="AB130" s="178"/>
      <c r="AC130" s="178"/>
    </row>
    <row r="131" spans="15:29" s="135" customFormat="1" ht="12.75" x14ac:dyDescent="0.2">
      <c r="O131" s="178"/>
      <c r="P131" s="178"/>
      <c r="AB131" s="178"/>
      <c r="AC131" s="178"/>
    </row>
    <row r="132" spans="15:29" s="135" customFormat="1" ht="12.75" x14ac:dyDescent="0.2">
      <c r="O132" s="178"/>
      <c r="P132" s="178"/>
      <c r="AB132" s="178"/>
      <c r="AC132" s="178"/>
    </row>
    <row r="133" spans="15:29" s="135" customFormat="1" ht="12.75" x14ac:dyDescent="0.2">
      <c r="O133" s="178"/>
      <c r="P133" s="178"/>
      <c r="AB133" s="178"/>
      <c r="AC133" s="178"/>
    </row>
    <row r="134" spans="15:29" s="135" customFormat="1" ht="12.75" x14ac:dyDescent="0.2">
      <c r="O134" s="178"/>
      <c r="P134" s="178"/>
      <c r="AB134" s="178"/>
      <c r="AC134" s="178"/>
    </row>
    <row r="135" spans="15:29" s="135" customFormat="1" ht="12.75" x14ac:dyDescent="0.2">
      <c r="O135" s="178"/>
      <c r="P135" s="178"/>
      <c r="AB135" s="178"/>
      <c r="AC135" s="178"/>
    </row>
  </sheetData>
  <mergeCells count="2">
    <mergeCell ref="D24:H24"/>
    <mergeCell ref="J24:M24"/>
  </mergeCells>
  <conditionalFormatting sqref="D36:E95 I36:J95">
    <cfRule type="expression" dxfId="115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19.5703125" style="119" customWidth="1"/>
    <col min="18" max="18" width="12" style="119" customWidth="1"/>
    <col min="19" max="27" width="9.28515625" style="119"/>
    <col min="28" max="29" width="9.28515625" style="121"/>
    <col min="30" max="16384" width="9.28515625" style="119"/>
  </cols>
  <sheetData>
    <row r="1" spans="1:18" x14ac:dyDescent="0.25">
      <c r="L1" s="136"/>
    </row>
    <row r="2" spans="1:18" ht="15.75" x14ac:dyDescent="0.25">
      <c r="A2" s="44" t="s">
        <v>599</v>
      </c>
      <c r="L2" s="136"/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324" t="s">
        <v>287</v>
      </c>
      <c r="R6" s="281" t="s">
        <v>286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325" t="s">
        <v>288</v>
      </c>
      <c r="R7" s="221" t="s">
        <v>294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  <c r="Q8" s="326" t="s">
        <v>431</v>
      </c>
      <c r="R8" s="282" t="s">
        <v>293</v>
      </c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4" spans="1:29" s="426" customFormat="1" ht="14.25" x14ac:dyDescent="0.2">
      <c r="B24" s="30"/>
      <c r="C24" s="30"/>
      <c r="D24" s="581" t="s">
        <v>48</v>
      </c>
      <c r="E24" s="581"/>
      <c r="F24" s="581"/>
      <c r="G24" s="581"/>
      <c r="H24" s="581"/>
      <c r="I24" s="32"/>
      <c r="J24" s="581" t="s">
        <v>292</v>
      </c>
      <c r="K24" s="581"/>
      <c r="L24" s="581"/>
      <c r="M24" s="581"/>
      <c r="O24" s="178"/>
      <c r="P24" s="178"/>
      <c r="AB24" s="178"/>
      <c r="AC24" s="178"/>
    </row>
    <row r="25" spans="1:29" s="426" customFormat="1" ht="14.25" x14ac:dyDescent="0.2">
      <c r="B25" s="71"/>
      <c r="C25" s="71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  <c r="O25" s="178"/>
      <c r="P25" s="178"/>
      <c r="AB25" s="178"/>
      <c r="AC25" s="178"/>
    </row>
    <row r="26" spans="1:29" s="426" customFormat="1" ht="14.25" x14ac:dyDescent="0.2"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1.5522300337380952</v>
      </c>
      <c r="H26" s="416">
        <v>1.4402409185</v>
      </c>
      <c r="I26" s="417"/>
      <c r="J26" s="29">
        <f t="shared" ref="J26:M30" si="0">E26-D26</f>
        <v>-0.16358276642857161</v>
      </c>
      <c r="K26" s="29">
        <f t="shared" si="0"/>
        <v>-0.53934664119047615</v>
      </c>
      <c r="L26" s="29">
        <f t="shared" si="0"/>
        <v>0.55964848142857138</v>
      </c>
      <c r="M26" s="29">
        <f t="shared" si="0"/>
        <v>-0.11198911523809518</v>
      </c>
      <c r="O26" s="178"/>
      <c r="P26" s="178"/>
      <c r="AB26" s="178"/>
      <c r="AC26" s="178"/>
    </row>
    <row r="27" spans="1:29" s="426" customFormat="1" ht="14.25" x14ac:dyDescent="0.2">
      <c r="C27" s="130" t="s">
        <v>290</v>
      </c>
      <c r="D27" s="416">
        <f>+D29-D26</f>
        <v>0.4376778118714284</v>
      </c>
      <c r="E27" s="416">
        <f>+E29-E26</f>
        <v>0.42706785440000017</v>
      </c>
      <c r="F27" s="416">
        <f>+F29-F26</f>
        <v>0.29812259129047614</v>
      </c>
      <c r="G27" s="416">
        <f>+G29-G26</f>
        <v>0.40777423406190483</v>
      </c>
      <c r="H27" s="416">
        <f>+H29-H26</f>
        <v>0.43490732529999998</v>
      </c>
      <c r="I27" s="417"/>
      <c r="J27" s="29">
        <f t="shared" si="0"/>
        <v>-1.0609957471428233E-2</v>
      </c>
      <c r="K27" s="29">
        <f t="shared" si="0"/>
        <v>-0.12894526310952403</v>
      </c>
      <c r="L27" s="29">
        <f t="shared" si="0"/>
        <v>0.10965164277142869</v>
      </c>
      <c r="M27" s="29">
        <f t="shared" si="0"/>
        <v>2.7133091238095153E-2</v>
      </c>
      <c r="O27" s="178"/>
      <c r="P27" s="178"/>
      <c r="AB27" s="178"/>
      <c r="AC27" s="178"/>
    </row>
    <row r="28" spans="1:29" s="426" customFormat="1" ht="14.25" x14ac:dyDescent="0.2">
      <c r="C28" s="139" t="s">
        <v>291</v>
      </c>
      <c r="D28" s="418">
        <f>+D30-D29</f>
        <v>1.0500824519999998</v>
      </c>
      <c r="E28" s="418">
        <f>+E30-E29</f>
        <v>1.0974883486</v>
      </c>
      <c r="F28" s="418">
        <f>+F30-F29</f>
        <v>1.2632736637999999</v>
      </c>
      <c r="G28" s="418">
        <f>+G30-G29</f>
        <v>1.1131164969</v>
      </c>
      <c r="H28" s="418">
        <f>+H30-H29</f>
        <v>1.0605741286999999</v>
      </c>
      <c r="I28" s="419"/>
      <c r="J28" s="420">
        <f t="shared" si="0"/>
        <v>4.7405896600000164E-2</v>
      </c>
      <c r="K28" s="420">
        <f t="shared" si="0"/>
        <v>0.16578531519999995</v>
      </c>
      <c r="L28" s="420">
        <f t="shared" si="0"/>
        <v>-0.15015716689999992</v>
      </c>
      <c r="M28" s="420">
        <f t="shared" si="0"/>
        <v>-5.2542368200000134E-2</v>
      </c>
      <c r="O28" s="178"/>
      <c r="P28" s="178"/>
      <c r="AB28" s="178"/>
      <c r="AC28" s="178"/>
    </row>
    <row r="29" spans="1:29" s="426" customFormat="1" ht="14.25" x14ac:dyDescent="0.2">
      <c r="C29" s="130" t="s">
        <v>445</v>
      </c>
      <c r="D29" s="416">
        <v>2.1331887718</v>
      </c>
      <c r="E29" s="416">
        <v>1.9589960479000001</v>
      </c>
      <c r="F29" s="416">
        <v>1.2907041436</v>
      </c>
      <c r="G29" s="416">
        <v>1.9600042678</v>
      </c>
      <c r="H29" s="416">
        <v>1.8751482438</v>
      </c>
      <c r="I29" s="417"/>
      <c r="J29" s="29">
        <f t="shared" si="0"/>
        <v>-0.17419272389999985</v>
      </c>
      <c r="K29" s="29">
        <f t="shared" si="0"/>
        <v>-0.66829190430000018</v>
      </c>
      <c r="L29" s="29">
        <f t="shared" si="0"/>
        <v>0.66930012420000007</v>
      </c>
      <c r="M29" s="29">
        <f t="shared" si="0"/>
        <v>-8.485602400000003E-2</v>
      </c>
      <c r="O29" s="178"/>
      <c r="P29" s="178"/>
      <c r="AB29" s="178"/>
      <c r="AC29" s="178"/>
    </row>
    <row r="30" spans="1:29" s="426" customFormat="1" ht="14.25" x14ac:dyDescent="0.2">
      <c r="B30" s="538"/>
      <c r="C30" s="139" t="s">
        <v>431</v>
      </c>
      <c r="D30" s="537">
        <v>3.1832712237999998</v>
      </c>
      <c r="E30" s="537">
        <v>3.0564843965000001</v>
      </c>
      <c r="F30" s="537">
        <v>2.5539778073999999</v>
      </c>
      <c r="G30" s="537">
        <v>3.0731207647000001</v>
      </c>
      <c r="H30" s="537">
        <v>2.9357223724999999</v>
      </c>
      <c r="I30" s="422"/>
      <c r="J30" s="61">
        <f t="shared" si="0"/>
        <v>-0.12678682729999968</v>
      </c>
      <c r="K30" s="61">
        <f t="shared" si="0"/>
        <v>-0.50250658910000023</v>
      </c>
      <c r="L30" s="61">
        <f t="shared" si="0"/>
        <v>0.51914295730000015</v>
      </c>
      <c r="M30" s="61">
        <f t="shared" si="0"/>
        <v>-0.13739839220000016</v>
      </c>
      <c r="O30" s="178"/>
      <c r="P30" s="178"/>
      <c r="AB30" s="178"/>
      <c r="AC30" s="178"/>
    </row>
    <row r="31" spans="1:29" s="426" customFormat="1" ht="14.2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-0.12678682729999968</v>
      </c>
      <c r="K31" s="29">
        <f t="shared" ref="K31:M31" si="1">+SUM(K26:K28)</f>
        <v>-0.50250658910000023</v>
      </c>
      <c r="L31" s="29">
        <f t="shared" si="1"/>
        <v>0.51914295730000015</v>
      </c>
      <c r="M31" s="29">
        <f t="shared" si="1"/>
        <v>-0.13739839220000016</v>
      </c>
      <c r="O31" s="178"/>
      <c r="P31" s="178"/>
      <c r="AB31" s="178"/>
      <c r="AC31" s="178"/>
    </row>
    <row r="32" spans="1:29" s="426" customFormat="1" ht="14.25" x14ac:dyDescent="0.2">
      <c r="B32" s="353" t="s">
        <v>601</v>
      </c>
      <c r="C32" s="30"/>
      <c r="D32" s="30"/>
      <c r="E32" s="440"/>
      <c r="F32" s="30"/>
      <c r="G32" s="30"/>
      <c r="H32" s="30"/>
      <c r="I32" s="30"/>
      <c r="J32" s="440"/>
      <c r="K32" s="441"/>
      <c r="L32" s="441"/>
      <c r="M32" s="441"/>
      <c r="O32" s="178"/>
      <c r="P32" s="178"/>
      <c r="AB32" s="178"/>
      <c r="AC32" s="178"/>
    </row>
    <row r="33" spans="2:29" s="426" customFormat="1" ht="14.25" x14ac:dyDescent="0.2">
      <c r="O33" s="178"/>
      <c r="P33" s="178"/>
      <c r="AB33" s="178"/>
      <c r="AC33" s="178"/>
    </row>
    <row r="34" spans="2:29" s="426" customFormat="1" ht="14.25" x14ac:dyDescent="0.2">
      <c r="O34" s="178"/>
      <c r="P34" s="178"/>
      <c r="AB34" s="178"/>
      <c r="AC34" s="178"/>
    </row>
    <row r="35" spans="2:29" s="426" customFormat="1" ht="14.25" x14ac:dyDescent="0.2">
      <c r="D35" s="424" t="s">
        <v>507</v>
      </c>
      <c r="E35" s="423" t="s">
        <v>457</v>
      </c>
      <c r="F35" s="423" t="s">
        <v>508</v>
      </c>
      <c r="G35" s="423" t="s">
        <v>469</v>
      </c>
      <c r="H35" s="423"/>
      <c r="I35" s="424" t="s">
        <v>503</v>
      </c>
      <c r="J35" s="423" t="s">
        <v>458</v>
      </c>
      <c r="K35" s="423" t="s">
        <v>504</v>
      </c>
      <c r="L35" s="423" t="s">
        <v>469</v>
      </c>
      <c r="O35" s="178"/>
      <c r="P35" s="178"/>
      <c r="AB35" s="178"/>
      <c r="AC35" s="178"/>
    </row>
    <row r="36" spans="2:29" s="426" customFormat="1" x14ac:dyDescent="0.25">
      <c r="B36" s="540">
        <f t="shared" ref="B36:B87" si="2">YEAR(C36)</f>
        <v>2018</v>
      </c>
      <c r="C36" s="541">
        <v>43101</v>
      </c>
      <c r="D36" s="542">
        <v>3.0183999999999997</v>
      </c>
      <c r="E36" s="543" t="e">
        <v>#N/A</v>
      </c>
      <c r="F36" s="544"/>
      <c r="G36" s="544">
        <v>3.0183999999999997</v>
      </c>
      <c r="H36" s="545"/>
      <c r="I36" s="542">
        <v>1.6446904761904761</v>
      </c>
      <c r="J36" s="543" t="e">
        <v>#N/A</v>
      </c>
      <c r="K36" s="544"/>
      <c r="L36" s="544">
        <v>1.6446904761904761</v>
      </c>
      <c r="M36" s="428"/>
      <c r="O36" s="178"/>
      <c r="P36" s="178"/>
      <c r="AB36" s="178"/>
      <c r="AC36" s="178"/>
    </row>
    <row r="37" spans="2:29" s="426" customFormat="1" x14ac:dyDescent="0.25">
      <c r="B37" s="540">
        <f t="shared" si="2"/>
        <v>2018</v>
      </c>
      <c r="C37" s="541">
        <v>43132</v>
      </c>
      <c r="D37" s="542">
        <v>3.04575</v>
      </c>
      <c r="E37" s="543" t="e">
        <v>#N/A</v>
      </c>
      <c r="F37" s="544">
        <f t="shared" ref="F37:F46" si="3">AVERAGEIF($B$36:$B$95,B37,$G$36:$G$95)</f>
        <v>3.1787458333333336</v>
      </c>
      <c r="G37" s="544">
        <v>3.04575</v>
      </c>
      <c r="H37" s="545"/>
      <c r="I37" s="542">
        <v>1.5551904761904762</v>
      </c>
      <c r="J37" s="543" t="e">
        <v>#N/A</v>
      </c>
      <c r="K37" s="544">
        <f t="shared" ref="K37" si="4">AVERAGEIF($B$36:$B$95,B37,$L$36:$L$95)</f>
        <v>1.6918908730158728</v>
      </c>
      <c r="L37" s="544">
        <v>1.5551904761904762</v>
      </c>
      <c r="M37" s="428"/>
      <c r="O37" s="178"/>
      <c r="P37" s="178"/>
      <c r="AB37" s="178"/>
      <c r="AC37" s="178"/>
    </row>
    <row r="38" spans="2:29" s="426" customFormat="1" x14ac:dyDescent="0.25">
      <c r="B38" s="540">
        <f t="shared" si="2"/>
        <v>2018</v>
      </c>
      <c r="C38" s="541">
        <v>43160</v>
      </c>
      <c r="D38" s="542">
        <v>2.9874999999999998</v>
      </c>
      <c r="E38" s="543" t="e">
        <v>#N/A</v>
      </c>
      <c r="F38" s="544">
        <f t="shared" si="3"/>
        <v>3.1787458333333336</v>
      </c>
      <c r="G38" s="544">
        <v>2.9874999999999998</v>
      </c>
      <c r="H38" s="545"/>
      <c r="I38" s="542">
        <v>1.5718333333333332</v>
      </c>
      <c r="J38" s="543" t="e">
        <v>#N/A</v>
      </c>
      <c r="K38" s="544">
        <f t="shared" ref="K38:K46" si="5">AVERAGEIF($B$36:$B$95,B38,$L$36:$L$95)</f>
        <v>1.6918908730158728</v>
      </c>
      <c r="L38" s="544">
        <v>1.5718333333333332</v>
      </c>
      <c r="M38" s="428"/>
      <c r="O38" s="178"/>
      <c r="P38" s="178"/>
      <c r="AB38" s="178"/>
      <c r="AC38" s="178"/>
    </row>
    <row r="39" spans="2:29" s="426" customFormat="1" x14ac:dyDescent="0.25">
      <c r="B39" s="540">
        <f t="shared" si="2"/>
        <v>2018</v>
      </c>
      <c r="C39" s="541">
        <v>43191</v>
      </c>
      <c r="D39" s="542">
        <v>3.0957999999999997</v>
      </c>
      <c r="E39" s="543" t="e">
        <v>#N/A</v>
      </c>
      <c r="F39" s="544">
        <f t="shared" si="3"/>
        <v>3.1787458333333336</v>
      </c>
      <c r="G39" s="544">
        <v>3.0957999999999997</v>
      </c>
      <c r="H39" s="545"/>
      <c r="I39" s="542">
        <v>1.7168095238095238</v>
      </c>
      <c r="J39" s="543" t="e">
        <v>#N/A</v>
      </c>
      <c r="K39" s="544">
        <f t="shared" si="5"/>
        <v>1.6918908730158728</v>
      </c>
      <c r="L39" s="544">
        <v>1.7168095238095238</v>
      </c>
      <c r="M39" s="428"/>
      <c r="O39" s="178"/>
      <c r="P39" s="178"/>
      <c r="AB39" s="178"/>
      <c r="AC39" s="178"/>
    </row>
    <row r="40" spans="2:29" s="426" customFormat="1" x14ac:dyDescent="0.25">
      <c r="B40" s="540">
        <f t="shared" si="2"/>
        <v>2018</v>
      </c>
      <c r="C40" s="541">
        <v>43221</v>
      </c>
      <c r="D40" s="542">
        <v>3.2437499999999999</v>
      </c>
      <c r="E40" s="543" t="e">
        <v>#N/A</v>
      </c>
      <c r="F40" s="544">
        <f t="shared" si="3"/>
        <v>3.1787458333333336</v>
      </c>
      <c r="G40" s="544">
        <v>3.2437499999999999</v>
      </c>
      <c r="H40" s="545"/>
      <c r="I40" s="542">
        <v>1.8327380952380952</v>
      </c>
      <c r="J40" s="543" t="e">
        <v>#N/A</v>
      </c>
      <c r="K40" s="544">
        <f t="shared" si="5"/>
        <v>1.6918908730158728</v>
      </c>
      <c r="L40" s="544">
        <v>1.8327380952380952</v>
      </c>
      <c r="M40" s="428"/>
      <c r="O40" s="178"/>
      <c r="P40" s="178"/>
      <c r="AB40" s="178"/>
      <c r="AC40" s="178"/>
    </row>
    <row r="41" spans="2:29" s="426" customFormat="1" x14ac:dyDescent="0.25">
      <c r="B41" s="540">
        <f t="shared" si="2"/>
        <v>2018</v>
      </c>
      <c r="C41" s="541">
        <v>43252</v>
      </c>
      <c r="D41" s="542">
        <v>3.2527499999999998</v>
      </c>
      <c r="E41" s="543" t="e">
        <v>#N/A</v>
      </c>
      <c r="F41" s="544">
        <f t="shared" si="3"/>
        <v>3.1787458333333336</v>
      </c>
      <c r="G41" s="544">
        <v>3.2527499999999998</v>
      </c>
      <c r="H41" s="545"/>
      <c r="I41" s="542">
        <v>1.7715476190476191</v>
      </c>
      <c r="J41" s="543" t="e">
        <v>#N/A</v>
      </c>
      <c r="K41" s="544">
        <f t="shared" si="5"/>
        <v>1.6918908730158728</v>
      </c>
      <c r="L41" s="544">
        <v>1.7715476190476191</v>
      </c>
      <c r="M41" s="428"/>
      <c r="O41" s="178"/>
      <c r="P41" s="178"/>
      <c r="AB41" s="178"/>
      <c r="AC41" s="178"/>
    </row>
    <row r="42" spans="2:29" s="426" customFormat="1" x14ac:dyDescent="0.25">
      <c r="B42" s="540">
        <f t="shared" si="2"/>
        <v>2018</v>
      </c>
      <c r="C42" s="541">
        <v>43282</v>
      </c>
      <c r="D42" s="542">
        <v>3.2327999999999997</v>
      </c>
      <c r="E42" s="543" t="e">
        <v>#N/A</v>
      </c>
      <c r="F42" s="544">
        <f t="shared" si="3"/>
        <v>3.1787458333333336</v>
      </c>
      <c r="G42" s="544">
        <v>3.2327999999999997</v>
      </c>
      <c r="H42" s="545"/>
      <c r="I42" s="542">
        <v>1.7679523809523812</v>
      </c>
      <c r="J42" s="543" t="e">
        <v>#N/A</v>
      </c>
      <c r="K42" s="544">
        <f t="shared" si="5"/>
        <v>1.6918908730158728</v>
      </c>
      <c r="L42" s="544">
        <v>1.7679523809523812</v>
      </c>
      <c r="M42" s="428"/>
      <c r="O42" s="178"/>
      <c r="P42" s="178"/>
      <c r="AB42" s="178"/>
      <c r="AC42" s="178"/>
    </row>
    <row r="43" spans="2:29" s="426" customFormat="1" x14ac:dyDescent="0.25">
      <c r="B43" s="540">
        <f t="shared" si="2"/>
        <v>2018</v>
      </c>
      <c r="C43" s="541">
        <v>43313</v>
      </c>
      <c r="D43" s="542">
        <v>3.2182499999999998</v>
      </c>
      <c r="E43" s="543" t="e">
        <v>#N/A</v>
      </c>
      <c r="F43" s="544">
        <f t="shared" si="3"/>
        <v>3.1787458333333336</v>
      </c>
      <c r="G43" s="544">
        <v>3.2182499999999998</v>
      </c>
      <c r="H43" s="545"/>
      <c r="I43" s="542">
        <v>1.7268571428571431</v>
      </c>
      <c r="J43" s="543" t="e">
        <v>#N/A</v>
      </c>
      <c r="K43" s="544">
        <f t="shared" si="5"/>
        <v>1.6918908730158728</v>
      </c>
      <c r="L43" s="544">
        <v>1.7268571428571431</v>
      </c>
      <c r="M43" s="428"/>
      <c r="O43" s="178"/>
      <c r="P43" s="178"/>
      <c r="AB43" s="178"/>
      <c r="AC43" s="178"/>
    </row>
    <row r="44" spans="2:29" s="426" customFormat="1" x14ac:dyDescent="0.25">
      <c r="B44" s="540">
        <f t="shared" si="2"/>
        <v>2018</v>
      </c>
      <c r="C44" s="541">
        <v>43344</v>
      </c>
      <c r="D44" s="542">
        <v>3.2622500000000003</v>
      </c>
      <c r="E44" s="543" t="e">
        <v>#N/A</v>
      </c>
      <c r="F44" s="544">
        <f t="shared" si="3"/>
        <v>3.1787458333333336</v>
      </c>
      <c r="G44" s="544">
        <v>3.2622500000000003</v>
      </c>
      <c r="H44" s="545"/>
      <c r="I44" s="542">
        <v>1.8783571428571431</v>
      </c>
      <c r="J44" s="543" t="e">
        <v>#N/A</v>
      </c>
      <c r="K44" s="544">
        <f t="shared" si="5"/>
        <v>1.6918908730158728</v>
      </c>
      <c r="L44" s="544">
        <v>1.8783571428571431</v>
      </c>
      <c r="M44" s="428"/>
      <c r="O44" s="178"/>
      <c r="P44" s="178"/>
      <c r="AB44" s="178"/>
      <c r="AC44" s="178"/>
    </row>
    <row r="45" spans="2:29" s="426" customFormat="1" x14ac:dyDescent="0.25">
      <c r="B45" s="540">
        <f t="shared" si="2"/>
        <v>2018</v>
      </c>
      <c r="C45" s="541">
        <v>43374</v>
      </c>
      <c r="D45" s="542">
        <v>3.3654000000000002</v>
      </c>
      <c r="E45" s="543" t="e">
        <v>#N/A</v>
      </c>
      <c r="F45" s="544">
        <f t="shared" si="3"/>
        <v>3.1787458333333336</v>
      </c>
      <c r="G45" s="544">
        <v>3.3654000000000002</v>
      </c>
      <c r="H45" s="545"/>
      <c r="I45" s="542">
        <v>1.9293333333333333</v>
      </c>
      <c r="J45" s="543" t="e">
        <v>#N/A</v>
      </c>
      <c r="K45" s="544">
        <f t="shared" si="5"/>
        <v>1.6918908730158728</v>
      </c>
      <c r="L45" s="544">
        <v>1.9293333333333333</v>
      </c>
      <c r="M45" s="428"/>
      <c r="O45" s="178"/>
      <c r="P45" s="178"/>
      <c r="AB45" s="178"/>
      <c r="AC45" s="178"/>
    </row>
    <row r="46" spans="2:29" s="426" customFormat="1" x14ac:dyDescent="0.25">
      <c r="B46" s="540">
        <f t="shared" si="2"/>
        <v>2018</v>
      </c>
      <c r="C46" s="541">
        <v>43405</v>
      </c>
      <c r="D46" s="542">
        <v>3.2995000000000001</v>
      </c>
      <c r="E46" s="543" t="e">
        <v>#N/A</v>
      </c>
      <c r="F46" s="544">
        <f t="shared" si="3"/>
        <v>3.1787458333333336</v>
      </c>
      <c r="G46" s="544">
        <v>3.2995000000000001</v>
      </c>
      <c r="H46" s="545"/>
      <c r="I46" s="542">
        <v>1.5416190476190477</v>
      </c>
      <c r="J46" s="543" t="e">
        <v>#N/A</v>
      </c>
      <c r="K46" s="544">
        <f t="shared" si="5"/>
        <v>1.6918908730158728</v>
      </c>
      <c r="L46" s="544">
        <v>1.5416190476190477</v>
      </c>
      <c r="M46" s="428"/>
      <c r="O46" s="178"/>
      <c r="P46" s="178"/>
      <c r="AB46" s="178"/>
      <c r="AC46" s="178"/>
    </row>
    <row r="47" spans="2:29" s="426" customFormat="1" x14ac:dyDescent="0.25">
      <c r="B47" s="540">
        <f t="shared" si="2"/>
        <v>2018</v>
      </c>
      <c r="C47" s="541">
        <v>43435</v>
      </c>
      <c r="D47" s="542">
        <v>3.1227999999999998</v>
      </c>
      <c r="E47" s="543" t="e">
        <v>#N/A</v>
      </c>
      <c r="F47" s="544"/>
      <c r="G47" s="544">
        <v>3.1227999999999998</v>
      </c>
      <c r="H47" s="545"/>
      <c r="I47" s="542">
        <v>1.3657619047619047</v>
      </c>
      <c r="J47" s="543" t="e">
        <v>#N/A</v>
      </c>
      <c r="K47" s="544"/>
      <c r="L47" s="544">
        <v>1.3657619047619047</v>
      </c>
      <c r="M47" s="428"/>
      <c r="O47" s="178"/>
      <c r="P47" s="178"/>
      <c r="AB47" s="178"/>
      <c r="AC47" s="178"/>
    </row>
    <row r="48" spans="2:29" s="426" customFormat="1" x14ac:dyDescent="0.25">
      <c r="B48" s="540">
        <f t="shared" si="2"/>
        <v>2019</v>
      </c>
      <c r="C48" s="541">
        <v>43466</v>
      </c>
      <c r="D48" s="542">
        <v>2.9797500000000001</v>
      </c>
      <c r="E48" s="543" t="e">
        <v>#N/A</v>
      </c>
      <c r="F48" s="544"/>
      <c r="G48" s="544">
        <v>2.9797500000000001</v>
      </c>
      <c r="H48" s="545"/>
      <c r="I48" s="542">
        <v>1.4145238095238095</v>
      </c>
      <c r="J48" s="543" t="e">
        <v>#N/A</v>
      </c>
      <c r="K48" s="544"/>
      <c r="L48" s="544">
        <v>1.4145238095238095</v>
      </c>
      <c r="M48" s="428"/>
      <c r="O48" s="178"/>
      <c r="P48" s="178"/>
      <c r="AB48" s="178"/>
      <c r="AC48" s="178"/>
    </row>
    <row r="49" spans="2:29" s="426" customFormat="1" x14ac:dyDescent="0.25">
      <c r="B49" s="540">
        <f t="shared" si="2"/>
        <v>2019</v>
      </c>
      <c r="C49" s="541">
        <v>43497</v>
      </c>
      <c r="D49" s="542">
        <v>2.9964999999999997</v>
      </c>
      <c r="E49" s="543" t="e">
        <v>#N/A</v>
      </c>
      <c r="F49" s="544">
        <f t="shared" ref="F49:F58" si="6">AVERAGEIF($B$36:$B$95,B49,$G$36:$G$95)</f>
        <v>3.0555333333333334</v>
      </c>
      <c r="G49" s="544">
        <v>2.9964999999999997</v>
      </c>
      <c r="H49" s="545"/>
      <c r="I49" s="542">
        <v>1.5228809523809523</v>
      </c>
      <c r="J49" s="543" t="e">
        <v>#N/A</v>
      </c>
      <c r="K49" s="544">
        <f t="shared" ref="K49" si="7">AVERAGEIF($B$36:$B$95,B49,$L$36:$L$95)</f>
        <v>1.5323511904761906</v>
      </c>
      <c r="L49" s="544">
        <v>1.5228809523809523</v>
      </c>
      <c r="M49" s="428"/>
      <c r="O49" s="178"/>
      <c r="P49" s="178"/>
      <c r="AB49" s="178"/>
      <c r="AC49" s="178"/>
    </row>
    <row r="50" spans="2:29" s="426" customFormat="1" x14ac:dyDescent="0.25">
      <c r="B50" s="540">
        <f t="shared" si="2"/>
        <v>2019</v>
      </c>
      <c r="C50" s="541">
        <v>43525</v>
      </c>
      <c r="D50" s="542">
        <v>3.0762499999999999</v>
      </c>
      <c r="E50" s="543" t="e">
        <v>#N/A</v>
      </c>
      <c r="F50" s="544">
        <f t="shared" si="6"/>
        <v>3.0555333333333334</v>
      </c>
      <c r="G50" s="544">
        <v>3.0762499999999999</v>
      </c>
      <c r="H50" s="545"/>
      <c r="I50" s="542">
        <v>1.5747380952380952</v>
      </c>
      <c r="J50" s="543" t="e">
        <v>#N/A</v>
      </c>
      <c r="K50" s="544">
        <f t="shared" ref="K50:K58" si="8">AVERAGEIF($B$36:$B$95,B50,$L$36:$L$95)</f>
        <v>1.5323511904761906</v>
      </c>
      <c r="L50" s="544">
        <v>1.5747380952380952</v>
      </c>
      <c r="M50" s="428"/>
      <c r="O50" s="178"/>
      <c r="P50" s="178"/>
      <c r="AB50" s="178"/>
      <c r="AC50" s="178"/>
    </row>
    <row r="51" spans="2:29" s="426" customFormat="1" x14ac:dyDescent="0.25">
      <c r="B51" s="540">
        <f t="shared" si="2"/>
        <v>2019</v>
      </c>
      <c r="C51" s="541">
        <v>43556</v>
      </c>
      <c r="D51" s="542">
        <v>3.1210000000000004</v>
      </c>
      <c r="E51" s="543" t="e">
        <v>#N/A</v>
      </c>
      <c r="F51" s="544">
        <f t="shared" si="6"/>
        <v>3.0555333333333334</v>
      </c>
      <c r="G51" s="544">
        <v>3.1210000000000004</v>
      </c>
      <c r="H51" s="545"/>
      <c r="I51" s="542">
        <v>1.6960238095238096</v>
      </c>
      <c r="J51" s="543" t="e">
        <v>#N/A</v>
      </c>
      <c r="K51" s="544">
        <f t="shared" si="8"/>
        <v>1.5323511904761906</v>
      </c>
      <c r="L51" s="544">
        <v>1.6960238095238096</v>
      </c>
      <c r="M51" s="428"/>
      <c r="O51" s="178"/>
      <c r="P51" s="178"/>
      <c r="AB51" s="178"/>
      <c r="AC51" s="178"/>
    </row>
    <row r="52" spans="2:29" s="426" customFormat="1" x14ac:dyDescent="0.25">
      <c r="B52" s="540">
        <f t="shared" si="2"/>
        <v>2019</v>
      </c>
      <c r="C52" s="541">
        <v>43586</v>
      </c>
      <c r="D52" s="542">
        <v>3.1612499999999999</v>
      </c>
      <c r="E52" s="543" t="e">
        <v>#N/A</v>
      </c>
      <c r="F52" s="544">
        <f t="shared" si="6"/>
        <v>3.0555333333333334</v>
      </c>
      <c r="G52" s="544">
        <v>3.1612499999999999</v>
      </c>
      <c r="H52" s="545"/>
      <c r="I52" s="542">
        <v>1.698047619047619</v>
      </c>
      <c r="J52" s="543" t="e">
        <v>#N/A</v>
      </c>
      <c r="K52" s="544">
        <f t="shared" si="8"/>
        <v>1.5323511904761906</v>
      </c>
      <c r="L52" s="544">
        <v>1.698047619047619</v>
      </c>
      <c r="M52" s="428"/>
      <c r="O52" s="178"/>
      <c r="P52" s="178"/>
      <c r="AB52" s="178"/>
      <c r="AC52" s="178"/>
    </row>
    <row r="53" spans="2:29" s="426" customFormat="1" x14ac:dyDescent="0.25">
      <c r="B53" s="540">
        <f t="shared" si="2"/>
        <v>2019</v>
      </c>
      <c r="C53" s="541">
        <v>43617</v>
      </c>
      <c r="D53" s="542">
        <v>3.0885000000000002</v>
      </c>
      <c r="E53" s="543" t="e">
        <v>#N/A</v>
      </c>
      <c r="F53" s="544">
        <f t="shared" si="6"/>
        <v>3.0555333333333334</v>
      </c>
      <c r="G53" s="544">
        <v>3.0885000000000002</v>
      </c>
      <c r="H53" s="545"/>
      <c r="I53" s="542">
        <v>1.5290714285714286</v>
      </c>
      <c r="J53" s="543" t="e">
        <v>#N/A</v>
      </c>
      <c r="K53" s="544">
        <f t="shared" si="8"/>
        <v>1.5323511904761906</v>
      </c>
      <c r="L53" s="544">
        <v>1.5290714285714286</v>
      </c>
      <c r="M53" s="428"/>
      <c r="O53" s="178"/>
      <c r="P53" s="178"/>
      <c r="AB53" s="178"/>
      <c r="AC53" s="178"/>
    </row>
    <row r="54" spans="2:29" s="426" customFormat="1" x14ac:dyDescent="0.25">
      <c r="B54" s="540">
        <f t="shared" si="2"/>
        <v>2019</v>
      </c>
      <c r="C54" s="541">
        <v>43647</v>
      </c>
      <c r="D54" s="542">
        <v>3.0451999999999999</v>
      </c>
      <c r="E54" s="543" t="e">
        <v>#N/A</v>
      </c>
      <c r="F54" s="544">
        <f t="shared" si="6"/>
        <v>3.0555333333333334</v>
      </c>
      <c r="G54" s="544">
        <v>3.0451999999999999</v>
      </c>
      <c r="H54" s="545"/>
      <c r="I54" s="542">
        <v>1.5218809523809522</v>
      </c>
      <c r="J54" s="543" t="e">
        <v>#N/A</v>
      </c>
      <c r="K54" s="544">
        <f t="shared" si="8"/>
        <v>1.5323511904761906</v>
      </c>
      <c r="L54" s="544">
        <v>1.5218809523809522</v>
      </c>
      <c r="M54" s="428"/>
      <c r="O54" s="178"/>
      <c r="P54" s="178"/>
      <c r="AB54" s="178"/>
      <c r="AC54" s="178"/>
    </row>
    <row r="55" spans="2:29" s="426" customFormat="1" x14ac:dyDescent="0.25">
      <c r="B55" s="540">
        <f t="shared" si="2"/>
        <v>2019</v>
      </c>
      <c r="C55" s="541">
        <v>43678</v>
      </c>
      <c r="D55" s="542">
        <v>3.0049999999999999</v>
      </c>
      <c r="E55" s="543" t="e">
        <v>#N/A</v>
      </c>
      <c r="F55" s="544">
        <f t="shared" si="6"/>
        <v>3.0555333333333334</v>
      </c>
      <c r="G55" s="544">
        <v>3.0049999999999999</v>
      </c>
      <c r="H55" s="545"/>
      <c r="I55" s="542">
        <v>1.4057619047619048</v>
      </c>
      <c r="J55" s="543" t="e">
        <v>#N/A</v>
      </c>
      <c r="K55" s="544">
        <f t="shared" si="8"/>
        <v>1.5323511904761906</v>
      </c>
      <c r="L55" s="544">
        <v>1.4057619047619048</v>
      </c>
      <c r="M55" s="428"/>
      <c r="O55" s="178"/>
      <c r="P55" s="178"/>
      <c r="AB55" s="178"/>
      <c r="AC55" s="178"/>
    </row>
    <row r="56" spans="2:29" s="426" customFormat="1" x14ac:dyDescent="0.25">
      <c r="B56" s="540">
        <f t="shared" si="2"/>
        <v>2019</v>
      </c>
      <c r="C56" s="541">
        <v>43709</v>
      </c>
      <c r="D56" s="542">
        <v>3.0162</v>
      </c>
      <c r="E56" s="543" t="e">
        <v>#N/A</v>
      </c>
      <c r="F56" s="544">
        <f t="shared" si="6"/>
        <v>3.0555333333333334</v>
      </c>
      <c r="G56" s="544">
        <v>3.0162</v>
      </c>
      <c r="H56" s="545"/>
      <c r="I56" s="542">
        <v>1.4958809523809524</v>
      </c>
      <c r="J56" s="543" t="e">
        <v>#N/A</v>
      </c>
      <c r="K56" s="544">
        <f t="shared" si="8"/>
        <v>1.5323511904761906</v>
      </c>
      <c r="L56" s="544">
        <v>1.4958809523809524</v>
      </c>
      <c r="M56" s="428"/>
      <c r="O56" s="178"/>
      <c r="P56" s="178"/>
      <c r="AB56" s="178"/>
      <c r="AC56" s="178"/>
    </row>
    <row r="57" spans="2:29" s="426" customFormat="1" x14ac:dyDescent="0.25">
      <c r="B57" s="540">
        <f t="shared" si="2"/>
        <v>2019</v>
      </c>
      <c r="C57" s="541">
        <v>43739</v>
      </c>
      <c r="D57" s="542">
        <v>3.0529999999999999</v>
      </c>
      <c r="E57" s="543" t="e">
        <v>#N/A</v>
      </c>
      <c r="F57" s="544">
        <f t="shared" si="6"/>
        <v>3.0555333333333334</v>
      </c>
      <c r="G57" s="544">
        <v>3.0529999999999999</v>
      </c>
      <c r="H57" s="545"/>
      <c r="I57" s="542">
        <v>1.4217380952380954</v>
      </c>
      <c r="J57" s="543" t="e">
        <v>#N/A</v>
      </c>
      <c r="K57" s="544">
        <f t="shared" si="8"/>
        <v>1.5323511904761906</v>
      </c>
      <c r="L57" s="544">
        <v>1.4217380952380954</v>
      </c>
      <c r="M57" s="428"/>
      <c r="O57" s="178"/>
      <c r="P57" s="178"/>
      <c r="AB57" s="178"/>
      <c r="AC57" s="178"/>
    </row>
    <row r="58" spans="2:29" s="426" customFormat="1" x14ac:dyDescent="0.25">
      <c r="B58" s="540">
        <f t="shared" si="2"/>
        <v>2019</v>
      </c>
      <c r="C58" s="541">
        <v>43770</v>
      </c>
      <c r="D58" s="542">
        <v>3.0687500000000001</v>
      </c>
      <c r="E58" s="543" t="e">
        <v>#N/A</v>
      </c>
      <c r="F58" s="544">
        <f t="shared" si="6"/>
        <v>3.0555333333333334</v>
      </c>
      <c r="G58" s="544">
        <v>3.0687500000000001</v>
      </c>
      <c r="H58" s="545"/>
      <c r="I58" s="542">
        <v>1.5050476190476192</v>
      </c>
      <c r="J58" s="543" t="e">
        <v>#N/A</v>
      </c>
      <c r="K58" s="544">
        <f t="shared" si="8"/>
        <v>1.5323511904761906</v>
      </c>
      <c r="L58" s="544">
        <v>1.5050476190476192</v>
      </c>
      <c r="M58" s="428"/>
      <c r="O58" s="178"/>
      <c r="P58" s="178"/>
      <c r="AB58" s="178"/>
      <c r="AC58" s="178"/>
    </row>
    <row r="59" spans="2:29" s="426" customFormat="1" x14ac:dyDescent="0.25">
      <c r="B59" s="540">
        <f t="shared" si="2"/>
        <v>2019</v>
      </c>
      <c r="C59" s="541">
        <v>43800</v>
      </c>
      <c r="D59" s="542">
        <v>3.0550000000000002</v>
      </c>
      <c r="E59" s="543" t="e">
        <v>#N/A</v>
      </c>
      <c r="F59" s="544"/>
      <c r="G59" s="544">
        <v>3.0550000000000002</v>
      </c>
      <c r="H59" s="545"/>
      <c r="I59" s="542">
        <v>1.6026190476190476</v>
      </c>
      <c r="J59" s="543" t="e">
        <v>#N/A</v>
      </c>
      <c r="K59" s="544"/>
      <c r="L59" s="544">
        <v>1.6026190476190476</v>
      </c>
      <c r="M59" s="428"/>
      <c r="O59" s="178"/>
      <c r="P59" s="178"/>
      <c r="AB59" s="178"/>
      <c r="AC59" s="178"/>
    </row>
    <row r="60" spans="2:29" s="426" customFormat="1" x14ac:dyDescent="0.25">
      <c r="B60" s="540">
        <f t="shared" si="2"/>
        <v>2020</v>
      </c>
      <c r="C60" s="541">
        <v>43831</v>
      </c>
      <c r="D60" s="542">
        <v>3.0474999999999999</v>
      </c>
      <c r="E60" s="543" t="e">
        <v>#N/A</v>
      </c>
      <c r="F60" s="544"/>
      <c r="G60" s="544">
        <v>3.0474999999999999</v>
      </c>
      <c r="H60" s="545"/>
      <c r="I60" s="542">
        <v>1.5154761904761904</v>
      </c>
      <c r="J60" s="543" t="e">
        <v>#N/A</v>
      </c>
      <c r="K60" s="544"/>
      <c r="L60" s="544">
        <v>1.5154761904761904</v>
      </c>
      <c r="M60" s="428"/>
      <c r="O60" s="178"/>
      <c r="P60" s="178"/>
      <c r="AB60" s="178"/>
      <c r="AC60" s="178"/>
    </row>
    <row r="61" spans="2:29" s="426" customFormat="1" x14ac:dyDescent="0.25">
      <c r="B61" s="540">
        <f t="shared" si="2"/>
        <v>2020</v>
      </c>
      <c r="C61" s="541">
        <v>43862</v>
      </c>
      <c r="D61" s="542">
        <v>2.9095</v>
      </c>
      <c r="E61" s="543" t="e">
        <v>#N/A</v>
      </c>
      <c r="F61" s="544">
        <f t="shared" ref="F61:F70" si="9">AVERAGEIF($B$36:$B$95,B61,$G$36:$G$95)</f>
        <v>2.5550875</v>
      </c>
      <c r="G61" s="544">
        <v>2.9095</v>
      </c>
      <c r="H61" s="545"/>
      <c r="I61" s="542">
        <v>1.3252380952380951</v>
      </c>
      <c r="J61" s="543" t="e">
        <v>#N/A</v>
      </c>
      <c r="K61" s="544">
        <f t="shared" ref="K61" si="10">AVERAGEIF($B$36:$B$95,B61,$L$36:$L$95)</f>
        <v>0.99426587301587299</v>
      </c>
      <c r="L61" s="544">
        <v>1.3252380952380951</v>
      </c>
      <c r="M61" s="428"/>
      <c r="O61" s="178"/>
      <c r="P61" s="178"/>
      <c r="AB61" s="178"/>
      <c r="AC61" s="178"/>
    </row>
    <row r="62" spans="2:29" s="426" customFormat="1" x14ac:dyDescent="0.25">
      <c r="B62" s="540">
        <f t="shared" si="2"/>
        <v>2020</v>
      </c>
      <c r="C62" s="541">
        <v>43891</v>
      </c>
      <c r="D62" s="542">
        <v>2.7286000000000001</v>
      </c>
      <c r="E62" s="543" t="e">
        <v>#N/A</v>
      </c>
      <c r="F62" s="544">
        <f t="shared" si="9"/>
        <v>2.5550875</v>
      </c>
      <c r="G62" s="544">
        <v>2.7286000000000001</v>
      </c>
      <c r="H62" s="545"/>
      <c r="I62" s="542">
        <v>0.76214285714285712</v>
      </c>
      <c r="J62" s="543" t="e">
        <v>#N/A</v>
      </c>
      <c r="K62" s="544">
        <f t="shared" ref="K62:K70" si="11">AVERAGEIF($B$36:$B$95,B62,$L$36:$L$95)</f>
        <v>0.99426587301587299</v>
      </c>
      <c r="L62" s="544">
        <v>0.76214285714285712</v>
      </c>
      <c r="M62" s="428"/>
      <c r="O62" s="178"/>
      <c r="P62" s="178"/>
      <c r="AB62" s="178"/>
      <c r="AC62" s="178"/>
    </row>
    <row r="63" spans="2:29" s="426" customFormat="1" x14ac:dyDescent="0.25">
      <c r="B63" s="540">
        <f t="shared" si="2"/>
        <v>2020</v>
      </c>
      <c r="C63" s="541">
        <v>43922</v>
      </c>
      <c r="D63" s="542">
        <v>2.4930000000000003</v>
      </c>
      <c r="E63" s="543" t="e">
        <v>#N/A</v>
      </c>
      <c r="F63" s="546">
        <f t="shared" si="9"/>
        <v>2.5550875</v>
      </c>
      <c r="G63" s="544">
        <v>2.4930000000000003</v>
      </c>
      <c r="H63" s="545"/>
      <c r="I63" s="542">
        <v>0.43761904761904757</v>
      </c>
      <c r="J63" s="543" t="e">
        <v>#N/A</v>
      </c>
      <c r="K63" s="544">
        <f t="shared" si="11"/>
        <v>0.99426587301587299</v>
      </c>
      <c r="L63" s="544">
        <v>0.43761904761904757</v>
      </c>
      <c r="M63" s="428"/>
      <c r="O63" s="178"/>
      <c r="P63" s="178"/>
      <c r="AB63" s="178"/>
      <c r="AC63" s="178"/>
    </row>
    <row r="64" spans="2:29" s="426" customFormat="1" x14ac:dyDescent="0.25">
      <c r="B64" s="540">
        <f t="shared" si="2"/>
        <v>2020</v>
      </c>
      <c r="C64" s="541">
        <v>43952</v>
      </c>
      <c r="D64" s="542">
        <v>2.3922499999999998</v>
      </c>
      <c r="E64" s="543" t="e">
        <v>#N/A</v>
      </c>
      <c r="F64" s="546">
        <f t="shared" si="9"/>
        <v>2.5550875</v>
      </c>
      <c r="G64" s="544">
        <v>2.3922499999999998</v>
      </c>
      <c r="H64" s="545"/>
      <c r="I64" s="542">
        <v>0.69952380952380955</v>
      </c>
      <c r="J64" s="543" t="e">
        <v>#N/A</v>
      </c>
      <c r="K64" s="544">
        <f t="shared" si="11"/>
        <v>0.99426587301587299</v>
      </c>
      <c r="L64" s="544">
        <v>0.69952380952380955</v>
      </c>
      <c r="M64" s="428"/>
      <c r="O64" s="178"/>
      <c r="P64" s="178"/>
      <c r="AB64" s="178"/>
      <c r="AC64" s="178"/>
    </row>
    <row r="65" spans="2:29" s="426" customFormat="1" x14ac:dyDescent="0.25">
      <c r="B65" s="540">
        <f t="shared" si="2"/>
        <v>2020</v>
      </c>
      <c r="C65" s="541">
        <v>43983</v>
      </c>
      <c r="D65" s="542">
        <v>2.4079999999999999</v>
      </c>
      <c r="E65" s="543" t="e">
        <v>#N/A</v>
      </c>
      <c r="F65" s="546">
        <f t="shared" si="9"/>
        <v>2.5550875</v>
      </c>
      <c r="G65" s="544">
        <v>2.4079999999999999</v>
      </c>
      <c r="H65" s="545"/>
      <c r="I65" s="542">
        <v>0.95880952380952389</v>
      </c>
      <c r="J65" s="543" t="e">
        <v>#N/A</v>
      </c>
      <c r="K65" s="544">
        <f t="shared" si="11"/>
        <v>0.99426587301587299</v>
      </c>
      <c r="L65" s="544">
        <v>0.95880952380952389</v>
      </c>
      <c r="M65" s="428"/>
      <c r="O65" s="178"/>
      <c r="P65" s="178"/>
      <c r="AB65" s="178"/>
      <c r="AC65" s="178"/>
    </row>
    <row r="66" spans="2:29" s="426" customFormat="1" x14ac:dyDescent="0.25">
      <c r="B66" s="540">
        <f t="shared" si="2"/>
        <v>2020</v>
      </c>
      <c r="C66" s="541">
        <v>44013</v>
      </c>
      <c r="D66" s="542">
        <v>2.4337499999999999</v>
      </c>
      <c r="E66" s="543" t="e">
        <v>#N/A</v>
      </c>
      <c r="F66" s="546">
        <f t="shared" si="9"/>
        <v>2.5550875</v>
      </c>
      <c r="G66" s="544">
        <v>2.4337499999999999</v>
      </c>
      <c r="H66" s="545"/>
      <c r="I66" s="542">
        <v>1.0295238095238095</v>
      </c>
      <c r="J66" s="543" t="e">
        <v>#N/A</v>
      </c>
      <c r="K66" s="544">
        <f t="shared" si="11"/>
        <v>0.99426587301587299</v>
      </c>
      <c r="L66" s="544">
        <v>1.0295238095238095</v>
      </c>
      <c r="M66" s="428"/>
      <c r="O66" s="178"/>
      <c r="P66" s="178"/>
      <c r="AB66" s="178"/>
      <c r="AC66" s="178"/>
    </row>
    <row r="67" spans="2:29" s="426" customFormat="1" x14ac:dyDescent="0.25">
      <c r="B67" s="540">
        <f t="shared" si="2"/>
        <v>2020</v>
      </c>
      <c r="C67" s="541">
        <v>44044</v>
      </c>
      <c r="D67" s="542">
        <v>2.4291999999999998</v>
      </c>
      <c r="E67" s="543" t="e">
        <v>#N/A</v>
      </c>
      <c r="F67" s="546">
        <f t="shared" si="9"/>
        <v>2.5550875</v>
      </c>
      <c r="G67" s="544">
        <v>2.4291999999999998</v>
      </c>
      <c r="H67" s="545"/>
      <c r="I67" s="542">
        <v>1.0652380952380953</v>
      </c>
      <c r="J67" s="543" t="e">
        <v>#N/A</v>
      </c>
      <c r="K67" s="544">
        <f t="shared" si="11"/>
        <v>0.99426587301587299</v>
      </c>
      <c r="L67" s="544">
        <v>1.0652380952380953</v>
      </c>
      <c r="M67" s="428"/>
      <c r="O67" s="178"/>
      <c r="P67" s="178"/>
      <c r="AB67" s="178"/>
      <c r="AC67" s="178"/>
    </row>
    <row r="68" spans="2:29" s="426" customFormat="1" x14ac:dyDescent="0.25">
      <c r="B68" s="540">
        <f t="shared" si="2"/>
        <v>2020</v>
      </c>
      <c r="C68" s="541">
        <v>44075</v>
      </c>
      <c r="D68" s="542">
        <v>2.4137499999999998</v>
      </c>
      <c r="E68" s="543" t="e">
        <v>#N/A</v>
      </c>
      <c r="F68" s="546">
        <f t="shared" si="9"/>
        <v>2.5550875</v>
      </c>
      <c r="G68" s="544">
        <v>2.4137499999999998</v>
      </c>
      <c r="H68" s="545"/>
      <c r="I68" s="542">
        <v>0.97404761904761894</v>
      </c>
      <c r="J68" s="543" t="e">
        <v>#N/A</v>
      </c>
      <c r="K68" s="544">
        <f t="shared" si="11"/>
        <v>0.99426587301587299</v>
      </c>
      <c r="L68" s="544">
        <v>0.97404761904761894</v>
      </c>
      <c r="M68" s="428"/>
      <c r="O68" s="178"/>
      <c r="P68" s="178"/>
      <c r="AB68" s="178"/>
      <c r="AC68" s="178"/>
    </row>
    <row r="69" spans="2:29" s="426" customFormat="1" x14ac:dyDescent="0.25">
      <c r="B69" s="540">
        <f t="shared" si="2"/>
        <v>2020</v>
      </c>
      <c r="C69" s="541">
        <v>44105</v>
      </c>
      <c r="D69" s="542">
        <v>2.3887499999999999</v>
      </c>
      <c r="E69" s="543" t="e">
        <v>#N/A</v>
      </c>
      <c r="F69" s="546">
        <f t="shared" si="9"/>
        <v>2.5550875</v>
      </c>
      <c r="G69" s="544">
        <v>2.3887499999999999</v>
      </c>
      <c r="H69" s="545"/>
      <c r="I69" s="542">
        <v>0.95690476190476181</v>
      </c>
      <c r="J69" s="543" t="e">
        <v>#N/A</v>
      </c>
      <c r="K69" s="544">
        <f t="shared" si="11"/>
        <v>0.99426587301587299</v>
      </c>
      <c r="L69" s="544">
        <v>0.95690476190476181</v>
      </c>
      <c r="M69" s="428"/>
      <c r="O69" s="178"/>
      <c r="P69" s="178"/>
      <c r="AB69" s="178"/>
      <c r="AC69" s="178"/>
    </row>
    <row r="70" spans="2:29" s="426" customFormat="1" x14ac:dyDescent="0.25">
      <c r="B70" s="540">
        <f t="shared" si="2"/>
        <v>2020</v>
      </c>
      <c r="C70" s="541">
        <v>44136</v>
      </c>
      <c r="D70" s="542">
        <v>2.4319999999999999</v>
      </c>
      <c r="E70" s="543" t="e">
        <v>#N/A</v>
      </c>
      <c r="F70" s="544">
        <f t="shared" si="9"/>
        <v>2.5550875</v>
      </c>
      <c r="G70" s="544">
        <v>2.4319999999999999</v>
      </c>
      <c r="H70" s="545"/>
      <c r="I70" s="542">
        <v>1.0164285714285715</v>
      </c>
      <c r="J70" s="543" t="e">
        <v>#N/A</v>
      </c>
      <c r="K70" s="544">
        <f t="shared" si="11"/>
        <v>0.99426587301587299</v>
      </c>
      <c r="L70" s="544">
        <v>1.0164285714285715</v>
      </c>
      <c r="M70" s="428"/>
      <c r="O70" s="178"/>
      <c r="P70" s="178"/>
      <c r="AB70" s="178"/>
      <c r="AC70" s="178"/>
    </row>
    <row r="71" spans="2:29" s="426" customFormat="1" x14ac:dyDescent="0.25">
      <c r="B71" s="540">
        <f t="shared" si="2"/>
        <v>2020</v>
      </c>
      <c r="C71" s="541">
        <v>44166</v>
      </c>
      <c r="D71" s="542">
        <v>2.5847500000000001</v>
      </c>
      <c r="E71" s="543" t="e">
        <v>#N/A</v>
      </c>
      <c r="F71" s="544"/>
      <c r="G71" s="544">
        <v>2.5847500000000001</v>
      </c>
      <c r="H71" s="545"/>
      <c r="I71" s="542">
        <v>1.1902380952380953</v>
      </c>
      <c r="J71" s="543" t="e">
        <v>#N/A</v>
      </c>
      <c r="K71" s="544"/>
      <c r="L71" s="544">
        <v>1.1902380952380953</v>
      </c>
      <c r="M71" s="428"/>
      <c r="O71" s="178"/>
      <c r="P71" s="178"/>
      <c r="AB71" s="178"/>
      <c r="AC71" s="178"/>
    </row>
    <row r="72" spans="2:29" s="426" customFormat="1" x14ac:dyDescent="0.25">
      <c r="B72" s="540">
        <f t="shared" si="2"/>
        <v>2021</v>
      </c>
      <c r="C72" s="541">
        <v>44197</v>
      </c>
      <c r="D72" s="542">
        <v>2.6805000000000003</v>
      </c>
      <c r="E72" s="543" t="e">
        <v>#N/A</v>
      </c>
      <c r="F72" s="544"/>
      <c r="G72" s="544">
        <v>2.6805000000000003</v>
      </c>
      <c r="H72" s="545"/>
      <c r="I72" s="542">
        <v>1.3040476190476191</v>
      </c>
      <c r="J72" s="543" t="e">
        <v>#N/A</v>
      </c>
      <c r="K72" s="544"/>
      <c r="L72" s="544">
        <v>1.3040476190476191</v>
      </c>
      <c r="M72" s="428"/>
      <c r="O72" s="178"/>
      <c r="P72" s="178"/>
      <c r="AB72" s="178"/>
      <c r="AC72" s="178"/>
    </row>
    <row r="73" spans="2:29" s="426" customFormat="1" x14ac:dyDescent="0.25">
      <c r="B73" s="540">
        <f t="shared" si="2"/>
        <v>2021</v>
      </c>
      <c r="C73" s="541">
        <v>44228</v>
      </c>
      <c r="D73" s="542">
        <v>2.847</v>
      </c>
      <c r="E73" s="543" t="e">
        <v>#N/A</v>
      </c>
      <c r="F73" s="544">
        <f t="shared" ref="F73:F82" si="12">AVERAGEIF($B$36:$B$95,B73,$G$36:$G$95)</f>
        <v>3.0654471666666665</v>
      </c>
      <c r="G73" s="544">
        <v>2.847</v>
      </c>
      <c r="H73" s="545"/>
      <c r="I73" s="542">
        <v>1.4828571428571429</v>
      </c>
      <c r="J73" s="543" t="e">
        <v>#N/A</v>
      </c>
      <c r="K73" s="544">
        <f t="shared" ref="K73" si="13">AVERAGEIF($B$36:$B$95,B73,$L$36:$L$95)</f>
        <v>1.5491269841269844</v>
      </c>
      <c r="L73" s="544">
        <v>1.4828571428571429</v>
      </c>
      <c r="M73" s="428"/>
      <c r="O73" s="178"/>
      <c r="P73" s="178"/>
      <c r="AB73" s="178"/>
      <c r="AC73" s="178"/>
    </row>
    <row r="74" spans="2:29" s="426" customFormat="1" x14ac:dyDescent="0.25">
      <c r="B74" s="540">
        <f t="shared" si="2"/>
        <v>2021</v>
      </c>
      <c r="C74" s="541">
        <v>44256</v>
      </c>
      <c r="D74" s="542">
        <v>3.1522000000000001</v>
      </c>
      <c r="E74" s="543" t="e">
        <v>#N/A</v>
      </c>
      <c r="F74" s="544">
        <f t="shared" si="12"/>
        <v>3.0654471666666665</v>
      </c>
      <c r="G74" s="544">
        <v>3.1522000000000001</v>
      </c>
      <c r="H74" s="545"/>
      <c r="I74" s="542">
        <v>1.5573809523809523</v>
      </c>
      <c r="J74" s="543" t="e">
        <v>#N/A</v>
      </c>
      <c r="K74" s="544">
        <f t="shared" ref="K74:K82" si="14">AVERAGEIF($B$36:$B$95,B74,$L$36:$L$95)</f>
        <v>1.5491269841269844</v>
      </c>
      <c r="L74" s="544">
        <v>1.5573809523809523</v>
      </c>
      <c r="M74" s="428"/>
      <c r="O74" s="178"/>
      <c r="P74" s="178"/>
      <c r="AB74" s="178"/>
      <c r="AC74" s="178"/>
    </row>
    <row r="75" spans="2:29" s="426" customFormat="1" x14ac:dyDescent="0.25">
      <c r="B75" s="540">
        <f t="shared" si="2"/>
        <v>2021</v>
      </c>
      <c r="C75" s="541">
        <v>44287</v>
      </c>
      <c r="D75" s="542">
        <v>3.1302499999999998</v>
      </c>
      <c r="E75" s="543" t="e">
        <v>#N/A</v>
      </c>
      <c r="F75" s="544">
        <f t="shared" si="12"/>
        <v>3.0654471666666665</v>
      </c>
      <c r="G75" s="544">
        <v>3.1302499999999998</v>
      </c>
      <c r="H75" s="545"/>
      <c r="I75" s="542">
        <v>1.5430952380952381</v>
      </c>
      <c r="J75" s="543" t="e">
        <v>#N/A</v>
      </c>
      <c r="K75" s="544">
        <f t="shared" si="14"/>
        <v>1.5491269841269844</v>
      </c>
      <c r="L75" s="544">
        <v>1.5430952380952381</v>
      </c>
      <c r="M75" s="428"/>
      <c r="O75" s="178"/>
      <c r="P75" s="178"/>
      <c r="AB75" s="178"/>
      <c r="AC75" s="178"/>
    </row>
    <row r="76" spans="2:29" s="426" customFormat="1" x14ac:dyDescent="0.25">
      <c r="B76" s="540">
        <f t="shared" si="2"/>
        <v>2021</v>
      </c>
      <c r="C76" s="541">
        <v>44317</v>
      </c>
      <c r="D76" s="542">
        <v>3.2170000000000001</v>
      </c>
      <c r="E76" s="543">
        <v>3.2170000000000001</v>
      </c>
      <c r="F76" s="544">
        <f t="shared" si="12"/>
        <v>3.0654471666666665</v>
      </c>
      <c r="G76" s="544">
        <v>3.2170000000000001</v>
      </c>
      <c r="H76" s="545"/>
      <c r="I76" s="542">
        <v>1.6307142857142856</v>
      </c>
      <c r="J76" s="543">
        <v>1.6307142857142856</v>
      </c>
      <c r="K76" s="544">
        <f t="shared" si="14"/>
        <v>1.5491269841269844</v>
      </c>
      <c r="L76" s="544">
        <v>1.6307142857142856</v>
      </c>
      <c r="M76" s="428"/>
      <c r="O76" s="178"/>
      <c r="P76" s="178"/>
      <c r="AB76" s="178"/>
      <c r="AC76" s="178"/>
    </row>
    <row r="77" spans="2:29" s="426" customFormat="1" x14ac:dyDescent="0.25">
      <c r="B77" s="540">
        <f t="shared" si="2"/>
        <v>2021</v>
      </c>
      <c r="C77" s="541">
        <v>44348</v>
      </c>
      <c r="D77" s="542" t="e">
        <v>#N/A</v>
      </c>
      <c r="E77" s="543">
        <v>3.156663</v>
      </c>
      <c r="F77" s="544">
        <f t="shared" si="12"/>
        <v>3.0654471666666665</v>
      </c>
      <c r="G77" s="544">
        <v>3.156663</v>
      </c>
      <c r="H77" s="545"/>
      <c r="I77" s="542" t="e">
        <v>#N/A</v>
      </c>
      <c r="J77" s="543">
        <v>1.6428571428571428</v>
      </c>
      <c r="K77" s="544">
        <f t="shared" si="14"/>
        <v>1.5491269841269844</v>
      </c>
      <c r="L77" s="544">
        <v>1.6428571428571428</v>
      </c>
      <c r="M77" s="428"/>
      <c r="O77" s="178"/>
      <c r="P77" s="178"/>
      <c r="AB77" s="178"/>
      <c r="AC77" s="178"/>
    </row>
    <row r="78" spans="2:29" s="426" customFormat="1" x14ac:dyDescent="0.25">
      <c r="B78" s="540">
        <f t="shared" si="2"/>
        <v>2021</v>
      </c>
      <c r="C78" s="541">
        <v>44378</v>
      </c>
      <c r="D78" s="542" t="e">
        <v>#N/A</v>
      </c>
      <c r="E78" s="543">
        <v>3.1334840000000002</v>
      </c>
      <c r="F78" s="544">
        <f t="shared" si="12"/>
        <v>3.0654471666666665</v>
      </c>
      <c r="G78" s="544">
        <v>3.1334840000000002</v>
      </c>
      <c r="H78" s="545"/>
      <c r="I78" s="542" t="e">
        <v>#N/A</v>
      </c>
      <c r="J78" s="543">
        <v>1.6428571428571428</v>
      </c>
      <c r="K78" s="544">
        <f t="shared" si="14"/>
        <v>1.5491269841269844</v>
      </c>
      <c r="L78" s="544">
        <v>1.6428571428571428</v>
      </c>
      <c r="M78" s="428"/>
      <c r="O78" s="178"/>
      <c r="P78" s="178"/>
      <c r="AB78" s="178"/>
      <c r="AC78" s="178"/>
    </row>
    <row r="79" spans="2:29" s="426" customFormat="1" x14ac:dyDescent="0.25">
      <c r="B79" s="540">
        <f t="shared" si="2"/>
        <v>2021</v>
      </c>
      <c r="C79" s="541">
        <v>44409</v>
      </c>
      <c r="D79" s="542" t="e">
        <v>#N/A</v>
      </c>
      <c r="E79" s="543">
        <v>3.1481699999999999</v>
      </c>
      <c r="F79" s="544">
        <f t="shared" si="12"/>
        <v>3.0654471666666665</v>
      </c>
      <c r="G79" s="544">
        <v>3.1481699999999999</v>
      </c>
      <c r="H79" s="545"/>
      <c r="I79" s="542" t="e">
        <v>#N/A</v>
      </c>
      <c r="J79" s="543">
        <v>1.6428571428571428</v>
      </c>
      <c r="K79" s="544">
        <f t="shared" si="14"/>
        <v>1.5491269841269844</v>
      </c>
      <c r="L79" s="544">
        <v>1.6428571428571428</v>
      </c>
      <c r="M79" s="428"/>
      <c r="O79" s="178"/>
      <c r="P79" s="178"/>
      <c r="AB79" s="178"/>
      <c r="AC79" s="178"/>
    </row>
    <row r="80" spans="2:29" s="426" customFormat="1" x14ac:dyDescent="0.25">
      <c r="B80" s="540">
        <f t="shared" si="2"/>
        <v>2021</v>
      </c>
      <c r="C80" s="541">
        <v>44440</v>
      </c>
      <c r="D80" s="542" t="e">
        <v>#N/A</v>
      </c>
      <c r="E80" s="543">
        <v>3.113632</v>
      </c>
      <c r="F80" s="544">
        <f t="shared" si="12"/>
        <v>3.0654471666666665</v>
      </c>
      <c r="G80" s="544">
        <v>3.113632</v>
      </c>
      <c r="H80" s="545"/>
      <c r="I80" s="542" t="e">
        <v>#N/A</v>
      </c>
      <c r="J80" s="543">
        <v>1.5714285714285714</v>
      </c>
      <c r="K80" s="544">
        <f t="shared" si="14"/>
        <v>1.5491269841269844</v>
      </c>
      <c r="L80" s="544">
        <v>1.5714285714285714</v>
      </c>
      <c r="M80" s="428"/>
      <c r="O80" s="178"/>
      <c r="P80" s="178"/>
      <c r="AB80" s="178"/>
      <c r="AC80" s="178"/>
    </row>
    <row r="81" spans="2:29" s="426" customFormat="1" x14ac:dyDescent="0.25">
      <c r="B81" s="540">
        <f t="shared" si="2"/>
        <v>2021</v>
      </c>
      <c r="C81" s="541">
        <v>44470</v>
      </c>
      <c r="D81" s="542" t="e">
        <v>#N/A</v>
      </c>
      <c r="E81" s="543">
        <v>3.0699450000000001</v>
      </c>
      <c r="F81" s="544">
        <f t="shared" si="12"/>
        <v>3.0654471666666665</v>
      </c>
      <c r="G81" s="544">
        <v>3.0699450000000001</v>
      </c>
      <c r="H81" s="545"/>
      <c r="I81" s="542" t="e">
        <v>#N/A</v>
      </c>
      <c r="J81" s="543">
        <v>1.5238095238095237</v>
      </c>
      <c r="K81" s="544">
        <f t="shared" si="14"/>
        <v>1.5491269841269844</v>
      </c>
      <c r="L81" s="544">
        <v>1.5238095238095237</v>
      </c>
      <c r="M81" s="428"/>
      <c r="O81" s="178"/>
      <c r="P81" s="178"/>
      <c r="AB81" s="178"/>
      <c r="AC81" s="178"/>
    </row>
    <row r="82" spans="2:29" s="426" customFormat="1" x14ac:dyDescent="0.25">
      <c r="B82" s="540">
        <f t="shared" si="2"/>
        <v>2021</v>
      </c>
      <c r="C82" s="541">
        <v>44501</v>
      </c>
      <c r="D82" s="542" t="e">
        <v>#N/A</v>
      </c>
      <c r="E82" s="543">
        <v>3.0778230000000004</v>
      </c>
      <c r="F82" s="544">
        <f t="shared" si="12"/>
        <v>3.0654471666666665</v>
      </c>
      <c r="G82" s="544">
        <v>3.0778230000000004</v>
      </c>
      <c r="H82" s="545"/>
      <c r="I82" s="542" t="e">
        <v>#N/A</v>
      </c>
      <c r="J82" s="543">
        <v>1.5238095238095237</v>
      </c>
      <c r="K82" s="544">
        <f t="shared" si="14"/>
        <v>1.5491269841269844</v>
      </c>
      <c r="L82" s="544">
        <v>1.5238095238095237</v>
      </c>
      <c r="M82" s="428"/>
      <c r="O82" s="178"/>
      <c r="P82" s="178"/>
      <c r="AB82" s="178"/>
      <c r="AC82" s="178"/>
    </row>
    <row r="83" spans="2:29" s="426" customFormat="1" x14ac:dyDescent="0.25">
      <c r="B83" s="540">
        <f t="shared" si="2"/>
        <v>2021</v>
      </c>
      <c r="C83" s="541">
        <v>44531</v>
      </c>
      <c r="D83" s="542" t="e">
        <v>#N/A</v>
      </c>
      <c r="E83" s="543">
        <v>3.0586989999999998</v>
      </c>
      <c r="F83" s="544"/>
      <c r="G83" s="544">
        <v>3.0586989999999998</v>
      </c>
      <c r="H83" s="545"/>
      <c r="I83" s="542" t="e">
        <v>#N/A</v>
      </c>
      <c r="J83" s="543">
        <v>1.5238095238095237</v>
      </c>
      <c r="K83" s="544"/>
      <c r="L83" s="544">
        <v>1.5238095238095237</v>
      </c>
      <c r="M83" s="428"/>
      <c r="O83" s="178"/>
      <c r="P83" s="178"/>
      <c r="AB83" s="178"/>
      <c r="AC83" s="178"/>
    </row>
    <row r="84" spans="2:29" s="426" customFormat="1" x14ac:dyDescent="0.25">
      <c r="B84" s="540">
        <f t="shared" si="2"/>
        <v>2022</v>
      </c>
      <c r="C84" s="541">
        <v>44562</v>
      </c>
      <c r="D84" s="542" t="e">
        <v>#N/A</v>
      </c>
      <c r="E84" s="543">
        <v>3.0404409999999999</v>
      </c>
      <c r="F84" s="544"/>
      <c r="G84" s="544">
        <v>3.0404409999999999</v>
      </c>
      <c r="H84" s="545"/>
      <c r="I84" s="542" t="e">
        <v>#N/A</v>
      </c>
      <c r="J84" s="543">
        <v>1.4761904761904763</v>
      </c>
      <c r="K84" s="544"/>
      <c r="L84" s="544">
        <v>1.4761904761904763</v>
      </c>
      <c r="M84" s="428"/>
      <c r="O84" s="178"/>
      <c r="P84" s="178"/>
      <c r="AB84" s="178"/>
      <c r="AC84" s="178"/>
    </row>
    <row r="85" spans="2:29" s="426" customFormat="1" x14ac:dyDescent="0.25">
      <c r="B85" s="540">
        <f t="shared" si="2"/>
        <v>2022</v>
      </c>
      <c r="C85" s="541">
        <v>44593</v>
      </c>
      <c r="D85" s="542" t="e">
        <v>#N/A</v>
      </c>
      <c r="E85" s="543">
        <v>2.9445960000000002</v>
      </c>
      <c r="F85" s="544">
        <f t="shared" ref="F85:F94" si="15">AVERAGEIF($B$36:$B$95,B85,$G$36:$G$95)</f>
        <v>2.9363894166666671</v>
      </c>
      <c r="G85" s="544">
        <v>2.9445960000000002</v>
      </c>
      <c r="H85" s="545"/>
      <c r="I85" s="542" t="e">
        <v>#N/A</v>
      </c>
      <c r="J85" s="543">
        <v>1.4761904761904763</v>
      </c>
      <c r="K85" s="544">
        <f t="shared" ref="K85:K94" si="16">AVERAGEIF($B$36:$B$95,B85,$L$36:$L$95)</f>
        <v>1.4404761904761907</v>
      </c>
      <c r="L85" s="544">
        <v>1.4761904761904763</v>
      </c>
      <c r="M85" s="428"/>
      <c r="O85" s="178"/>
      <c r="P85" s="178"/>
      <c r="AB85" s="178"/>
      <c r="AC85" s="178"/>
    </row>
    <row r="86" spans="2:29" s="426" customFormat="1" x14ac:dyDescent="0.25">
      <c r="B86" s="540">
        <f t="shared" si="2"/>
        <v>2022</v>
      </c>
      <c r="C86" s="541">
        <v>44621</v>
      </c>
      <c r="D86" s="542" t="e">
        <v>#N/A</v>
      </c>
      <c r="E86" s="543">
        <v>2.94841</v>
      </c>
      <c r="F86" s="544">
        <f t="shared" si="15"/>
        <v>2.9363894166666671</v>
      </c>
      <c r="G86" s="544">
        <v>2.94841</v>
      </c>
      <c r="H86" s="545"/>
      <c r="I86" s="542" t="e">
        <v>#N/A</v>
      </c>
      <c r="J86" s="543">
        <v>1.4761904761904763</v>
      </c>
      <c r="K86" s="544">
        <f t="shared" si="16"/>
        <v>1.4404761904761907</v>
      </c>
      <c r="L86" s="544">
        <v>1.4761904761904763</v>
      </c>
      <c r="M86" s="428"/>
      <c r="O86" s="178"/>
      <c r="P86" s="178"/>
      <c r="AB86" s="178"/>
      <c r="AC86" s="178"/>
    </row>
    <row r="87" spans="2:29" s="426" customFormat="1" x14ac:dyDescent="0.25">
      <c r="B87" s="540">
        <f t="shared" si="2"/>
        <v>2022</v>
      </c>
      <c r="C87" s="541">
        <v>44652</v>
      </c>
      <c r="D87" s="542" t="e">
        <v>#N/A</v>
      </c>
      <c r="E87" s="543">
        <v>2.8741129999999999</v>
      </c>
      <c r="F87" s="544">
        <f t="shared" si="15"/>
        <v>2.9363894166666671</v>
      </c>
      <c r="G87" s="544">
        <v>2.8741129999999999</v>
      </c>
      <c r="H87" s="545"/>
      <c r="I87" s="542" t="e">
        <v>#N/A</v>
      </c>
      <c r="J87" s="543">
        <v>1.4285714285714286</v>
      </c>
      <c r="K87" s="544">
        <f t="shared" si="16"/>
        <v>1.4404761904761907</v>
      </c>
      <c r="L87" s="544">
        <v>1.4285714285714286</v>
      </c>
      <c r="M87" s="428"/>
      <c r="O87" s="178"/>
      <c r="P87" s="178"/>
      <c r="AB87" s="178"/>
      <c r="AC87" s="178"/>
    </row>
    <row r="88" spans="2:29" s="426" customFormat="1" x14ac:dyDescent="0.25">
      <c r="B88" s="540">
        <f t="shared" ref="B88:B95" si="17">YEAR(C88)</f>
        <v>2022</v>
      </c>
      <c r="C88" s="541">
        <v>44682</v>
      </c>
      <c r="D88" s="542" t="e">
        <v>#N/A</v>
      </c>
      <c r="E88" s="543">
        <v>2.9045580000000002</v>
      </c>
      <c r="F88" s="544">
        <f t="shared" si="15"/>
        <v>2.9363894166666671</v>
      </c>
      <c r="G88" s="544">
        <v>2.9045580000000002</v>
      </c>
      <c r="H88" s="545"/>
      <c r="I88" s="542" t="e">
        <v>#N/A</v>
      </c>
      <c r="J88" s="543">
        <v>1.4285714285714286</v>
      </c>
      <c r="K88" s="544">
        <f t="shared" si="16"/>
        <v>1.4404761904761907</v>
      </c>
      <c r="L88" s="544">
        <v>1.4285714285714286</v>
      </c>
      <c r="M88" s="428"/>
      <c r="O88" s="178"/>
      <c r="P88" s="178"/>
      <c r="AB88" s="178"/>
      <c r="AC88" s="178"/>
    </row>
    <row r="89" spans="2:29" s="426" customFormat="1" x14ac:dyDescent="0.25">
      <c r="B89" s="540">
        <f t="shared" si="17"/>
        <v>2022</v>
      </c>
      <c r="C89" s="541">
        <v>44713</v>
      </c>
      <c r="D89" s="542" t="e">
        <v>#N/A</v>
      </c>
      <c r="E89" s="543">
        <v>2.9086340000000002</v>
      </c>
      <c r="F89" s="544">
        <f t="shared" si="15"/>
        <v>2.9363894166666671</v>
      </c>
      <c r="G89" s="544">
        <v>2.9086340000000002</v>
      </c>
      <c r="H89" s="545"/>
      <c r="I89" s="542" t="e">
        <v>#N/A</v>
      </c>
      <c r="J89" s="543">
        <v>1.4285714285714286</v>
      </c>
      <c r="K89" s="544">
        <f t="shared" si="16"/>
        <v>1.4404761904761907</v>
      </c>
      <c r="L89" s="544">
        <v>1.4285714285714286</v>
      </c>
      <c r="M89" s="428"/>
      <c r="O89" s="178"/>
      <c r="P89" s="178"/>
      <c r="AB89" s="178"/>
      <c r="AC89" s="178"/>
    </row>
    <row r="90" spans="2:29" s="426" customFormat="1" x14ac:dyDescent="0.25">
      <c r="B90" s="540">
        <f t="shared" si="17"/>
        <v>2022</v>
      </c>
      <c r="C90" s="541">
        <v>44743</v>
      </c>
      <c r="D90" s="542" t="e">
        <v>#N/A</v>
      </c>
      <c r="E90" s="543">
        <v>2.9206880000000002</v>
      </c>
      <c r="F90" s="544">
        <f t="shared" si="15"/>
        <v>2.9363894166666671</v>
      </c>
      <c r="G90" s="544">
        <v>2.9206880000000002</v>
      </c>
      <c r="H90" s="545"/>
      <c r="I90" s="542" t="e">
        <v>#N/A</v>
      </c>
      <c r="J90" s="543">
        <v>1.4285714285714286</v>
      </c>
      <c r="K90" s="544">
        <f t="shared" si="16"/>
        <v>1.4404761904761907</v>
      </c>
      <c r="L90" s="544">
        <v>1.4285714285714286</v>
      </c>
      <c r="M90" s="428"/>
      <c r="O90" s="178"/>
      <c r="P90" s="178"/>
      <c r="AB90" s="178"/>
      <c r="AC90" s="178"/>
    </row>
    <row r="91" spans="2:29" s="426" customFormat="1" x14ac:dyDescent="0.25">
      <c r="B91" s="540">
        <f t="shared" si="17"/>
        <v>2022</v>
      </c>
      <c r="C91" s="541">
        <v>44774</v>
      </c>
      <c r="D91" s="542" t="e">
        <v>#N/A</v>
      </c>
      <c r="E91" s="543">
        <v>2.9264710000000003</v>
      </c>
      <c r="F91" s="544">
        <f t="shared" si="15"/>
        <v>2.9363894166666671</v>
      </c>
      <c r="G91" s="544">
        <v>2.9264710000000003</v>
      </c>
      <c r="H91" s="545"/>
      <c r="I91" s="542" t="e">
        <v>#N/A</v>
      </c>
      <c r="J91" s="543">
        <v>1.4285714285714286</v>
      </c>
      <c r="K91" s="544">
        <f t="shared" si="16"/>
        <v>1.4404761904761907</v>
      </c>
      <c r="L91" s="544">
        <v>1.4285714285714286</v>
      </c>
      <c r="M91" s="428"/>
      <c r="O91" s="178"/>
      <c r="P91" s="178"/>
      <c r="AB91" s="178"/>
      <c r="AC91" s="178"/>
    </row>
    <row r="92" spans="2:29" s="426" customFormat="1" x14ac:dyDescent="0.25">
      <c r="B92" s="540">
        <f t="shared" si="17"/>
        <v>2022</v>
      </c>
      <c r="C92" s="541">
        <v>44805</v>
      </c>
      <c r="D92" s="542" t="e">
        <v>#N/A</v>
      </c>
      <c r="E92" s="543">
        <v>2.9344510000000001</v>
      </c>
      <c r="F92" s="544">
        <f t="shared" si="15"/>
        <v>2.9363894166666671</v>
      </c>
      <c r="G92" s="544">
        <v>2.9344510000000001</v>
      </c>
      <c r="H92" s="545"/>
      <c r="I92" s="542" t="e">
        <v>#N/A</v>
      </c>
      <c r="J92" s="543">
        <v>1.4285714285714286</v>
      </c>
      <c r="K92" s="544">
        <f t="shared" si="16"/>
        <v>1.4404761904761907</v>
      </c>
      <c r="L92" s="544">
        <v>1.4285714285714286</v>
      </c>
      <c r="M92" s="428"/>
      <c r="O92" s="178"/>
      <c r="P92" s="178"/>
      <c r="AB92" s="178"/>
      <c r="AC92" s="178"/>
    </row>
    <row r="93" spans="2:29" s="426" customFormat="1" x14ac:dyDescent="0.25">
      <c r="B93" s="540">
        <f t="shared" si="17"/>
        <v>2022</v>
      </c>
      <c r="C93" s="541">
        <v>44835</v>
      </c>
      <c r="D93" s="542" t="e">
        <v>#N/A</v>
      </c>
      <c r="E93" s="543">
        <v>2.9444439999999998</v>
      </c>
      <c r="F93" s="544">
        <f t="shared" si="15"/>
        <v>2.9363894166666671</v>
      </c>
      <c r="G93" s="544">
        <v>2.9444439999999998</v>
      </c>
      <c r="H93" s="545"/>
      <c r="I93" s="542" t="e">
        <v>#N/A</v>
      </c>
      <c r="J93" s="543">
        <v>1.4285714285714286</v>
      </c>
      <c r="K93" s="544">
        <f t="shared" si="16"/>
        <v>1.4404761904761907</v>
      </c>
      <c r="L93" s="544">
        <v>1.4285714285714286</v>
      </c>
      <c r="M93" s="428"/>
      <c r="O93" s="178"/>
      <c r="P93" s="178"/>
      <c r="AB93" s="178"/>
      <c r="AC93" s="178"/>
    </row>
    <row r="94" spans="2:29" s="426" customFormat="1" x14ac:dyDescent="0.25">
      <c r="B94" s="540">
        <f t="shared" si="17"/>
        <v>2022</v>
      </c>
      <c r="C94" s="541">
        <v>44866</v>
      </c>
      <c r="D94" s="542" t="e">
        <v>#N/A</v>
      </c>
      <c r="E94" s="543">
        <v>2.9747669999999999</v>
      </c>
      <c r="F94" s="544">
        <f t="shared" si="15"/>
        <v>2.9363894166666671</v>
      </c>
      <c r="G94" s="544">
        <v>2.9747669999999999</v>
      </c>
      <c r="H94" s="545"/>
      <c r="I94" s="542" t="e">
        <v>#N/A</v>
      </c>
      <c r="J94" s="543">
        <v>1.4285714285714286</v>
      </c>
      <c r="K94" s="544">
        <f t="shared" si="16"/>
        <v>1.4404761904761907</v>
      </c>
      <c r="L94" s="544">
        <v>1.4285714285714286</v>
      </c>
      <c r="M94" s="428"/>
      <c r="O94" s="178"/>
      <c r="P94" s="178"/>
      <c r="AB94" s="178"/>
      <c r="AC94" s="178"/>
    </row>
    <row r="95" spans="2:29" s="426" customFormat="1" x14ac:dyDescent="0.25">
      <c r="B95" s="540">
        <f t="shared" si="17"/>
        <v>2022</v>
      </c>
      <c r="C95" s="541">
        <v>44896</v>
      </c>
      <c r="D95" s="542" t="e">
        <v>#N/A</v>
      </c>
      <c r="E95" s="543">
        <v>2.9150999999999998</v>
      </c>
      <c r="F95" s="544"/>
      <c r="G95" s="544">
        <v>2.9150999999999998</v>
      </c>
      <c r="H95" s="545"/>
      <c r="I95" s="542" t="e">
        <v>#N/A</v>
      </c>
      <c r="J95" s="543">
        <v>1.4285714285714286</v>
      </c>
      <c r="K95" s="544"/>
      <c r="L95" s="544">
        <v>1.4285714285714286</v>
      </c>
      <c r="M95" s="428"/>
      <c r="O95" s="178"/>
      <c r="P95" s="178"/>
      <c r="AB95" s="178"/>
      <c r="AC95" s="178"/>
    </row>
    <row r="96" spans="2:29" s="426" customFormat="1" ht="14.25" x14ac:dyDescent="0.2">
      <c r="G96" s="427"/>
      <c r="O96" s="178"/>
      <c r="P96" s="178"/>
      <c r="AB96" s="178"/>
      <c r="AC96" s="178"/>
    </row>
    <row r="97" spans="2:29" s="426" customFormat="1" ht="14.25" x14ac:dyDescent="0.2">
      <c r="G97" s="427"/>
      <c r="O97" s="178"/>
      <c r="P97" s="178"/>
      <c r="AB97" s="178"/>
      <c r="AC97" s="178"/>
    </row>
    <row r="98" spans="2:29" s="426" customFormat="1" ht="14.25" x14ac:dyDescent="0.2">
      <c r="G98" s="427"/>
      <c r="O98" s="178"/>
      <c r="P98" s="178"/>
      <c r="AB98" s="178"/>
      <c r="AC98" s="178"/>
    </row>
    <row r="99" spans="2:29" s="426" customFormat="1" ht="14.25" x14ac:dyDescent="0.2">
      <c r="B99" s="69"/>
      <c r="C99" s="69" t="s">
        <v>0</v>
      </c>
      <c r="G99" s="427"/>
      <c r="O99" s="178"/>
      <c r="P99" s="178"/>
      <c r="AB99" s="178"/>
      <c r="AC99" s="178"/>
    </row>
    <row r="100" spans="2:29" s="426" customFormat="1" ht="14.25" x14ac:dyDescent="0.2">
      <c r="B100" s="30">
        <v>2.5</v>
      </c>
      <c r="C100" s="29">
        <v>-0.5</v>
      </c>
      <c r="G100" s="427"/>
      <c r="O100" s="178"/>
      <c r="P100" s="178"/>
      <c r="AB100" s="178"/>
      <c r="AC100" s="178"/>
    </row>
    <row r="101" spans="2:29" s="426" customFormat="1" ht="14.25" x14ac:dyDescent="0.2">
      <c r="B101" s="30">
        <v>2.5</v>
      </c>
      <c r="C101" s="29">
        <v>0.5</v>
      </c>
      <c r="G101" s="427"/>
      <c r="O101" s="178"/>
      <c r="P101" s="178"/>
      <c r="AB101" s="178"/>
      <c r="AC101" s="178"/>
    </row>
    <row r="102" spans="2:29" s="426" customFormat="1" ht="14.25" x14ac:dyDescent="0.2">
      <c r="G102" s="427"/>
      <c r="O102" s="178"/>
      <c r="P102" s="178"/>
      <c r="AB102" s="178"/>
      <c r="AC102" s="178"/>
    </row>
    <row r="103" spans="2:29" s="426" customFormat="1" ht="14.25" x14ac:dyDescent="0.2">
      <c r="G103" s="427"/>
      <c r="O103" s="178"/>
      <c r="P103" s="178"/>
      <c r="AB103" s="178"/>
      <c r="AC103" s="178"/>
    </row>
    <row r="104" spans="2:29" s="426" customFormat="1" ht="14.25" x14ac:dyDescent="0.2">
      <c r="G104" s="427"/>
      <c r="O104" s="178"/>
      <c r="P104" s="178"/>
      <c r="AB104" s="178"/>
      <c r="AC104" s="178"/>
    </row>
    <row r="105" spans="2:29" s="426" customFormat="1" ht="14.25" x14ac:dyDescent="0.2">
      <c r="G105" s="427"/>
      <c r="O105" s="178"/>
      <c r="P105" s="178"/>
      <c r="AB105" s="178"/>
      <c r="AC105" s="178"/>
    </row>
    <row r="106" spans="2:29" s="426" customFormat="1" ht="14.25" x14ac:dyDescent="0.2">
      <c r="G106" s="427"/>
      <c r="O106" s="178"/>
      <c r="P106" s="178"/>
      <c r="AB106" s="178"/>
      <c r="AC106" s="178"/>
    </row>
    <row r="107" spans="2:29" s="426" customFormat="1" ht="14.25" x14ac:dyDescent="0.2">
      <c r="G107" s="427"/>
      <c r="O107" s="178"/>
      <c r="P107" s="178"/>
      <c r="AB107" s="178"/>
      <c r="AC107" s="178"/>
    </row>
    <row r="108" spans="2:29" s="426" customFormat="1" ht="14.25" x14ac:dyDescent="0.2">
      <c r="G108" s="427"/>
      <c r="O108" s="178"/>
      <c r="P108" s="178"/>
      <c r="AB108" s="178"/>
      <c r="AC108" s="178"/>
    </row>
    <row r="109" spans="2:29" s="426" customFormat="1" ht="14.25" x14ac:dyDescent="0.2">
      <c r="G109" s="427"/>
      <c r="O109" s="178"/>
      <c r="P109" s="178"/>
      <c r="AB109" s="178"/>
      <c r="AC109" s="178"/>
    </row>
    <row r="110" spans="2:29" s="426" customFormat="1" ht="14.25" x14ac:dyDescent="0.2">
      <c r="G110" s="427"/>
      <c r="O110" s="178"/>
      <c r="P110" s="178"/>
      <c r="AB110" s="178"/>
      <c r="AC110" s="178"/>
    </row>
    <row r="111" spans="2:29" s="426" customFormat="1" ht="14.25" x14ac:dyDescent="0.2">
      <c r="G111" s="427"/>
      <c r="O111" s="178"/>
      <c r="P111" s="178"/>
      <c r="AB111" s="178"/>
      <c r="AC111" s="178"/>
    </row>
    <row r="112" spans="2:29" s="426" customFormat="1" ht="14.25" x14ac:dyDescent="0.2">
      <c r="G112" s="427"/>
      <c r="O112" s="178"/>
      <c r="P112" s="178"/>
      <c r="AB112" s="178"/>
      <c r="AC112" s="178"/>
    </row>
    <row r="113" spans="7:29" s="426" customFormat="1" ht="14.25" x14ac:dyDescent="0.2">
      <c r="G113" s="427"/>
      <c r="O113" s="178"/>
      <c r="P113" s="178"/>
      <c r="AB113" s="178"/>
      <c r="AC113" s="178"/>
    </row>
    <row r="114" spans="7:29" s="426" customFormat="1" ht="14.25" x14ac:dyDescent="0.2">
      <c r="G114" s="427"/>
      <c r="O114" s="178"/>
      <c r="P114" s="178"/>
      <c r="AB114" s="178"/>
      <c r="AC114" s="178"/>
    </row>
    <row r="115" spans="7:29" s="426" customFormat="1" ht="14.25" x14ac:dyDescent="0.2">
      <c r="G115" s="427"/>
      <c r="O115" s="178"/>
      <c r="P115" s="178"/>
      <c r="AB115" s="178"/>
      <c r="AC115" s="178"/>
    </row>
    <row r="116" spans="7:29" s="426" customFormat="1" ht="14.25" x14ac:dyDescent="0.2">
      <c r="G116" s="427"/>
      <c r="O116" s="178"/>
      <c r="P116" s="178"/>
      <c r="AB116" s="178"/>
      <c r="AC116" s="178"/>
    </row>
    <row r="117" spans="7:29" s="426" customFormat="1" ht="14.25" x14ac:dyDescent="0.2">
      <c r="G117" s="427"/>
      <c r="O117" s="178"/>
      <c r="P117" s="178"/>
      <c r="AB117" s="178"/>
      <c r="AC117" s="178"/>
    </row>
    <row r="118" spans="7:29" s="426" customFormat="1" ht="14.25" x14ac:dyDescent="0.2">
      <c r="G118" s="427"/>
      <c r="O118" s="178"/>
      <c r="P118" s="178"/>
      <c r="AB118" s="178"/>
      <c r="AC118" s="178"/>
    </row>
    <row r="119" spans="7:29" s="426" customFormat="1" ht="14.25" x14ac:dyDescent="0.2">
      <c r="G119" s="427"/>
      <c r="O119" s="178"/>
      <c r="P119" s="178"/>
      <c r="AB119" s="178"/>
      <c r="AC119" s="178"/>
    </row>
    <row r="120" spans="7:29" s="426" customFormat="1" ht="14.25" x14ac:dyDescent="0.2">
      <c r="O120" s="178"/>
      <c r="P120" s="178"/>
      <c r="AB120" s="178"/>
      <c r="AC120" s="178"/>
    </row>
    <row r="121" spans="7:29" s="426" customFormat="1" ht="14.25" x14ac:dyDescent="0.2">
      <c r="O121" s="178"/>
      <c r="P121" s="178"/>
      <c r="AB121" s="178"/>
      <c r="AC121" s="178"/>
    </row>
    <row r="122" spans="7:29" s="426" customFormat="1" ht="14.25" x14ac:dyDescent="0.2">
      <c r="O122" s="178"/>
      <c r="P122" s="178"/>
      <c r="AB122" s="178"/>
      <c r="AC122" s="178"/>
    </row>
  </sheetData>
  <mergeCells count="2">
    <mergeCell ref="D24:H24"/>
    <mergeCell ref="J24:M24"/>
  </mergeCells>
  <conditionalFormatting sqref="D36:E95 I36:J95">
    <cfRule type="expression" dxfId="114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2"/>
  <sheetViews>
    <sheetView workbookViewId="0"/>
  </sheetViews>
  <sheetFormatPr defaultRowHeight="12.75" x14ac:dyDescent="0.2"/>
  <cols>
    <col min="10" max="11" width="9.28515625" hidden="1" customWidth="1"/>
    <col min="17" max="17" width="15.42578125" customWidth="1"/>
    <col min="18" max="18" width="10.7109375" customWidth="1"/>
  </cols>
  <sheetData>
    <row r="2" spans="1:18" ht="15.75" x14ac:dyDescent="0.25">
      <c r="A2" s="44" t="s">
        <v>599</v>
      </c>
    </row>
    <row r="3" spans="1:18" x14ac:dyDescent="0.2">
      <c r="A3" s="22" t="s">
        <v>16</v>
      </c>
    </row>
    <row r="5" spans="1:18" x14ac:dyDescent="0.2">
      <c r="Q5" s="166" t="s">
        <v>351</v>
      </c>
      <c r="R5" s="167"/>
    </row>
    <row r="6" spans="1:18" x14ac:dyDescent="0.2">
      <c r="Q6" s="327" t="s">
        <v>396</v>
      </c>
      <c r="R6" s="202" t="s">
        <v>280</v>
      </c>
    </row>
    <row r="25" spans="2:11" x14ac:dyDescent="0.2">
      <c r="B25" s="45"/>
      <c r="C25" s="45" t="s">
        <v>49</v>
      </c>
      <c r="D25" s="45" t="s">
        <v>50</v>
      </c>
      <c r="E25" s="45" t="s">
        <v>51</v>
      </c>
      <c r="F25" s="577" t="s">
        <v>52</v>
      </c>
      <c r="G25" s="577"/>
    </row>
    <row r="26" spans="2:11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J26" s="582"/>
      <c r="K26" s="582"/>
    </row>
    <row r="27" spans="2:11" x14ac:dyDescent="0.2">
      <c r="B27" s="117">
        <v>42370</v>
      </c>
      <c r="C27" s="118">
        <v>2.2829999999999999</v>
      </c>
      <c r="D27" s="57" t="e">
        <v>#N/A</v>
      </c>
      <c r="E27" s="57" t="e">
        <v>#N/A</v>
      </c>
      <c r="F27" s="57" t="e">
        <v>#N/A</v>
      </c>
      <c r="G27" s="57" t="e">
        <v>#N/A</v>
      </c>
    </row>
    <row r="28" spans="2:11" x14ac:dyDescent="0.2">
      <c r="B28" s="53">
        <v>42401</v>
      </c>
      <c r="C28" s="118">
        <v>1.9890000000000001</v>
      </c>
      <c r="D28" s="57" t="e">
        <v>#N/A</v>
      </c>
      <c r="E28" s="49" t="e">
        <v>#N/A</v>
      </c>
      <c r="F28" s="49" t="e">
        <v>#N/A</v>
      </c>
      <c r="G28" s="49" t="e">
        <v>#N/A</v>
      </c>
    </row>
    <row r="29" spans="2:11" x14ac:dyDescent="0.2">
      <c r="B29" s="53">
        <v>42430</v>
      </c>
      <c r="C29" s="118">
        <v>1.7290000000000001</v>
      </c>
      <c r="D29" s="57" t="e">
        <v>#N/A</v>
      </c>
      <c r="E29" s="49" t="e">
        <v>#N/A</v>
      </c>
      <c r="F29" s="49" t="e">
        <v>#N/A</v>
      </c>
      <c r="G29" s="49" t="e">
        <v>#N/A</v>
      </c>
    </row>
    <row r="30" spans="2:11" x14ac:dyDescent="0.2">
      <c r="B30" s="53">
        <v>42461</v>
      </c>
      <c r="C30" s="118">
        <v>1.917</v>
      </c>
      <c r="D30" s="57" t="e">
        <v>#N/A</v>
      </c>
      <c r="E30" s="49" t="e">
        <v>#N/A</v>
      </c>
      <c r="F30" s="49" t="e">
        <v>#N/A</v>
      </c>
      <c r="G30" s="49" t="e">
        <v>#N/A</v>
      </c>
    </row>
    <row r="31" spans="2:11" x14ac:dyDescent="0.2">
      <c r="B31" s="53">
        <v>42491</v>
      </c>
      <c r="C31" s="118">
        <v>1.9219999999999999</v>
      </c>
      <c r="D31" s="57" t="e">
        <v>#N/A</v>
      </c>
      <c r="E31" s="49" t="e">
        <v>#N/A</v>
      </c>
      <c r="F31" s="49" t="e">
        <v>#N/A</v>
      </c>
      <c r="G31" s="49" t="e">
        <v>#N/A</v>
      </c>
    </row>
    <row r="32" spans="2:11" x14ac:dyDescent="0.2">
      <c r="B32" s="53">
        <v>42522</v>
      </c>
      <c r="C32" s="118">
        <v>2.5870000000000002</v>
      </c>
      <c r="D32" s="57" t="e">
        <v>#N/A</v>
      </c>
      <c r="E32" s="49" t="e">
        <v>#N/A</v>
      </c>
      <c r="F32" s="49" t="e">
        <v>#N/A</v>
      </c>
      <c r="G32" s="49" t="e">
        <v>#N/A</v>
      </c>
    </row>
    <row r="33" spans="2:7" x14ac:dyDescent="0.2">
      <c r="B33" s="53">
        <v>42552</v>
      </c>
      <c r="C33" s="118">
        <v>2.8220000000000001</v>
      </c>
      <c r="D33" s="57" t="e">
        <v>#N/A</v>
      </c>
      <c r="E33" s="49" t="e">
        <v>#N/A</v>
      </c>
      <c r="F33" s="49" t="e">
        <v>#N/A</v>
      </c>
      <c r="G33" s="49" t="e">
        <v>#N/A</v>
      </c>
    </row>
    <row r="34" spans="2:7" x14ac:dyDescent="0.2">
      <c r="B34" s="53">
        <v>42583</v>
      </c>
      <c r="C34" s="118">
        <v>2.8220000000000001</v>
      </c>
      <c r="D34" s="57" t="e">
        <v>#N/A</v>
      </c>
      <c r="E34" s="49" t="e">
        <v>#N/A</v>
      </c>
      <c r="F34" s="49" t="e">
        <v>#N/A</v>
      </c>
      <c r="G34" s="49" t="e">
        <v>#N/A</v>
      </c>
    </row>
    <row r="35" spans="2:7" x14ac:dyDescent="0.2">
      <c r="B35" s="53">
        <v>42614</v>
      </c>
      <c r="C35" s="118">
        <v>2.992</v>
      </c>
      <c r="D35" s="57" t="e">
        <v>#N/A</v>
      </c>
      <c r="E35" s="49" t="e">
        <v>#N/A</v>
      </c>
      <c r="F35" s="49" t="e">
        <v>#N/A</v>
      </c>
      <c r="G35" s="49" t="e">
        <v>#N/A</v>
      </c>
    </row>
    <row r="36" spans="2:7" x14ac:dyDescent="0.2">
      <c r="B36" s="53">
        <v>42644</v>
      </c>
      <c r="C36" s="118">
        <v>2.9769999999999999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</row>
    <row r="37" spans="2:7" x14ac:dyDescent="0.2">
      <c r="B37" s="53">
        <v>42675</v>
      </c>
      <c r="C37" s="118">
        <v>2.548</v>
      </c>
      <c r="D37" s="57" t="e">
        <v>#N/A</v>
      </c>
      <c r="E37" s="49" t="e">
        <v>#N/A</v>
      </c>
      <c r="F37" s="49" t="e">
        <v>#N/A</v>
      </c>
      <c r="G37" s="49" t="e">
        <v>#N/A</v>
      </c>
    </row>
    <row r="38" spans="2:7" x14ac:dyDescent="0.2">
      <c r="B38" s="53">
        <v>42705</v>
      </c>
      <c r="C38" s="118">
        <v>3.5910000000000002</v>
      </c>
      <c r="D38" s="57" t="e">
        <v>#N/A</v>
      </c>
      <c r="E38" s="49" t="e">
        <v>#N/A</v>
      </c>
      <c r="F38" s="49" t="e">
        <v>#N/A</v>
      </c>
      <c r="G38" s="49" t="e">
        <v>#N/A</v>
      </c>
    </row>
    <row r="39" spans="2:7" x14ac:dyDescent="0.2">
      <c r="B39" s="53">
        <v>42736</v>
      </c>
      <c r="C39" s="118">
        <v>3.3039999999999998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</row>
    <row r="40" spans="2:7" x14ac:dyDescent="0.2">
      <c r="B40" s="53">
        <v>42767</v>
      </c>
      <c r="C40" s="118">
        <v>2.8519999999999999</v>
      </c>
      <c r="D40" s="57" t="e">
        <v>#N/A</v>
      </c>
      <c r="E40" s="49" t="e">
        <v>#N/A</v>
      </c>
      <c r="F40" s="49" t="e">
        <v>#N/A</v>
      </c>
      <c r="G40" s="49" t="e">
        <v>#N/A</v>
      </c>
    </row>
    <row r="41" spans="2:7" x14ac:dyDescent="0.2">
      <c r="B41" s="53">
        <v>42795</v>
      </c>
      <c r="C41" s="118">
        <v>2.88</v>
      </c>
      <c r="D41" s="57" t="e">
        <v>#N/A</v>
      </c>
      <c r="E41" s="49" t="e">
        <v>#N/A</v>
      </c>
      <c r="F41" s="49" t="e">
        <v>#N/A</v>
      </c>
      <c r="G41" s="49" t="e">
        <v>#N/A</v>
      </c>
    </row>
    <row r="42" spans="2:7" x14ac:dyDescent="0.2">
      <c r="B42" s="53">
        <v>42826</v>
      </c>
      <c r="C42" s="118">
        <v>3.1030000000000002</v>
      </c>
      <c r="D42" s="57" t="e">
        <v>#N/A</v>
      </c>
      <c r="E42" s="49" t="e">
        <v>#N/A</v>
      </c>
      <c r="F42" s="49" t="e">
        <v>#N/A</v>
      </c>
      <c r="G42" s="49" t="e">
        <v>#N/A</v>
      </c>
    </row>
    <row r="43" spans="2:7" x14ac:dyDescent="0.2">
      <c r="B43" s="53">
        <v>42856</v>
      </c>
      <c r="C43" s="118">
        <v>3.15</v>
      </c>
      <c r="D43" s="57" t="e">
        <v>#N/A</v>
      </c>
      <c r="E43" s="49" t="e">
        <v>#N/A</v>
      </c>
      <c r="F43" s="49" t="e">
        <v>#N/A</v>
      </c>
      <c r="G43" s="49" t="e">
        <v>#N/A</v>
      </c>
    </row>
    <row r="44" spans="2:7" x14ac:dyDescent="0.2">
      <c r="B44" s="53">
        <v>42887</v>
      </c>
      <c r="C44" s="118">
        <v>2.9750000000000001</v>
      </c>
      <c r="D44" s="57" t="e">
        <v>#N/A</v>
      </c>
      <c r="E44" s="49" t="e">
        <v>#N/A</v>
      </c>
      <c r="F44" s="49" t="e">
        <v>#N/A</v>
      </c>
      <c r="G44" s="49" t="e">
        <v>#N/A</v>
      </c>
    </row>
    <row r="45" spans="2:7" x14ac:dyDescent="0.2">
      <c r="B45" s="53">
        <v>42917</v>
      </c>
      <c r="C45" s="118">
        <v>2.984</v>
      </c>
      <c r="D45" s="57" t="e">
        <v>#N/A</v>
      </c>
      <c r="E45" s="49" t="e">
        <v>#N/A</v>
      </c>
      <c r="F45" s="49" t="e">
        <v>#N/A</v>
      </c>
      <c r="G45" s="49" t="e">
        <v>#N/A</v>
      </c>
    </row>
    <row r="46" spans="2:7" x14ac:dyDescent="0.2">
      <c r="B46" s="53">
        <v>42948</v>
      </c>
      <c r="C46" s="118">
        <v>2.9</v>
      </c>
      <c r="D46" s="57" t="e">
        <v>#N/A</v>
      </c>
      <c r="E46" s="49" t="e">
        <v>#N/A</v>
      </c>
      <c r="F46" s="49" t="e">
        <v>#N/A</v>
      </c>
      <c r="G46" s="49" t="e">
        <v>#N/A</v>
      </c>
    </row>
    <row r="47" spans="2:7" x14ac:dyDescent="0.2">
      <c r="B47" s="53">
        <v>42979</v>
      </c>
      <c r="C47" s="118">
        <v>2.976</v>
      </c>
      <c r="D47" s="57" t="e">
        <v>#N/A</v>
      </c>
      <c r="E47" s="49" t="e">
        <v>#N/A</v>
      </c>
      <c r="F47" s="49" t="e">
        <v>#N/A</v>
      </c>
      <c r="G47" s="49" t="e">
        <v>#N/A</v>
      </c>
    </row>
    <row r="48" spans="2:7" x14ac:dyDescent="0.2">
      <c r="B48" s="53">
        <v>43009</v>
      </c>
      <c r="C48" s="118">
        <v>2.879</v>
      </c>
      <c r="D48" s="57" t="e">
        <v>#N/A</v>
      </c>
      <c r="E48" s="49" t="e">
        <v>#N/A</v>
      </c>
      <c r="F48" s="49" t="e">
        <v>#N/A</v>
      </c>
      <c r="G48" s="49" t="e">
        <v>#N/A</v>
      </c>
    </row>
    <row r="49" spans="2:7" x14ac:dyDescent="0.2">
      <c r="B49" s="53">
        <v>43040</v>
      </c>
      <c r="C49" s="118">
        <v>3.0139999999999998</v>
      </c>
      <c r="D49" s="57" t="e">
        <v>#N/A</v>
      </c>
      <c r="E49" s="49" t="e">
        <v>#N/A</v>
      </c>
      <c r="F49" s="49" t="e">
        <v>#N/A</v>
      </c>
      <c r="G49" s="49" t="e">
        <v>#N/A</v>
      </c>
    </row>
    <row r="50" spans="2:7" x14ac:dyDescent="0.2">
      <c r="B50" s="53">
        <v>43070</v>
      </c>
      <c r="C50" s="118">
        <v>2.8210000000000002</v>
      </c>
      <c r="D50" s="57" t="e">
        <v>#N/A</v>
      </c>
      <c r="E50" s="49" t="e">
        <v>#N/A</v>
      </c>
      <c r="F50" s="49" t="e">
        <v>#N/A</v>
      </c>
      <c r="G50" s="49" t="e">
        <v>#N/A</v>
      </c>
    </row>
    <row r="51" spans="2:7" x14ac:dyDescent="0.2">
      <c r="B51" s="53">
        <v>43101</v>
      </c>
      <c r="C51" s="118">
        <v>3.69</v>
      </c>
      <c r="D51" s="57" t="e">
        <v>#N/A</v>
      </c>
      <c r="E51" s="57" t="e">
        <v>#N/A</v>
      </c>
      <c r="F51" s="57" t="e">
        <v>#N/A</v>
      </c>
      <c r="G51" s="57" t="e">
        <v>#N/A</v>
      </c>
    </row>
    <row r="52" spans="2:7" x14ac:dyDescent="0.2">
      <c r="B52" s="53">
        <v>43132</v>
      </c>
      <c r="C52" s="118">
        <v>2.67</v>
      </c>
      <c r="D52" s="57" t="e">
        <v>#N/A</v>
      </c>
      <c r="E52" s="49" t="e">
        <v>#N/A</v>
      </c>
      <c r="F52" s="49" t="e">
        <v>#N/A</v>
      </c>
      <c r="G52" s="49" t="e">
        <v>#N/A</v>
      </c>
    </row>
    <row r="53" spans="2:7" x14ac:dyDescent="0.2">
      <c r="B53" s="53">
        <v>43160</v>
      </c>
      <c r="C53" s="118">
        <v>2.6930000000000001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</row>
    <row r="54" spans="2:7" x14ac:dyDescent="0.2">
      <c r="B54" s="53">
        <v>43191</v>
      </c>
      <c r="C54" s="118">
        <v>2.7959999999999998</v>
      </c>
      <c r="D54" s="57" t="e">
        <v>#N/A</v>
      </c>
      <c r="E54" s="49" t="e">
        <v>#N/A</v>
      </c>
      <c r="F54" s="49" t="e">
        <v>#N/A</v>
      </c>
      <c r="G54" s="49" t="e">
        <v>#N/A</v>
      </c>
    </row>
    <row r="55" spans="2:7" x14ac:dyDescent="0.2">
      <c r="B55" s="53">
        <v>43221</v>
      </c>
      <c r="C55" s="118">
        <v>2.8</v>
      </c>
      <c r="D55" s="57" t="e">
        <v>#N/A</v>
      </c>
      <c r="E55" s="49" t="e">
        <v>#N/A</v>
      </c>
      <c r="F55" s="49" t="e">
        <v>#N/A</v>
      </c>
      <c r="G55" s="49" t="e">
        <v>#N/A</v>
      </c>
    </row>
    <row r="56" spans="2:7" x14ac:dyDescent="0.2">
      <c r="B56" s="53">
        <v>43252</v>
      </c>
      <c r="C56" s="118">
        <v>2.9670000000000001</v>
      </c>
      <c r="D56" s="57" t="e">
        <v>#N/A</v>
      </c>
      <c r="E56" s="49" t="e">
        <v>#N/A</v>
      </c>
      <c r="F56" s="49" t="e">
        <v>#N/A</v>
      </c>
      <c r="G56" s="49" t="e">
        <v>#N/A</v>
      </c>
    </row>
    <row r="57" spans="2:7" x14ac:dyDescent="0.2">
      <c r="B57" s="53">
        <v>43282</v>
      </c>
      <c r="C57" s="118">
        <v>2.8330000000000002</v>
      </c>
      <c r="D57" s="57" t="e">
        <v>#N/A</v>
      </c>
      <c r="E57" s="49" t="e">
        <v>#N/A</v>
      </c>
      <c r="F57" s="49" t="e">
        <v>#N/A</v>
      </c>
      <c r="G57" s="49" t="e">
        <v>#N/A</v>
      </c>
    </row>
    <row r="58" spans="2:7" x14ac:dyDescent="0.2">
      <c r="B58" s="53">
        <v>43313</v>
      </c>
      <c r="C58" s="118">
        <v>2.9609999999999999</v>
      </c>
      <c r="D58" s="57" t="e">
        <v>#N/A</v>
      </c>
      <c r="E58" s="49" t="e">
        <v>#N/A</v>
      </c>
      <c r="F58" s="49" t="e">
        <v>#N/A</v>
      </c>
      <c r="G58" s="49" t="e">
        <v>#N/A</v>
      </c>
    </row>
    <row r="59" spans="2:7" x14ac:dyDescent="0.2">
      <c r="B59" s="53">
        <v>43344</v>
      </c>
      <c r="C59" s="118">
        <v>2.9950000000000001</v>
      </c>
      <c r="D59" s="57" t="e">
        <v>#N/A</v>
      </c>
      <c r="E59" s="49" t="e">
        <v>#N/A</v>
      </c>
      <c r="F59" s="49" t="e">
        <v>#N/A</v>
      </c>
      <c r="G59" s="49" t="e">
        <v>#N/A</v>
      </c>
    </row>
    <row r="60" spans="2:7" x14ac:dyDescent="0.2">
      <c r="B60" s="53">
        <v>43374</v>
      </c>
      <c r="C60" s="118">
        <v>3.2759999999999998</v>
      </c>
      <c r="D60" s="57" t="e">
        <v>#N/A</v>
      </c>
      <c r="E60" s="49" t="e">
        <v>#N/A</v>
      </c>
      <c r="F60" s="49" t="e">
        <v>#N/A</v>
      </c>
      <c r="G60" s="49" t="e">
        <v>#N/A</v>
      </c>
    </row>
    <row r="61" spans="2:7" x14ac:dyDescent="0.2">
      <c r="B61" s="53">
        <v>43405</v>
      </c>
      <c r="C61" s="118">
        <v>4.0910000000000002</v>
      </c>
      <c r="D61" s="57" t="e">
        <v>#N/A</v>
      </c>
      <c r="E61" s="49" t="e">
        <v>#N/A</v>
      </c>
      <c r="F61" s="49" t="e">
        <v>#N/A</v>
      </c>
      <c r="G61" s="49" t="e">
        <v>#N/A</v>
      </c>
    </row>
    <row r="62" spans="2:7" x14ac:dyDescent="0.2">
      <c r="B62" s="53">
        <v>43435</v>
      </c>
      <c r="C62" s="118">
        <v>4.0410000000000004</v>
      </c>
      <c r="D62" s="57" t="e">
        <v>#N/A</v>
      </c>
      <c r="E62" s="49" t="e">
        <v>#N/A</v>
      </c>
      <c r="F62" s="49" t="e">
        <v>#N/A</v>
      </c>
      <c r="G62" s="49" t="e">
        <v>#N/A</v>
      </c>
    </row>
    <row r="63" spans="2:7" x14ac:dyDescent="0.2">
      <c r="B63" s="53">
        <v>43466</v>
      </c>
      <c r="C63" s="118">
        <v>3.109</v>
      </c>
      <c r="D63" s="57" t="e">
        <v>#N/A</v>
      </c>
      <c r="E63" s="57" t="e">
        <v>#N/A</v>
      </c>
      <c r="F63" s="57" t="e">
        <v>#N/A</v>
      </c>
      <c r="G63" s="57" t="e">
        <v>#N/A</v>
      </c>
    </row>
    <row r="64" spans="2:7" x14ac:dyDescent="0.2">
      <c r="B64" s="53">
        <v>43497</v>
      </c>
      <c r="C64" s="118">
        <v>2.6909999999999998</v>
      </c>
      <c r="D64" s="57" t="e">
        <v>#N/A</v>
      </c>
      <c r="E64" s="49" t="e">
        <v>#N/A</v>
      </c>
      <c r="F64" s="49" t="e">
        <v>#N/A</v>
      </c>
      <c r="G64" s="49" t="e">
        <v>#N/A</v>
      </c>
    </row>
    <row r="65" spans="2:7" x14ac:dyDescent="0.2">
      <c r="B65" s="53">
        <v>43525</v>
      </c>
      <c r="C65" s="118">
        <v>2.948</v>
      </c>
      <c r="D65" s="57" t="e">
        <v>#N/A</v>
      </c>
      <c r="E65" s="49" t="e">
        <v>#N/A</v>
      </c>
      <c r="F65" s="49" t="e">
        <v>#N/A</v>
      </c>
      <c r="G65" s="49" t="e">
        <v>#N/A</v>
      </c>
    </row>
    <row r="66" spans="2:7" x14ac:dyDescent="0.2">
      <c r="B66" s="53">
        <v>43556</v>
      </c>
      <c r="C66" s="118">
        <v>2.6469999999999998</v>
      </c>
      <c r="D66" s="57" t="e">
        <v>#N/A</v>
      </c>
      <c r="E66" s="49" t="e">
        <v>#N/A</v>
      </c>
      <c r="F66" s="49" t="e">
        <v>#N/A</v>
      </c>
      <c r="G66" s="49" t="e">
        <v>#N/A</v>
      </c>
    </row>
    <row r="67" spans="2:7" x14ac:dyDescent="0.2">
      <c r="B67" s="53">
        <v>43586</v>
      </c>
      <c r="C67" s="118">
        <v>2.6379999999999999</v>
      </c>
      <c r="D67" s="57" t="e">
        <v>#N/A</v>
      </c>
      <c r="E67" s="49" t="e">
        <v>#N/A</v>
      </c>
      <c r="F67" s="49" t="e">
        <v>#N/A</v>
      </c>
      <c r="G67" s="49" t="e">
        <v>#N/A</v>
      </c>
    </row>
    <row r="68" spans="2:7" x14ac:dyDescent="0.2">
      <c r="B68" s="53">
        <v>43617</v>
      </c>
      <c r="C68" s="118">
        <v>2.399</v>
      </c>
      <c r="D68" s="57" t="e">
        <v>#N/A</v>
      </c>
      <c r="E68" s="49" t="e">
        <v>#N/A</v>
      </c>
      <c r="F68" s="49" t="e">
        <v>#N/A</v>
      </c>
      <c r="G68" s="49" t="e">
        <v>#N/A</v>
      </c>
    </row>
    <row r="69" spans="2:7" x14ac:dyDescent="0.2">
      <c r="B69" s="53">
        <v>43647</v>
      </c>
      <c r="C69" s="118">
        <v>2.3660000000000001</v>
      </c>
      <c r="D69" s="57" t="e">
        <v>#N/A</v>
      </c>
      <c r="E69" s="49" t="e">
        <v>#N/A</v>
      </c>
      <c r="F69" s="49" t="e">
        <v>#N/A</v>
      </c>
      <c r="G69" s="49" t="e">
        <v>#N/A</v>
      </c>
    </row>
    <row r="70" spans="2:7" x14ac:dyDescent="0.2">
      <c r="B70" s="53">
        <v>43678</v>
      </c>
      <c r="C70" s="118">
        <v>2.2210000000000001</v>
      </c>
      <c r="D70" s="57" t="e">
        <v>#N/A</v>
      </c>
      <c r="E70" s="49" t="e">
        <v>#N/A</v>
      </c>
      <c r="F70" s="49" t="e">
        <v>#N/A</v>
      </c>
      <c r="G70" s="49" t="e">
        <v>#N/A</v>
      </c>
    </row>
    <row r="71" spans="2:7" x14ac:dyDescent="0.2">
      <c r="B71" s="53">
        <v>43709</v>
      </c>
      <c r="C71" s="118">
        <v>2.5590000000000002</v>
      </c>
      <c r="D71" s="57" t="e">
        <v>#N/A</v>
      </c>
      <c r="E71" s="49" t="e">
        <v>#N/A</v>
      </c>
      <c r="F71" s="49" t="e">
        <v>#N/A</v>
      </c>
      <c r="G71" s="49" t="e">
        <v>#N/A</v>
      </c>
    </row>
    <row r="72" spans="2:7" x14ac:dyDescent="0.2">
      <c r="B72" s="53">
        <v>43739</v>
      </c>
      <c r="C72" s="118">
        <v>2.331</v>
      </c>
      <c r="D72" s="57" t="e">
        <v>#N/A</v>
      </c>
      <c r="E72" s="49" t="e">
        <v>#N/A</v>
      </c>
      <c r="F72" s="49" t="e">
        <v>#N/A</v>
      </c>
      <c r="G72" s="49" t="e">
        <v>#N/A</v>
      </c>
    </row>
    <row r="73" spans="2:7" x14ac:dyDescent="0.2">
      <c r="B73" s="53">
        <v>43770</v>
      </c>
      <c r="C73" s="118">
        <v>2.653</v>
      </c>
      <c r="D73" s="57" t="e">
        <v>#N/A</v>
      </c>
      <c r="E73" s="49" t="e">
        <v>#N/A</v>
      </c>
      <c r="F73" s="49" t="e">
        <v>#N/A</v>
      </c>
      <c r="G73" s="49" t="e">
        <v>#N/A</v>
      </c>
    </row>
    <row r="74" spans="2:7" x14ac:dyDescent="0.2">
      <c r="B74" s="53">
        <v>43800</v>
      </c>
      <c r="C74" s="118">
        <v>2.2189999999999999</v>
      </c>
      <c r="D74" s="57" t="e">
        <v>#N/A</v>
      </c>
      <c r="E74" s="49" t="e">
        <v>#N/A</v>
      </c>
      <c r="F74" s="49" t="e">
        <v>#N/A</v>
      </c>
      <c r="G74" s="49" t="e">
        <v>#N/A</v>
      </c>
    </row>
    <row r="75" spans="2:7" x14ac:dyDescent="0.2">
      <c r="B75" s="94">
        <v>43831</v>
      </c>
      <c r="C75" s="93">
        <v>2.02</v>
      </c>
      <c r="D75" s="93" t="e">
        <v>#N/A</v>
      </c>
      <c r="E75" s="93" t="e">
        <v>#N/A</v>
      </c>
      <c r="F75" s="93" t="e">
        <v>#N/A</v>
      </c>
      <c r="G75" s="93" t="e">
        <v>#N/A</v>
      </c>
    </row>
    <row r="76" spans="2:7" x14ac:dyDescent="0.2">
      <c r="B76" s="94">
        <v>43862</v>
      </c>
      <c r="C76" s="93">
        <v>1.91</v>
      </c>
      <c r="D76" s="95" t="e">
        <v>#N/A</v>
      </c>
      <c r="E76" s="95" t="e">
        <v>#N/A</v>
      </c>
      <c r="F76" s="49" t="e">
        <v>#N/A</v>
      </c>
      <c r="G76" s="49" t="e">
        <v>#N/A</v>
      </c>
    </row>
    <row r="77" spans="2:7" x14ac:dyDescent="0.2">
      <c r="B77" s="94">
        <v>43891</v>
      </c>
      <c r="C77" s="93">
        <v>1.79</v>
      </c>
      <c r="D77" s="95" t="e">
        <v>#N/A</v>
      </c>
      <c r="E77" s="95" t="e">
        <v>#N/A</v>
      </c>
      <c r="F77" s="49" t="e">
        <v>#N/A</v>
      </c>
      <c r="G77" s="49" t="e">
        <v>#N/A</v>
      </c>
    </row>
    <row r="78" spans="2:7" x14ac:dyDescent="0.2">
      <c r="B78" s="94">
        <v>43922</v>
      </c>
      <c r="C78" s="93">
        <v>1.74</v>
      </c>
      <c r="D78" s="95" t="e">
        <v>#N/A</v>
      </c>
      <c r="E78" s="95" t="e">
        <v>#N/A</v>
      </c>
      <c r="F78" s="49" t="e">
        <v>#N/A</v>
      </c>
      <c r="G78" s="49" t="e">
        <v>#N/A</v>
      </c>
    </row>
    <row r="79" spans="2:7" x14ac:dyDescent="0.2">
      <c r="B79" s="94">
        <v>43952</v>
      </c>
      <c r="C79" s="93">
        <v>1.748</v>
      </c>
      <c r="D79" s="95" t="e">
        <v>#N/A</v>
      </c>
      <c r="E79" s="95" t="e">
        <v>#N/A</v>
      </c>
      <c r="F79" s="49" t="e">
        <v>#N/A</v>
      </c>
      <c r="G79" s="49" t="e">
        <v>#N/A</v>
      </c>
    </row>
    <row r="80" spans="2:7" x14ac:dyDescent="0.2">
      <c r="B80" s="94">
        <v>43983</v>
      </c>
      <c r="C80" s="93">
        <v>1.631</v>
      </c>
      <c r="D80" s="95" t="e">
        <v>#N/A</v>
      </c>
      <c r="E80" s="95" t="e">
        <v>#N/A</v>
      </c>
      <c r="F80" s="49" t="e">
        <v>#N/A</v>
      </c>
      <c r="G80" s="49" t="e">
        <v>#N/A</v>
      </c>
    </row>
    <row r="81" spans="2:7" x14ac:dyDescent="0.2">
      <c r="B81" s="94">
        <v>44013</v>
      </c>
      <c r="C81" s="93">
        <v>1.7669999999999999</v>
      </c>
      <c r="D81" s="95" t="e">
        <v>#N/A</v>
      </c>
      <c r="E81" s="95" t="e">
        <v>#N/A</v>
      </c>
      <c r="F81" s="49" t="e">
        <v>#N/A</v>
      </c>
      <c r="G81" s="49" t="e">
        <v>#N/A</v>
      </c>
    </row>
    <row r="82" spans="2:7" x14ac:dyDescent="0.2">
      <c r="B82" s="94">
        <v>44044</v>
      </c>
      <c r="C82" s="93">
        <v>2.2999999999999998</v>
      </c>
      <c r="D82" s="95" t="e">
        <v>#N/A</v>
      </c>
      <c r="E82" s="95" t="e">
        <v>#N/A</v>
      </c>
      <c r="F82" s="49" t="e">
        <v>#N/A</v>
      </c>
      <c r="G82" s="49" t="e">
        <v>#N/A</v>
      </c>
    </row>
    <row r="83" spans="2:7" x14ac:dyDescent="0.2">
      <c r="B83" s="94">
        <v>44075</v>
      </c>
      <c r="C83" s="93">
        <v>1.9219999999999999</v>
      </c>
      <c r="D83" s="95" t="e">
        <v>#N/A</v>
      </c>
      <c r="E83" s="95" t="e">
        <v>#N/A</v>
      </c>
      <c r="F83" s="49" t="e">
        <v>#N/A</v>
      </c>
      <c r="G83" s="49" t="e">
        <v>#N/A</v>
      </c>
    </row>
    <row r="84" spans="2:7" x14ac:dyDescent="0.2">
      <c r="B84" s="94">
        <v>44105</v>
      </c>
      <c r="C84" s="93">
        <v>2.39</v>
      </c>
      <c r="D84" s="95" t="e">
        <v>#N/A</v>
      </c>
      <c r="E84" s="95" t="e">
        <v>#N/A</v>
      </c>
      <c r="F84" s="49" t="e">
        <v>#N/A</v>
      </c>
      <c r="G84" s="49" t="e">
        <v>#N/A</v>
      </c>
    </row>
    <row r="85" spans="2:7" x14ac:dyDescent="0.2">
      <c r="B85" s="94">
        <v>44136</v>
      </c>
      <c r="C85" s="93">
        <v>2.61</v>
      </c>
      <c r="D85" s="95" t="e">
        <v>#N/A</v>
      </c>
      <c r="E85" s="95" t="e">
        <v>#N/A</v>
      </c>
      <c r="F85" s="49" t="e">
        <v>#N/A</v>
      </c>
      <c r="G85" s="49" t="e">
        <v>#N/A</v>
      </c>
    </row>
    <row r="86" spans="2:7" x14ac:dyDescent="0.2">
      <c r="B86" s="94">
        <v>44166</v>
      </c>
      <c r="C86" s="93">
        <v>2.59</v>
      </c>
      <c r="D86" s="95" t="e">
        <v>#N/A</v>
      </c>
      <c r="E86" s="95" t="e">
        <v>#N/A</v>
      </c>
      <c r="F86" s="49" t="e">
        <v>#N/A</v>
      </c>
      <c r="G86" s="49" t="e">
        <v>#N/A</v>
      </c>
    </row>
    <row r="87" spans="2:7" x14ac:dyDescent="0.2">
      <c r="B87" s="94">
        <v>44197</v>
      </c>
      <c r="C87" s="93">
        <v>2.71</v>
      </c>
      <c r="D87" s="95" t="e">
        <v>#N/A</v>
      </c>
      <c r="E87" s="95" t="e">
        <v>#N/A</v>
      </c>
      <c r="F87" s="49" t="e">
        <v>#N/A</v>
      </c>
      <c r="G87" s="49" t="e">
        <v>#N/A</v>
      </c>
    </row>
    <row r="88" spans="2:7" x14ac:dyDescent="0.2">
      <c r="B88" s="94">
        <v>44228</v>
      </c>
      <c r="C88" s="93">
        <v>5.35</v>
      </c>
      <c r="D88" s="95" t="e">
        <v>#N/A</v>
      </c>
      <c r="E88" s="95" t="e">
        <v>#N/A</v>
      </c>
      <c r="F88" s="49" t="e">
        <v>#N/A</v>
      </c>
      <c r="G88" s="49" t="e">
        <v>#N/A</v>
      </c>
    </row>
    <row r="89" spans="2:7" x14ac:dyDescent="0.2">
      <c r="B89" s="94">
        <v>44256</v>
      </c>
      <c r="C89" s="93">
        <v>2.62</v>
      </c>
      <c r="D89" s="95" t="e">
        <v>#N/A</v>
      </c>
      <c r="E89" s="95" t="e">
        <v>#N/A</v>
      </c>
      <c r="F89" s="49" t="e">
        <v>#N/A</v>
      </c>
      <c r="G89" s="49" t="e">
        <v>#N/A</v>
      </c>
    </row>
    <row r="90" spans="2:7" x14ac:dyDescent="0.2">
      <c r="B90" s="94">
        <v>44287</v>
      </c>
      <c r="C90" s="93">
        <v>2.6629999999999998</v>
      </c>
      <c r="D90" s="95" t="e">
        <v>#N/A</v>
      </c>
      <c r="E90" s="95" t="e">
        <v>#N/A</v>
      </c>
      <c r="F90" s="49" t="e">
        <v>#N/A</v>
      </c>
      <c r="G90" s="49" t="e">
        <v>#N/A</v>
      </c>
    </row>
    <row r="91" spans="2:7" x14ac:dyDescent="0.2">
      <c r="B91" s="94">
        <v>44317</v>
      </c>
      <c r="C91" s="93">
        <v>2.91</v>
      </c>
      <c r="D91" s="95">
        <v>2.91</v>
      </c>
      <c r="E91" s="95" t="e">
        <v>#N/A</v>
      </c>
      <c r="F91" s="49" t="e">
        <v>#N/A</v>
      </c>
      <c r="G91" s="49" t="e">
        <v>#N/A</v>
      </c>
    </row>
    <row r="92" spans="2:7" x14ac:dyDescent="0.2">
      <c r="B92" s="94">
        <v>44348</v>
      </c>
      <c r="C92" s="93" t="e">
        <v>#N/A</v>
      </c>
      <c r="D92" s="95">
        <v>3</v>
      </c>
      <c r="E92" s="95" t="e">
        <v>#N/A</v>
      </c>
      <c r="F92" s="49" t="e">
        <v>#N/A</v>
      </c>
      <c r="G92" s="49" t="e">
        <v>#N/A</v>
      </c>
    </row>
    <row r="93" spans="2:7" x14ac:dyDescent="0.2">
      <c r="B93" s="94">
        <v>44378</v>
      </c>
      <c r="C93" s="93" t="e">
        <v>#N/A</v>
      </c>
      <c r="D93" s="95">
        <v>2.94</v>
      </c>
      <c r="E93" s="95">
        <v>3.0328000000000004</v>
      </c>
      <c r="F93" s="49">
        <v>2.5778242988595426</v>
      </c>
      <c r="G93" s="49">
        <v>3.5680770966699487</v>
      </c>
    </row>
    <row r="94" spans="2:7" x14ac:dyDescent="0.2">
      <c r="B94" s="94">
        <v>44409</v>
      </c>
      <c r="C94" s="93" t="e">
        <v>#N/A</v>
      </c>
      <c r="D94" s="95">
        <v>2.93</v>
      </c>
      <c r="E94" s="95">
        <v>3.0528</v>
      </c>
      <c r="F94" s="49">
        <v>2.3917048908911944</v>
      </c>
      <c r="G94" s="49">
        <v>3.8966295028678668</v>
      </c>
    </row>
    <row r="95" spans="2:7" x14ac:dyDescent="0.2">
      <c r="B95" s="94">
        <v>44440</v>
      </c>
      <c r="C95" s="93" t="e">
        <v>#N/A</v>
      </c>
      <c r="D95" s="95">
        <v>2.89</v>
      </c>
      <c r="E95" s="95">
        <v>3.0466000000000002</v>
      </c>
      <c r="F95" s="49">
        <v>2.2539501314890815</v>
      </c>
      <c r="G95" s="49">
        <v>4.1180021821813604</v>
      </c>
    </row>
    <row r="96" spans="2:7" x14ac:dyDescent="0.2">
      <c r="B96" s="94">
        <v>44470</v>
      </c>
      <c r="C96" s="93" t="e">
        <v>#N/A</v>
      </c>
      <c r="D96" s="95">
        <v>2.93</v>
      </c>
      <c r="E96" s="95">
        <v>3.0621999999999998</v>
      </c>
      <c r="F96" s="49">
        <v>2.1564575410700888</v>
      </c>
      <c r="G96" s="49">
        <v>4.348367014611779</v>
      </c>
    </row>
    <row r="97" spans="2:9" x14ac:dyDescent="0.2">
      <c r="B97" s="94">
        <v>44501</v>
      </c>
      <c r="C97" s="93" t="e">
        <v>#N/A</v>
      </c>
      <c r="D97" s="95">
        <v>2.95</v>
      </c>
      <c r="E97" s="95">
        <v>3.1223999999999998</v>
      </c>
      <c r="F97" s="49">
        <v>2.0881253070488737</v>
      </c>
      <c r="G97" s="49">
        <v>4.6689639396108378</v>
      </c>
    </row>
    <row r="98" spans="2:9" x14ac:dyDescent="0.2">
      <c r="B98" s="94">
        <v>44531</v>
      </c>
      <c r="C98" s="93" t="e">
        <v>#N/A</v>
      </c>
      <c r="D98" s="95">
        <v>3</v>
      </c>
      <c r="E98" s="95">
        <v>3.2426000000000004</v>
      </c>
      <c r="F98" s="49">
        <v>1.9919966394592108</v>
      </c>
      <c r="G98" s="49">
        <v>5.2783496476452276</v>
      </c>
    </row>
    <row r="99" spans="2:9" x14ac:dyDescent="0.2">
      <c r="B99" s="94">
        <v>44562</v>
      </c>
      <c r="C99" s="93" t="e">
        <v>#N/A</v>
      </c>
      <c r="D99" s="95">
        <v>3.17</v>
      </c>
      <c r="E99" s="95">
        <v>3.3227999999999995</v>
      </c>
      <c r="F99" s="49">
        <v>1.8567776800994105</v>
      </c>
      <c r="G99" s="49">
        <v>5.9463230080452441</v>
      </c>
    </row>
    <row r="100" spans="2:9" x14ac:dyDescent="0.2">
      <c r="B100" s="94">
        <v>44593</v>
      </c>
      <c r="C100" s="93" t="e">
        <v>#N/A</v>
      </c>
      <c r="D100" s="95">
        <v>3.12</v>
      </c>
      <c r="E100" s="95">
        <v>3.2527999999999997</v>
      </c>
      <c r="F100" s="49">
        <v>1.6665819890571265</v>
      </c>
      <c r="G100" s="49">
        <v>6.348747262045034</v>
      </c>
    </row>
    <row r="101" spans="2:9" x14ac:dyDescent="0.2">
      <c r="B101" s="94">
        <v>44621</v>
      </c>
      <c r="C101" s="93" t="e">
        <v>#N/A</v>
      </c>
      <c r="D101" s="95">
        <v>2.95</v>
      </c>
      <c r="E101" s="95">
        <v>3.0673999999999997</v>
      </c>
      <c r="F101" s="49">
        <v>1.5178469661232006</v>
      </c>
      <c r="G101" s="49">
        <v>6.1988744385949461</v>
      </c>
    </row>
    <row r="102" spans="2:9" x14ac:dyDescent="0.2">
      <c r="B102" s="94">
        <v>44652</v>
      </c>
      <c r="C102" s="93" t="e">
        <v>#N/A</v>
      </c>
      <c r="D102" s="95">
        <v>2.85</v>
      </c>
      <c r="E102" s="95">
        <v>2.681</v>
      </c>
      <c r="F102" s="49">
        <v>1.6647387238395817</v>
      </c>
      <c r="G102" s="49">
        <v>4.3176511106932303</v>
      </c>
    </row>
    <row r="103" spans="2:9" x14ac:dyDescent="0.2">
      <c r="B103" s="94">
        <v>44682</v>
      </c>
      <c r="C103" s="93" t="e">
        <v>#N/A</v>
      </c>
      <c r="D103" s="95">
        <v>2.82</v>
      </c>
      <c r="E103" s="95">
        <v>2.629</v>
      </c>
      <c r="F103" s="49">
        <v>1.6620563263591137</v>
      </c>
      <c r="G103" s="49">
        <v>4.1584878264267857</v>
      </c>
    </row>
    <row r="104" spans="2:9" x14ac:dyDescent="0.2">
      <c r="B104" s="94">
        <v>44713</v>
      </c>
      <c r="C104" s="93" t="e">
        <v>#N/A</v>
      </c>
      <c r="D104" s="95">
        <v>2.86</v>
      </c>
      <c r="E104" s="95">
        <v>2.6614</v>
      </c>
      <c r="F104" s="49">
        <v>1.6718896602379358</v>
      </c>
      <c r="G104" s="49">
        <v>4.2365534810425061</v>
      </c>
    </row>
    <row r="105" spans="2:9" x14ac:dyDescent="0.2">
      <c r="B105" s="94">
        <v>44743</v>
      </c>
      <c r="C105" s="93" t="e">
        <v>#N/A</v>
      </c>
      <c r="D105" s="95">
        <v>2.88</v>
      </c>
      <c r="E105" s="95">
        <v>2.6979999999999995</v>
      </c>
      <c r="F105" s="49">
        <v>1.6747196306651</v>
      </c>
      <c r="G105" s="49">
        <v>4.3465209738475012</v>
      </c>
    </row>
    <row r="106" spans="2:9" x14ac:dyDescent="0.2">
      <c r="B106" s="94">
        <v>44774</v>
      </c>
      <c r="C106" s="93" t="e">
        <v>#N/A</v>
      </c>
      <c r="D106" s="95">
        <v>2.88</v>
      </c>
      <c r="E106" s="95">
        <v>2.7039999999999997</v>
      </c>
      <c r="F106" s="49">
        <v>1.6554768264453024</v>
      </c>
      <c r="G106" s="49">
        <v>4.4166223792451111</v>
      </c>
    </row>
    <row r="107" spans="2:9" x14ac:dyDescent="0.2">
      <c r="B107" s="94">
        <v>44805</v>
      </c>
      <c r="C107" s="93" t="e">
        <v>#N/A</v>
      </c>
      <c r="D107" s="95">
        <v>2.85</v>
      </c>
      <c r="E107" s="95">
        <v>2.6885999999999997</v>
      </c>
      <c r="F107" s="49">
        <v>1.6159878418709623</v>
      </c>
      <c r="G107" s="49">
        <v>4.4731586294800874</v>
      </c>
    </row>
    <row r="108" spans="2:9" x14ac:dyDescent="0.2">
      <c r="B108" s="94">
        <v>44835</v>
      </c>
      <c r="C108" s="93" t="e">
        <v>#N/A</v>
      </c>
      <c r="D108" s="95">
        <v>2.89</v>
      </c>
      <c r="E108" s="95">
        <v>2.7125999999999997</v>
      </c>
      <c r="F108" s="49">
        <v>1.5881610538461943</v>
      </c>
      <c r="G108" s="49">
        <v>4.6331565316880035</v>
      </c>
    </row>
    <row r="109" spans="2:9" x14ac:dyDescent="0.2">
      <c r="B109" s="94">
        <v>44866</v>
      </c>
      <c r="C109" s="93" t="e">
        <v>#N/A</v>
      </c>
      <c r="D109" s="95">
        <v>2.93</v>
      </c>
      <c r="E109" s="95">
        <v>2.7809999999999997</v>
      </c>
      <c r="F109" s="49">
        <v>1.5643353563129823</v>
      </c>
      <c r="G109" s="49">
        <v>4.9439277638193566</v>
      </c>
    </row>
    <row r="110" spans="2:9" x14ac:dyDescent="0.2">
      <c r="B110" s="96">
        <v>44896</v>
      </c>
      <c r="C110" s="93" t="e">
        <v>#N/A</v>
      </c>
      <c r="D110" s="97">
        <v>2.97</v>
      </c>
      <c r="E110" s="97">
        <v>2.9278</v>
      </c>
      <c r="F110" s="51">
        <v>1.5656317876110972</v>
      </c>
      <c r="G110" s="51">
        <v>5.4751142049047905</v>
      </c>
    </row>
    <row r="111" spans="2:9" x14ac:dyDescent="0.2">
      <c r="B111" s="32" t="s">
        <v>602</v>
      </c>
    </row>
    <row r="112" spans="2:9" ht="324" x14ac:dyDescent="0.2">
      <c r="B112" s="570" t="s">
        <v>598</v>
      </c>
      <c r="C112" s="570"/>
      <c r="D112" s="570"/>
      <c r="E112" s="570"/>
      <c r="F112" s="570"/>
      <c r="G112" s="570"/>
      <c r="H112" s="570"/>
      <c r="I112" s="570"/>
    </row>
    <row r="113" spans="2:13" x14ac:dyDescent="0.2">
      <c r="B113" s="570"/>
      <c r="C113" s="570"/>
      <c r="D113" s="570"/>
      <c r="E113" s="570"/>
      <c r="F113" s="570"/>
      <c r="G113" s="570"/>
      <c r="H113" s="570"/>
      <c r="I113" s="570"/>
    </row>
    <row r="114" spans="2:13" ht="12.75" customHeight="1" x14ac:dyDescent="0.2">
      <c r="B114" s="359"/>
      <c r="C114" s="359"/>
      <c r="D114" s="359"/>
      <c r="E114" s="359"/>
      <c r="F114" s="359"/>
      <c r="G114" s="359"/>
      <c r="H114" s="359"/>
      <c r="I114" s="359"/>
      <c r="J114" s="570"/>
      <c r="K114" s="570"/>
      <c r="L114" s="570"/>
      <c r="M114" s="570"/>
    </row>
    <row r="115" spans="2:13" x14ac:dyDescent="0.2">
      <c r="J115" s="570"/>
      <c r="K115" s="570"/>
      <c r="L115" s="570"/>
      <c r="M115" s="570"/>
    </row>
    <row r="116" spans="2:13" x14ac:dyDescent="0.2">
      <c r="J116" s="359"/>
      <c r="K116" s="359"/>
      <c r="L116" s="359"/>
      <c r="M116" s="359"/>
    </row>
    <row r="119" spans="2:13" ht="15.75" x14ac:dyDescent="0.25">
      <c r="B119" s="52" t="s">
        <v>54</v>
      </c>
    </row>
    <row r="130" spans="2:2" x14ac:dyDescent="0.2">
      <c r="B130" s="55"/>
    </row>
    <row r="131" spans="2:2" x14ac:dyDescent="0.2">
      <c r="B131" t="e">
        <f>(100*#REF!)&amp;"% NYMEX futures upper confidence interval"</f>
        <v>#REF!</v>
      </c>
    </row>
    <row r="132" spans="2:2" x14ac:dyDescent="0.2">
      <c r="B132" t="e">
        <f>(100*#REF!)&amp;"% NYMEX futures lower confidence interval"</f>
        <v>#REF!</v>
      </c>
    </row>
  </sheetData>
  <mergeCells count="2">
    <mergeCell ref="F25:G25"/>
    <mergeCell ref="J26:K26"/>
  </mergeCells>
  <phoneticPr fontId="27" type="noConversion"/>
  <conditionalFormatting sqref="C75:G110 E28:G74 C27:G27">
    <cfRule type="expression" dxfId="113" priority="10" stopIfTrue="1">
      <formula>ISNA(C27)</formula>
    </cfRule>
  </conditionalFormatting>
  <conditionalFormatting sqref="C75:E110">
    <cfRule type="expression" dxfId="112" priority="9" stopIfTrue="1">
      <formula>ISNA(C75)</formula>
    </cfRule>
  </conditionalFormatting>
  <conditionalFormatting sqref="F75:G75">
    <cfRule type="expression" dxfId="111" priority="8" stopIfTrue="1">
      <formula>ISNA(F75)</formula>
    </cfRule>
  </conditionalFormatting>
  <conditionalFormatting sqref="C28:C74">
    <cfRule type="expression" dxfId="110" priority="1" stopIfTrue="1">
      <formula>ISNA(C28)</formula>
    </cfRule>
  </conditionalFormatting>
  <conditionalFormatting sqref="C27">
    <cfRule type="expression" dxfId="109" priority="6" stopIfTrue="1">
      <formula>ISNA(C27)</formula>
    </cfRule>
  </conditionalFormatting>
  <conditionalFormatting sqref="C28:D74">
    <cfRule type="expression" dxfId="108" priority="2" stopIfTrue="1">
      <formula>ISNA(C28)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8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zoomScaleNormal="100"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25.7109375" style="119" customWidth="1"/>
    <col min="18" max="18" width="10.5703125" style="119" customWidth="1"/>
    <col min="19" max="27" width="9.28515625" style="119"/>
    <col min="28" max="29" width="9.28515625" style="121"/>
    <col min="30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443" t="s">
        <v>395</v>
      </c>
      <c r="R6" s="444" t="s">
        <v>281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445" t="s">
        <v>396</v>
      </c>
      <c r="R7" s="446" t="s">
        <v>548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3" spans="1:29" x14ac:dyDescent="0.25">
      <c r="A23" s="313"/>
      <c r="B23" s="313"/>
      <c r="C23" s="313"/>
      <c r="D23" s="313"/>
      <c r="E23" s="313"/>
      <c r="F23" s="313"/>
      <c r="G23" s="313"/>
      <c r="H23" s="313"/>
      <c r="I23" s="313"/>
      <c r="J23" s="313"/>
    </row>
    <row r="24" spans="1:29" x14ac:dyDescent="0.25">
      <c r="B24"/>
      <c r="C24"/>
      <c r="D24" s="581"/>
      <c r="E24" s="581"/>
      <c r="F24" s="581"/>
      <c r="G24" s="581"/>
      <c r="H24" s="581"/>
      <c r="I24" s="32"/>
      <c r="J24" s="581"/>
      <c r="K24" s="581"/>
      <c r="L24" s="581"/>
      <c r="M24" s="581"/>
    </row>
    <row r="25" spans="1:29" s="379" customFormat="1" x14ac:dyDescent="0.25">
      <c r="D25" s="423" t="s">
        <v>511</v>
      </c>
      <c r="E25" s="423" t="s">
        <v>283</v>
      </c>
      <c r="F25" s="453" t="s">
        <v>512</v>
      </c>
      <c r="G25" s="453" t="s">
        <v>469</v>
      </c>
      <c r="H25" s="423"/>
      <c r="I25" s="424" t="s">
        <v>509</v>
      </c>
      <c r="J25" s="423" t="s">
        <v>230</v>
      </c>
      <c r="K25" s="453" t="s">
        <v>510</v>
      </c>
      <c r="L25" s="453" t="s">
        <v>469</v>
      </c>
      <c r="O25" s="442"/>
      <c r="P25" s="442"/>
      <c r="AB25" s="442"/>
      <c r="AC25" s="442"/>
    </row>
    <row r="26" spans="1:29" x14ac:dyDescent="0.25">
      <c r="B26" s="119">
        <f t="shared" ref="B26:B73" si="0">YEAR(C26)</f>
        <v>2017</v>
      </c>
      <c r="C26" s="122">
        <v>42736</v>
      </c>
      <c r="D26" s="123">
        <v>9.32</v>
      </c>
      <c r="E26" s="129" t="e">
        <v>#N/A</v>
      </c>
      <c r="F26" s="128"/>
      <c r="G26" s="525">
        <v>9.32</v>
      </c>
      <c r="H26" s="126"/>
      <c r="I26" s="123">
        <v>3.4262480000000002</v>
      </c>
      <c r="J26" s="129" t="e">
        <v>#N/A</v>
      </c>
      <c r="K26" s="128"/>
      <c r="L26" s="128">
        <v>3.4262480000000002</v>
      </c>
      <c r="M26" s="128"/>
    </row>
    <row r="27" spans="1:29" x14ac:dyDescent="0.25">
      <c r="B27" s="119">
        <f t="shared" si="0"/>
        <v>2017</v>
      </c>
      <c r="C27" s="122">
        <v>42767</v>
      </c>
      <c r="D27" s="123">
        <v>10.01</v>
      </c>
      <c r="E27" s="129" t="e">
        <v>#N/A</v>
      </c>
      <c r="F27" s="137">
        <f t="shared" ref="F27:F36" si="1">AVERAGEIF($B$26:$B$97,B27,$G$26:$G$97)</f>
        <v>12.971666666666666</v>
      </c>
      <c r="G27" s="128">
        <v>10.01</v>
      </c>
      <c r="H27" s="126"/>
      <c r="I27" s="123">
        <v>2.9575239999999998</v>
      </c>
      <c r="J27" s="129" t="e">
        <v>#N/A</v>
      </c>
      <c r="K27" s="137">
        <f t="shared" ref="K27:K36" si="2">AVERAGEIF($B$26:$B$97,B27,$L$26:$L$97)</f>
        <v>3.0970005</v>
      </c>
      <c r="L27" s="128">
        <v>2.9575239999999998</v>
      </c>
      <c r="M27" s="126"/>
    </row>
    <row r="28" spans="1:29" x14ac:dyDescent="0.25">
      <c r="B28" s="119">
        <f t="shared" si="0"/>
        <v>2017</v>
      </c>
      <c r="C28" s="122">
        <v>42795</v>
      </c>
      <c r="D28" s="123">
        <v>9.86</v>
      </c>
      <c r="E28" s="129" t="e">
        <v>#N/A</v>
      </c>
      <c r="F28" s="137">
        <f t="shared" si="1"/>
        <v>12.971666666666666</v>
      </c>
      <c r="G28" s="128">
        <v>9.86</v>
      </c>
      <c r="H28" s="126"/>
      <c r="I28" s="123">
        <v>2.9865599999999999</v>
      </c>
      <c r="J28" s="129" t="e">
        <v>#N/A</v>
      </c>
      <c r="K28" s="137">
        <f t="shared" si="2"/>
        <v>3.0970005</v>
      </c>
      <c r="L28" s="128">
        <v>2.9865599999999999</v>
      </c>
      <c r="M28" s="126"/>
    </row>
    <row r="29" spans="1:29" x14ac:dyDescent="0.25">
      <c r="B29" s="119">
        <f t="shared" si="0"/>
        <v>2017</v>
      </c>
      <c r="C29" s="122">
        <v>42826</v>
      </c>
      <c r="D29" s="123">
        <v>11.34</v>
      </c>
      <c r="E29" s="129" t="e">
        <v>#N/A</v>
      </c>
      <c r="F29" s="137">
        <f t="shared" si="1"/>
        <v>12.971666666666666</v>
      </c>
      <c r="G29" s="128">
        <v>11.34</v>
      </c>
      <c r="H29" s="126"/>
      <c r="I29" s="123">
        <v>3.2178110000000002</v>
      </c>
      <c r="J29" s="129" t="e">
        <v>#N/A</v>
      </c>
      <c r="K29" s="128">
        <f t="shared" si="2"/>
        <v>3.0970005</v>
      </c>
      <c r="L29" s="128">
        <v>3.2178110000000002</v>
      </c>
      <c r="M29" s="126"/>
    </row>
    <row r="30" spans="1:29" x14ac:dyDescent="0.25">
      <c r="B30" s="119">
        <f t="shared" si="0"/>
        <v>2017</v>
      </c>
      <c r="C30" s="122">
        <v>42856</v>
      </c>
      <c r="D30" s="123">
        <v>13.25</v>
      </c>
      <c r="E30" s="129" t="e">
        <v>#N/A</v>
      </c>
      <c r="F30" s="137">
        <f t="shared" si="1"/>
        <v>12.971666666666666</v>
      </c>
      <c r="G30" s="128">
        <v>13.25</v>
      </c>
      <c r="H30" s="126"/>
      <c r="I30" s="123">
        <v>3.2665500000000001</v>
      </c>
      <c r="J30" s="129" t="e">
        <v>#N/A</v>
      </c>
      <c r="K30" s="128">
        <f t="shared" si="2"/>
        <v>3.0970005</v>
      </c>
      <c r="L30" s="128">
        <v>3.2665500000000001</v>
      </c>
      <c r="M30" s="126"/>
    </row>
    <row r="31" spans="1:29" x14ac:dyDescent="0.25">
      <c r="B31" s="119">
        <f t="shared" si="0"/>
        <v>2017</v>
      </c>
      <c r="C31" s="122">
        <v>42887</v>
      </c>
      <c r="D31" s="123">
        <v>16.059999999999999</v>
      </c>
      <c r="E31" s="129" t="e">
        <v>#N/A</v>
      </c>
      <c r="F31" s="137">
        <f t="shared" si="1"/>
        <v>12.971666666666666</v>
      </c>
      <c r="G31" s="128">
        <v>16.059999999999999</v>
      </c>
      <c r="H31" s="126"/>
      <c r="I31" s="123">
        <v>3.0850749999999998</v>
      </c>
      <c r="J31" s="129" t="e">
        <v>#N/A</v>
      </c>
      <c r="K31" s="128">
        <f t="shared" si="2"/>
        <v>3.0970005</v>
      </c>
      <c r="L31" s="128">
        <v>3.0850749999999998</v>
      </c>
      <c r="M31" s="126"/>
    </row>
    <row r="32" spans="1:29" x14ac:dyDescent="0.25">
      <c r="B32" s="119">
        <f t="shared" si="0"/>
        <v>2017</v>
      </c>
      <c r="C32" s="122">
        <v>42917</v>
      </c>
      <c r="D32" s="123">
        <v>17.86</v>
      </c>
      <c r="E32" s="129" t="e">
        <v>#N/A</v>
      </c>
      <c r="F32" s="137">
        <f t="shared" si="1"/>
        <v>12.971666666666666</v>
      </c>
      <c r="G32" s="128">
        <v>17.86</v>
      </c>
      <c r="H32" s="126"/>
      <c r="I32" s="123">
        <v>3.094408</v>
      </c>
      <c r="J32" s="129" t="e">
        <v>#N/A</v>
      </c>
      <c r="K32" s="128">
        <f t="shared" si="2"/>
        <v>3.0970005</v>
      </c>
      <c r="L32" s="128">
        <v>3.094408</v>
      </c>
      <c r="M32" s="126"/>
    </row>
    <row r="33" spans="2:13" x14ac:dyDescent="0.25">
      <c r="B33" s="119">
        <f t="shared" si="0"/>
        <v>2017</v>
      </c>
      <c r="C33" s="122">
        <v>42948</v>
      </c>
      <c r="D33" s="123">
        <v>18.22</v>
      </c>
      <c r="E33" s="129" t="e">
        <v>#N/A</v>
      </c>
      <c r="F33" s="137">
        <f t="shared" si="1"/>
        <v>12.971666666666666</v>
      </c>
      <c r="G33" s="128">
        <v>18.22</v>
      </c>
      <c r="H33" s="126"/>
      <c r="I33" s="123">
        <v>3.0072999999999999</v>
      </c>
      <c r="J33" s="129" t="e">
        <v>#N/A</v>
      </c>
      <c r="K33" s="128">
        <f t="shared" si="2"/>
        <v>3.0970005</v>
      </c>
      <c r="L33" s="128">
        <v>3.0072999999999999</v>
      </c>
      <c r="M33" s="126"/>
    </row>
    <row r="34" spans="2:13" x14ac:dyDescent="0.25">
      <c r="B34" s="119">
        <f t="shared" si="0"/>
        <v>2017</v>
      </c>
      <c r="C34" s="122">
        <v>42979</v>
      </c>
      <c r="D34" s="123">
        <v>16.920000000000002</v>
      </c>
      <c r="E34" s="129" t="e">
        <v>#N/A</v>
      </c>
      <c r="F34" s="137">
        <f t="shared" si="1"/>
        <v>12.971666666666666</v>
      </c>
      <c r="G34" s="128">
        <v>16.920000000000002</v>
      </c>
      <c r="H34" s="126"/>
      <c r="I34" s="123">
        <v>3.086112</v>
      </c>
      <c r="J34" s="129" t="e">
        <v>#N/A</v>
      </c>
      <c r="K34" s="128">
        <f t="shared" si="2"/>
        <v>3.0970005</v>
      </c>
      <c r="L34" s="128">
        <v>3.086112</v>
      </c>
      <c r="M34" s="126"/>
    </row>
    <row r="35" spans="2:13" x14ac:dyDescent="0.25">
      <c r="B35" s="119">
        <f t="shared" si="0"/>
        <v>2017</v>
      </c>
      <c r="C35" s="122">
        <v>43009</v>
      </c>
      <c r="D35" s="123">
        <v>13.39</v>
      </c>
      <c r="E35" s="129" t="e">
        <v>#N/A</v>
      </c>
      <c r="F35" s="137">
        <f t="shared" si="1"/>
        <v>12.971666666666666</v>
      </c>
      <c r="G35" s="128">
        <v>13.39</v>
      </c>
      <c r="H35" s="126"/>
      <c r="I35" s="123">
        <v>2.9855230000000001</v>
      </c>
      <c r="J35" s="129" t="e">
        <v>#N/A</v>
      </c>
      <c r="K35" s="128">
        <f t="shared" si="2"/>
        <v>3.0970005</v>
      </c>
      <c r="L35" s="128">
        <v>2.9855230000000001</v>
      </c>
      <c r="M35" s="126"/>
    </row>
    <row r="36" spans="2:13" x14ac:dyDescent="0.25">
      <c r="B36" s="119">
        <f t="shared" si="0"/>
        <v>2017</v>
      </c>
      <c r="C36" s="122">
        <v>43040</v>
      </c>
      <c r="D36" s="123">
        <v>10.14</v>
      </c>
      <c r="E36" s="129" t="e">
        <v>#N/A</v>
      </c>
      <c r="F36" s="137">
        <f t="shared" si="1"/>
        <v>12.971666666666666</v>
      </c>
      <c r="G36" s="128">
        <v>10.14</v>
      </c>
      <c r="H36" s="126"/>
      <c r="I36" s="123">
        <v>3.125518</v>
      </c>
      <c r="J36" s="129" t="e">
        <v>#N/A</v>
      </c>
      <c r="K36" s="137">
        <f t="shared" si="2"/>
        <v>3.0970005</v>
      </c>
      <c r="L36" s="128">
        <v>3.125518</v>
      </c>
      <c r="M36" s="126"/>
    </row>
    <row r="37" spans="2:13" x14ac:dyDescent="0.25">
      <c r="B37" s="119">
        <f t="shared" si="0"/>
        <v>2017</v>
      </c>
      <c r="C37" s="122">
        <v>43070</v>
      </c>
      <c r="D37" s="123">
        <v>9.2899999999999991</v>
      </c>
      <c r="E37" s="129" t="e">
        <v>#N/A</v>
      </c>
      <c r="F37" s="128"/>
      <c r="G37" s="128">
        <v>9.2899999999999991</v>
      </c>
      <c r="H37" s="126"/>
      <c r="I37" s="123">
        <v>2.9253770000000001</v>
      </c>
      <c r="J37" s="129" t="e">
        <v>#N/A</v>
      </c>
      <c r="K37" s="128"/>
      <c r="L37" s="128">
        <v>2.9253770000000001</v>
      </c>
      <c r="M37" s="126"/>
    </row>
    <row r="38" spans="2:13" x14ac:dyDescent="0.25">
      <c r="B38" s="119">
        <f t="shared" si="0"/>
        <v>2018</v>
      </c>
      <c r="C38" s="122">
        <v>43101</v>
      </c>
      <c r="D38" s="123">
        <v>8.9</v>
      </c>
      <c r="E38" s="129" t="e">
        <v>#N/A</v>
      </c>
      <c r="F38" s="128"/>
      <c r="G38" s="128">
        <v>8.9</v>
      </c>
      <c r="H38" s="126"/>
      <c r="I38" s="123">
        <v>3.8302200000000002</v>
      </c>
      <c r="J38" s="129" t="e">
        <v>#N/A</v>
      </c>
      <c r="K38" s="128"/>
      <c r="L38" s="128">
        <v>3.8302200000000002</v>
      </c>
      <c r="M38" s="126"/>
    </row>
    <row r="39" spans="2:13" x14ac:dyDescent="0.25">
      <c r="B39" s="119">
        <f t="shared" si="0"/>
        <v>2018</v>
      </c>
      <c r="C39" s="122">
        <v>43132</v>
      </c>
      <c r="D39" s="123">
        <v>9.6300000000000008</v>
      </c>
      <c r="E39" s="129" t="e">
        <v>#N/A</v>
      </c>
      <c r="F39" s="137">
        <f t="shared" ref="F39" si="3">AVERAGEIF($B$26:$B$97,B39,$G$26:$G$97)</f>
        <v>12.769166666666669</v>
      </c>
      <c r="G39" s="128">
        <v>9.6300000000000008</v>
      </c>
      <c r="H39" s="126"/>
      <c r="I39" s="123">
        <v>2.7714599999999998</v>
      </c>
      <c r="J39" s="129" t="e">
        <v>#N/A</v>
      </c>
      <c r="K39" s="137">
        <f t="shared" ref="K39" si="4">AVERAGEIF($B$26:$B$97,B39,$L$26:$L$97)</f>
        <v>3.2708244999999998</v>
      </c>
      <c r="L39" s="128">
        <v>2.7714599999999998</v>
      </c>
      <c r="M39" s="126"/>
    </row>
    <row r="40" spans="2:13" x14ac:dyDescent="0.25">
      <c r="B40" s="119">
        <f t="shared" si="0"/>
        <v>2018</v>
      </c>
      <c r="C40" s="122">
        <v>43160</v>
      </c>
      <c r="D40" s="123">
        <v>9.76</v>
      </c>
      <c r="E40" s="129" t="e">
        <v>#N/A</v>
      </c>
      <c r="F40" s="128">
        <f t="shared" ref="F40:F48" si="5">AVERAGEIF($B$26:$B$97,B40,$G$26:$G$97)</f>
        <v>12.769166666666669</v>
      </c>
      <c r="G40" s="128">
        <v>9.76</v>
      </c>
      <c r="H40" s="126"/>
      <c r="I40" s="123">
        <v>2.795334</v>
      </c>
      <c r="J40" s="129" t="e">
        <v>#N/A</v>
      </c>
      <c r="K40" s="128">
        <f t="shared" ref="K40:K48" si="6">AVERAGEIF($B$26:$B$97,B40,$L$26:$L$97)</f>
        <v>3.2708244999999998</v>
      </c>
      <c r="L40" s="128">
        <v>2.795334</v>
      </c>
      <c r="M40" s="126"/>
    </row>
    <row r="41" spans="2:13" x14ac:dyDescent="0.25">
      <c r="B41" s="119">
        <f t="shared" si="0"/>
        <v>2018</v>
      </c>
      <c r="C41" s="122">
        <v>43191</v>
      </c>
      <c r="D41" s="123">
        <v>10.050000000000001</v>
      </c>
      <c r="E41" s="129" t="e">
        <v>#N/A</v>
      </c>
      <c r="F41" s="128">
        <f t="shared" si="5"/>
        <v>12.769166666666669</v>
      </c>
      <c r="G41" s="128">
        <v>10.050000000000001</v>
      </c>
      <c r="H41" s="126"/>
      <c r="I41" s="123">
        <v>2.9022480000000002</v>
      </c>
      <c r="J41" s="129" t="e">
        <v>#N/A</v>
      </c>
      <c r="K41" s="128">
        <f t="shared" si="6"/>
        <v>3.2708244999999998</v>
      </c>
      <c r="L41" s="128">
        <v>2.9022480000000002</v>
      </c>
      <c r="M41" s="126"/>
    </row>
    <row r="42" spans="2:13" x14ac:dyDescent="0.25">
      <c r="B42" s="119">
        <f t="shared" si="0"/>
        <v>2018</v>
      </c>
      <c r="C42" s="122">
        <v>43221</v>
      </c>
      <c r="D42" s="123">
        <v>13.52</v>
      </c>
      <c r="E42" s="129" t="e">
        <v>#N/A</v>
      </c>
      <c r="F42" s="128">
        <f t="shared" si="5"/>
        <v>12.769166666666669</v>
      </c>
      <c r="G42" s="128">
        <v>13.52</v>
      </c>
      <c r="H42" s="126"/>
      <c r="I42" s="123">
        <v>2.9064000000000001</v>
      </c>
      <c r="J42" s="129" t="e">
        <v>#N/A</v>
      </c>
      <c r="K42" s="128">
        <f t="shared" si="6"/>
        <v>3.2708244999999998</v>
      </c>
      <c r="L42" s="128">
        <v>2.9064000000000001</v>
      </c>
      <c r="M42" s="126"/>
    </row>
    <row r="43" spans="2:13" x14ac:dyDescent="0.25">
      <c r="B43" s="119">
        <f t="shared" si="0"/>
        <v>2018</v>
      </c>
      <c r="C43" s="122">
        <v>43252</v>
      </c>
      <c r="D43" s="123">
        <v>16.47</v>
      </c>
      <c r="E43" s="129" t="e">
        <v>#N/A</v>
      </c>
      <c r="F43" s="128">
        <f t="shared" si="5"/>
        <v>12.769166666666669</v>
      </c>
      <c r="G43" s="128">
        <v>16.47</v>
      </c>
      <c r="H43" s="126"/>
      <c r="I43" s="123">
        <v>3.0797460000000001</v>
      </c>
      <c r="J43" s="129" t="e">
        <v>#N/A</v>
      </c>
      <c r="K43" s="128">
        <f t="shared" si="6"/>
        <v>3.2708244999999998</v>
      </c>
      <c r="L43" s="128">
        <v>3.0797460000000001</v>
      </c>
      <c r="M43" s="126"/>
    </row>
    <row r="44" spans="2:13" x14ac:dyDescent="0.25">
      <c r="B44" s="119">
        <f t="shared" si="0"/>
        <v>2018</v>
      </c>
      <c r="C44" s="122">
        <v>43282</v>
      </c>
      <c r="D44" s="123">
        <v>17.850000000000001</v>
      </c>
      <c r="E44" s="129" t="e">
        <v>#N/A</v>
      </c>
      <c r="F44" s="128">
        <f t="shared" si="5"/>
        <v>12.769166666666669</v>
      </c>
      <c r="G44" s="128">
        <v>17.850000000000001</v>
      </c>
      <c r="H44" s="126"/>
      <c r="I44" s="123">
        <v>2.9406539999999999</v>
      </c>
      <c r="J44" s="129" t="e">
        <v>#N/A</v>
      </c>
      <c r="K44" s="128">
        <f t="shared" si="6"/>
        <v>3.2708244999999998</v>
      </c>
      <c r="L44" s="128">
        <v>2.9406539999999999</v>
      </c>
      <c r="M44" s="126"/>
    </row>
    <row r="45" spans="2:13" x14ac:dyDescent="0.25">
      <c r="B45" s="119">
        <f t="shared" si="0"/>
        <v>2018</v>
      </c>
      <c r="C45" s="122">
        <v>43313</v>
      </c>
      <c r="D45" s="123">
        <v>18.559999999999999</v>
      </c>
      <c r="E45" s="129" t="e">
        <v>#N/A</v>
      </c>
      <c r="F45" s="128">
        <f t="shared" si="5"/>
        <v>12.769166666666669</v>
      </c>
      <c r="G45" s="128">
        <v>18.559999999999999</v>
      </c>
      <c r="H45" s="126"/>
      <c r="I45" s="123">
        <v>3.073518</v>
      </c>
      <c r="J45" s="129" t="e">
        <v>#N/A</v>
      </c>
      <c r="K45" s="128">
        <f t="shared" si="6"/>
        <v>3.2708244999999998</v>
      </c>
      <c r="L45" s="128">
        <v>3.073518</v>
      </c>
      <c r="M45" s="126"/>
    </row>
    <row r="46" spans="2:13" x14ac:dyDescent="0.25">
      <c r="B46" s="119">
        <f t="shared" si="0"/>
        <v>2018</v>
      </c>
      <c r="C46" s="122">
        <v>43344</v>
      </c>
      <c r="D46" s="123">
        <v>17.23</v>
      </c>
      <c r="E46" s="129" t="e">
        <v>#N/A</v>
      </c>
      <c r="F46" s="128">
        <f t="shared" si="5"/>
        <v>12.769166666666669</v>
      </c>
      <c r="G46" s="128">
        <v>17.23</v>
      </c>
      <c r="H46" s="126"/>
      <c r="I46" s="123">
        <v>3.1088100000000001</v>
      </c>
      <c r="J46" s="129" t="e">
        <v>#N/A</v>
      </c>
      <c r="K46" s="128">
        <f t="shared" si="6"/>
        <v>3.2708244999999998</v>
      </c>
      <c r="L46" s="128">
        <v>3.1088100000000001</v>
      </c>
      <c r="M46" s="126"/>
    </row>
    <row r="47" spans="2:13" x14ac:dyDescent="0.25">
      <c r="B47" s="119">
        <f t="shared" si="0"/>
        <v>2018</v>
      </c>
      <c r="C47" s="122">
        <v>43374</v>
      </c>
      <c r="D47" s="123">
        <v>12.22</v>
      </c>
      <c r="E47" s="129" t="e">
        <v>#N/A</v>
      </c>
      <c r="F47" s="128">
        <f t="shared" si="5"/>
        <v>12.769166666666669</v>
      </c>
      <c r="G47" s="128">
        <v>12.22</v>
      </c>
      <c r="H47" s="126"/>
      <c r="I47" s="123">
        <v>3.4004880000000002</v>
      </c>
      <c r="J47" s="129" t="e">
        <v>#N/A</v>
      </c>
      <c r="K47" s="128">
        <f t="shared" si="6"/>
        <v>3.2708244999999998</v>
      </c>
      <c r="L47" s="128">
        <v>3.4004880000000002</v>
      </c>
      <c r="M47" s="126"/>
    </row>
    <row r="48" spans="2:13" x14ac:dyDescent="0.25">
      <c r="B48" s="119">
        <f t="shared" si="0"/>
        <v>2018</v>
      </c>
      <c r="C48" s="122">
        <v>43405</v>
      </c>
      <c r="D48" s="123">
        <v>9.42</v>
      </c>
      <c r="E48" s="129" t="e">
        <v>#N/A</v>
      </c>
      <c r="F48" s="137">
        <f t="shared" si="5"/>
        <v>12.769166666666669</v>
      </c>
      <c r="G48" s="128">
        <v>9.42</v>
      </c>
      <c r="H48" s="126"/>
      <c r="I48" s="123">
        <v>4.2464579999999996</v>
      </c>
      <c r="J48" s="129" t="e">
        <v>#N/A</v>
      </c>
      <c r="K48" s="137">
        <f t="shared" si="6"/>
        <v>3.2708244999999998</v>
      </c>
      <c r="L48" s="128">
        <v>4.2464579999999996</v>
      </c>
      <c r="M48" s="126"/>
    </row>
    <row r="49" spans="2:13" x14ac:dyDescent="0.25">
      <c r="B49" s="119">
        <f t="shared" si="0"/>
        <v>2018</v>
      </c>
      <c r="C49" s="122">
        <v>43435</v>
      </c>
      <c r="D49" s="123">
        <v>9.6199999999999992</v>
      </c>
      <c r="E49" s="129" t="e">
        <v>#N/A</v>
      </c>
      <c r="F49" s="128"/>
      <c r="G49" s="128">
        <v>9.6199999999999992</v>
      </c>
      <c r="H49" s="126"/>
      <c r="I49" s="123">
        <v>4.1945579999999998</v>
      </c>
      <c r="J49" s="129" t="e">
        <v>#N/A</v>
      </c>
      <c r="K49" s="128"/>
      <c r="L49" s="128">
        <v>4.1945579999999998</v>
      </c>
      <c r="M49" s="126"/>
    </row>
    <row r="50" spans="2:13" x14ac:dyDescent="0.25">
      <c r="B50" s="119">
        <f t="shared" si="0"/>
        <v>2019</v>
      </c>
      <c r="C50" s="122">
        <v>43466</v>
      </c>
      <c r="D50" s="123">
        <v>9.36</v>
      </c>
      <c r="E50" s="129" t="e">
        <v>#N/A</v>
      </c>
      <c r="F50" s="128"/>
      <c r="G50" s="128">
        <v>9.36</v>
      </c>
      <c r="H50" s="126"/>
      <c r="I50" s="123">
        <v>3.230251</v>
      </c>
      <c r="J50" s="129" t="e">
        <v>#N/A</v>
      </c>
      <c r="K50" s="128"/>
      <c r="L50" s="128">
        <v>3.230251</v>
      </c>
      <c r="M50" s="126"/>
    </row>
    <row r="51" spans="2:13" x14ac:dyDescent="0.25">
      <c r="B51" s="119">
        <f t="shared" si="0"/>
        <v>2019</v>
      </c>
      <c r="C51" s="122">
        <v>43497</v>
      </c>
      <c r="D51" s="123">
        <v>9.4</v>
      </c>
      <c r="E51" s="129" t="e">
        <v>#N/A</v>
      </c>
      <c r="F51" s="137">
        <f t="shared" ref="F51" si="7">AVERAGEIF($B$26:$B$97,B51,$G$26:$G$97)</f>
        <v>12.683333333333335</v>
      </c>
      <c r="G51" s="128">
        <v>9.4</v>
      </c>
      <c r="H51" s="126"/>
      <c r="I51" s="123">
        <v>2.7959489999999998</v>
      </c>
      <c r="J51" s="129" t="e">
        <v>#N/A</v>
      </c>
      <c r="K51" s="137">
        <f t="shared" ref="K51" si="8">AVERAGEIF($B$26:$B$97,B51,$L$26:$L$97)</f>
        <v>2.6651215833333328</v>
      </c>
      <c r="L51" s="128">
        <v>2.7959489999999998</v>
      </c>
      <c r="M51" s="126"/>
    </row>
    <row r="52" spans="2:13" x14ac:dyDescent="0.25">
      <c r="B52" s="119">
        <f t="shared" si="0"/>
        <v>2019</v>
      </c>
      <c r="C52" s="122">
        <v>43525</v>
      </c>
      <c r="D52" s="123">
        <v>9.42</v>
      </c>
      <c r="E52" s="129" t="e">
        <v>#N/A</v>
      </c>
      <c r="F52" s="128">
        <f t="shared" ref="F52:F60" si="9">AVERAGEIF($B$26:$B$97,B52,$G$26:$G$97)</f>
        <v>12.683333333333335</v>
      </c>
      <c r="G52" s="128">
        <v>9.42</v>
      </c>
      <c r="H52" s="126"/>
      <c r="I52" s="123">
        <v>3.0629719999999998</v>
      </c>
      <c r="J52" s="129" t="e">
        <v>#N/A</v>
      </c>
      <c r="K52" s="128">
        <f t="shared" ref="K52:K60" si="10">AVERAGEIF($B$26:$B$97,B52,$L$26:$L$97)</f>
        <v>2.6651215833333328</v>
      </c>
      <c r="L52" s="128">
        <v>3.0629719999999998</v>
      </c>
      <c r="M52" s="126"/>
    </row>
    <row r="53" spans="2:13" x14ac:dyDescent="0.25">
      <c r="B53" s="119">
        <f t="shared" si="0"/>
        <v>2019</v>
      </c>
      <c r="C53" s="122">
        <v>43556</v>
      </c>
      <c r="D53" s="123">
        <v>10.85</v>
      </c>
      <c r="E53" s="129" t="e">
        <v>#N/A</v>
      </c>
      <c r="F53" s="128">
        <f t="shared" si="9"/>
        <v>12.683333333333335</v>
      </c>
      <c r="G53" s="128">
        <v>10.85</v>
      </c>
      <c r="H53" s="126"/>
      <c r="I53" s="123">
        <v>2.7502330000000001</v>
      </c>
      <c r="J53" s="129" t="e">
        <v>#N/A</v>
      </c>
      <c r="K53" s="128">
        <f t="shared" si="10"/>
        <v>2.6651215833333328</v>
      </c>
      <c r="L53" s="128">
        <v>2.7502330000000001</v>
      </c>
      <c r="M53" s="126"/>
    </row>
    <row r="54" spans="2:13" x14ac:dyDescent="0.25">
      <c r="B54" s="119">
        <f t="shared" si="0"/>
        <v>2019</v>
      </c>
      <c r="C54" s="122">
        <v>43586</v>
      </c>
      <c r="D54" s="123">
        <v>12.76</v>
      </c>
      <c r="E54" s="129" t="e">
        <v>#N/A</v>
      </c>
      <c r="F54" s="128">
        <f t="shared" si="9"/>
        <v>12.683333333333335</v>
      </c>
      <c r="G54" s="128">
        <v>12.76</v>
      </c>
      <c r="H54" s="126"/>
      <c r="I54" s="123">
        <v>2.740882</v>
      </c>
      <c r="J54" s="129" t="e">
        <v>#N/A</v>
      </c>
      <c r="K54" s="128">
        <f t="shared" si="10"/>
        <v>2.6651215833333328</v>
      </c>
      <c r="L54" s="128">
        <v>2.740882</v>
      </c>
      <c r="M54" s="126"/>
    </row>
    <row r="55" spans="2:13" x14ac:dyDescent="0.25">
      <c r="B55" s="119">
        <f t="shared" si="0"/>
        <v>2019</v>
      </c>
      <c r="C55" s="122">
        <v>43617</v>
      </c>
      <c r="D55" s="123">
        <v>15.55</v>
      </c>
      <c r="E55" s="129" t="e">
        <v>#N/A</v>
      </c>
      <c r="F55" s="128">
        <f t="shared" si="9"/>
        <v>12.683333333333335</v>
      </c>
      <c r="G55" s="128">
        <v>15.55</v>
      </c>
      <c r="H55" s="126"/>
      <c r="I55" s="123">
        <v>2.4925609999999998</v>
      </c>
      <c r="J55" s="129" t="e">
        <v>#N/A</v>
      </c>
      <c r="K55" s="128">
        <f t="shared" si="10"/>
        <v>2.6651215833333328</v>
      </c>
      <c r="L55" s="128">
        <v>2.4925609999999998</v>
      </c>
      <c r="M55" s="126"/>
    </row>
    <row r="56" spans="2:13" x14ac:dyDescent="0.25">
      <c r="B56" s="119">
        <f t="shared" si="0"/>
        <v>2019</v>
      </c>
      <c r="C56" s="122">
        <v>43647</v>
      </c>
      <c r="D56" s="123">
        <v>17.739999999999998</v>
      </c>
      <c r="E56" s="129" t="e">
        <v>#N/A</v>
      </c>
      <c r="F56" s="128">
        <f t="shared" si="9"/>
        <v>12.683333333333335</v>
      </c>
      <c r="G56" s="128">
        <v>17.739999999999998</v>
      </c>
      <c r="H56" s="126"/>
      <c r="I56" s="123">
        <v>2.4582739999999998</v>
      </c>
      <c r="J56" s="129" t="e">
        <v>#N/A</v>
      </c>
      <c r="K56" s="128">
        <f t="shared" si="10"/>
        <v>2.6651215833333328</v>
      </c>
      <c r="L56" s="128">
        <v>2.4582739999999998</v>
      </c>
      <c r="M56" s="126"/>
    </row>
    <row r="57" spans="2:13" x14ac:dyDescent="0.25">
      <c r="B57" s="119">
        <f t="shared" si="0"/>
        <v>2019</v>
      </c>
      <c r="C57" s="122">
        <v>43678</v>
      </c>
      <c r="D57" s="123">
        <v>18.38</v>
      </c>
      <c r="E57" s="129" t="e">
        <v>#N/A</v>
      </c>
      <c r="F57" s="128">
        <f t="shared" si="9"/>
        <v>12.683333333333335</v>
      </c>
      <c r="G57" s="128">
        <v>18.38</v>
      </c>
      <c r="H57" s="126"/>
      <c r="I57" s="123">
        <v>2.3076189999999999</v>
      </c>
      <c r="J57" s="129" t="e">
        <v>#N/A</v>
      </c>
      <c r="K57" s="128">
        <f t="shared" si="10"/>
        <v>2.6651215833333328</v>
      </c>
      <c r="L57" s="128">
        <v>2.3076189999999999</v>
      </c>
      <c r="M57" s="126"/>
    </row>
    <row r="58" spans="2:13" x14ac:dyDescent="0.25">
      <c r="B58" s="119">
        <f t="shared" si="0"/>
        <v>2019</v>
      </c>
      <c r="C58" s="122">
        <v>43709</v>
      </c>
      <c r="D58" s="123">
        <v>17.61</v>
      </c>
      <c r="E58" s="129" t="e">
        <v>#N/A</v>
      </c>
      <c r="F58" s="128">
        <f t="shared" si="9"/>
        <v>12.683333333333335</v>
      </c>
      <c r="G58" s="128">
        <v>17.61</v>
      </c>
      <c r="H58" s="126"/>
      <c r="I58" s="123">
        <v>2.658801</v>
      </c>
      <c r="J58" s="129" t="e">
        <v>#N/A</v>
      </c>
      <c r="K58" s="128">
        <f t="shared" si="10"/>
        <v>2.6651215833333328</v>
      </c>
      <c r="L58" s="128">
        <v>2.658801</v>
      </c>
      <c r="M58" s="126"/>
    </row>
    <row r="59" spans="2:13" x14ac:dyDescent="0.25">
      <c r="B59" s="119">
        <f t="shared" si="0"/>
        <v>2019</v>
      </c>
      <c r="C59" s="122">
        <v>43739</v>
      </c>
      <c r="D59" s="123">
        <v>12.5</v>
      </c>
      <c r="E59" s="129" t="e">
        <v>#N/A</v>
      </c>
      <c r="F59" s="128">
        <f t="shared" si="9"/>
        <v>12.683333333333335</v>
      </c>
      <c r="G59" s="128">
        <v>12.5</v>
      </c>
      <c r="H59" s="126"/>
      <c r="I59" s="123">
        <v>2.4219089999999999</v>
      </c>
      <c r="J59" s="129" t="e">
        <v>#N/A</v>
      </c>
      <c r="K59" s="128">
        <f t="shared" si="10"/>
        <v>2.6651215833333328</v>
      </c>
      <c r="L59" s="128">
        <v>2.4219089999999999</v>
      </c>
      <c r="M59" s="126"/>
    </row>
    <row r="60" spans="2:13" x14ac:dyDescent="0.25">
      <c r="B60" s="119">
        <f t="shared" si="0"/>
        <v>2019</v>
      </c>
      <c r="C60" s="122">
        <v>43770</v>
      </c>
      <c r="D60" s="123">
        <v>9.33</v>
      </c>
      <c r="E60" s="129" t="e">
        <v>#N/A</v>
      </c>
      <c r="F60" s="137">
        <f t="shared" si="9"/>
        <v>12.683333333333335</v>
      </c>
      <c r="G60" s="128">
        <v>9.33</v>
      </c>
      <c r="H60" s="126"/>
      <c r="I60" s="123">
        <v>2.7564669999999998</v>
      </c>
      <c r="J60" s="129" t="e">
        <v>#N/A</v>
      </c>
      <c r="K60" s="137">
        <f t="shared" si="10"/>
        <v>2.6651215833333328</v>
      </c>
      <c r="L60" s="128">
        <v>2.7564669999999998</v>
      </c>
      <c r="M60" s="126"/>
    </row>
    <row r="61" spans="2:13" x14ac:dyDescent="0.25">
      <c r="B61" s="119">
        <f t="shared" si="0"/>
        <v>2019</v>
      </c>
      <c r="C61" s="122">
        <v>43800</v>
      </c>
      <c r="D61" s="123">
        <v>9.3000000000000007</v>
      </c>
      <c r="E61" s="129" t="e">
        <v>#N/A</v>
      </c>
      <c r="F61" s="128"/>
      <c r="G61" s="128">
        <v>9.3000000000000007</v>
      </c>
      <c r="H61" s="126"/>
      <c r="I61" s="123">
        <v>2.3055409999999998</v>
      </c>
      <c r="J61" s="129" t="e">
        <v>#N/A</v>
      </c>
      <c r="K61" s="128"/>
      <c r="L61" s="128">
        <v>2.3055409999999998</v>
      </c>
      <c r="M61" s="126"/>
    </row>
    <row r="62" spans="2:13" x14ac:dyDescent="0.25">
      <c r="B62" s="119">
        <f t="shared" si="0"/>
        <v>2020</v>
      </c>
      <c r="C62" s="122">
        <v>43831</v>
      </c>
      <c r="D62" s="123">
        <v>9.51</v>
      </c>
      <c r="E62" s="129" t="e">
        <v>#N/A</v>
      </c>
      <c r="F62" s="128"/>
      <c r="G62" s="128">
        <v>9.51</v>
      </c>
      <c r="H62" s="126"/>
      <c r="I62" s="123">
        <v>2.0987800000000001</v>
      </c>
      <c r="J62" s="129" t="e">
        <v>#N/A</v>
      </c>
      <c r="K62" s="128"/>
      <c r="L62" s="128">
        <v>2.0987800000000001</v>
      </c>
      <c r="M62" s="126"/>
    </row>
    <row r="63" spans="2:13" x14ac:dyDescent="0.25">
      <c r="B63" s="119">
        <f t="shared" si="0"/>
        <v>2020</v>
      </c>
      <c r="C63" s="122">
        <v>43862</v>
      </c>
      <c r="D63" s="123">
        <v>9.1199999999999992</v>
      </c>
      <c r="E63" s="129" t="e">
        <v>#N/A</v>
      </c>
      <c r="F63" s="128">
        <f t="shared" ref="F63:F72" si="11">AVERAGEIF($B$26:$B$97,B63,$G$26:$G$97)</f>
        <v>12.719999999999999</v>
      </c>
      <c r="G63" s="128">
        <v>9.1199999999999992</v>
      </c>
      <c r="H63" s="126"/>
      <c r="I63" s="123">
        <v>1.9844900000000001</v>
      </c>
      <c r="J63" s="129" t="e">
        <v>#N/A</v>
      </c>
      <c r="K63" s="137">
        <f t="shared" ref="K63" si="12">AVERAGEIF($B$26:$B$97,B63,$L$26:$L$97)</f>
        <v>2.1141918333333334</v>
      </c>
      <c r="L63" s="128">
        <v>1.9844900000000001</v>
      </c>
      <c r="M63" s="126"/>
    </row>
    <row r="64" spans="2:13" x14ac:dyDescent="0.25">
      <c r="B64" s="119">
        <f t="shared" si="0"/>
        <v>2020</v>
      </c>
      <c r="C64" s="122">
        <v>43891</v>
      </c>
      <c r="D64" s="123">
        <v>9.85</v>
      </c>
      <c r="E64" s="129" t="e">
        <v>#N/A</v>
      </c>
      <c r="F64" s="128">
        <f t="shared" si="11"/>
        <v>12.719999999999999</v>
      </c>
      <c r="G64" s="128">
        <v>9.85</v>
      </c>
      <c r="H64" s="126"/>
      <c r="I64" s="123">
        <v>1.85981</v>
      </c>
      <c r="J64" s="129" t="e">
        <v>#N/A</v>
      </c>
      <c r="K64" s="128">
        <f t="shared" ref="K64:K72" si="13">AVERAGEIF($B$26:$B$97,B64,$L$26:$L$97)</f>
        <v>2.1141918333333334</v>
      </c>
      <c r="L64" s="128">
        <v>1.85981</v>
      </c>
      <c r="M64" s="126"/>
    </row>
    <row r="65" spans="2:13" x14ac:dyDescent="0.25">
      <c r="B65" s="119">
        <f t="shared" si="0"/>
        <v>2020</v>
      </c>
      <c r="C65" s="122">
        <v>43922</v>
      </c>
      <c r="D65" s="123">
        <v>10.66</v>
      </c>
      <c r="E65" s="129" t="e">
        <v>#N/A</v>
      </c>
      <c r="F65" s="138">
        <f t="shared" si="11"/>
        <v>12.719999999999999</v>
      </c>
      <c r="G65" s="128">
        <v>10.66</v>
      </c>
      <c r="H65" s="126"/>
      <c r="I65" s="123">
        <v>1.80786</v>
      </c>
      <c r="J65" s="129" t="e">
        <v>#N/A</v>
      </c>
      <c r="K65" s="128">
        <f t="shared" si="13"/>
        <v>2.1141918333333334</v>
      </c>
      <c r="L65" s="128">
        <v>1.80786</v>
      </c>
      <c r="M65" s="126"/>
    </row>
    <row r="66" spans="2:13" x14ac:dyDescent="0.25">
      <c r="B66" s="119">
        <f t="shared" si="0"/>
        <v>2020</v>
      </c>
      <c r="C66" s="122">
        <v>43952</v>
      </c>
      <c r="D66" s="123">
        <v>11.85</v>
      </c>
      <c r="E66" s="129" t="e">
        <v>#N/A</v>
      </c>
      <c r="F66" s="138">
        <f t="shared" si="11"/>
        <v>12.719999999999999</v>
      </c>
      <c r="G66" s="128">
        <v>11.85</v>
      </c>
      <c r="H66" s="126"/>
      <c r="I66" s="123">
        <v>1.8161719999999999</v>
      </c>
      <c r="J66" s="129" t="e">
        <v>#N/A</v>
      </c>
      <c r="K66" s="128">
        <f t="shared" si="13"/>
        <v>2.1141918333333334</v>
      </c>
      <c r="L66" s="128">
        <v>1.8161719999999999</v>
      </c>
      <c r="M66" s="126"/>
    </row>
    <row r="67" spans="2:13" x14ac:dyDescent="0.25">
      <c r="B67" s="119">
        <f t="shared" si="0"/>
        <v>2020</v>
      </c>
      <c r="C67" s="122">
        <v>43983</v>
      </c>
      <c r="D67" s="123">
        <v>15.37</v>
      </c>
      <c r="E67" s="129" t="e">
        <v>#N/A</v>
      </c>
      <c r="F67" s="138">
        <f t="shared" si="11"/>
        <v>12.719999999999999</v>
      </c>
      <c r="G67" s="128">
        <v>15.37</v>
      </c>
      <c r="H67" s="126"/>
      <c r="I67" s="123">
        <v>1.694609</v>
      </c>
      <c r="J67" s="129" t="e">
        <v>#N/A</v>
      </c>
      <c r="K67" s="128">
        <f t="shared" si="13"/>
        <v>2.1141918333333334</v>
      </c>
      <c r="L67" s="128">
        <v>1.694609</v>
      </c>
      <c r="M67" s="126"/>
    </row>
    <row r="68" spans="2:13" x14ac:dyDescent="0.25">
      <c r="B68" s="119">
        <f t="shared" si="0"/>
        <v>2020</v>
      </c>
      <c r="C68" s="122">
        <v>44013</v>
      </c>
      <c r="D68" s="123">
        <v>17.63</v>
      </c>
      <c r="E68" s="129" t="e">
        <v>#N/A</v>
      </c>
      <c r="F68" s="138">
        <f t="shared" si="11"/>
        <v>12.719999999999999</v>
      </c>
      <c r="G68" s="128">
        <v>17.63</v>
      </c>
      <c r="H68" s="126"/>
      <c r="I68" s="123">
        <v>1.8359129999999999</v>
      </c>
      <c r="J68" s="129" t="e">
        <v>#N/A</v>
      </c>
      <c r="K68" s="128">
        <f t="shared" si="13"/>
        <v>2.1141918333333334</v>
      </c>
      <c r="L68" s="128">
        <v>1.8359129999999999</v>
      </c>
      <c r="M68" s="126"/>
    </row>
    <row r="69" spans="2:13" x14ac:dyDescent="0.25">
      <c r="B69" s="119">
        <f t="shared" si="0"/>
        <v>2020</v>
      </c>
      <c r="C69" s="122">
        <v>44044</v>
      </c>
      <c r="D69" s="123">
        <v>18.420000000000002</v>
      </c>
      <c r="E69" s="129" t="e">
        <v>#N/A</v>
      </c>
      <c r="F69" s="138">
        <f t="shared" si="11"/>
        <v>12.719999999999999</v>
      </c>
      <c r="G69" s="128">
        <v>18.420000000000002</v>
      </c>
      <c r="H69" s="126"/>
      <c r="I69" s="123">
        <v>2.3896999999999999</v>
      </c>
      <c r="J69" s="129" t="e">
        <v>#N/A</v>
      </c>
      <c r="K69" s="128">
        <f t="shared" si="13"/>
        <v>2.1141918333333334</v>
      </c>
      <c r="L69" s="128">
        <v>2.3896999999999999</v>
      </c>
      <c r="M69" s="126"/>
    </row>
    <row r="70" spans="2:13" x14ac:dyDescent="0.25">
      <c r="B70" s="119">
        <f t="shared" si="0"/>
        <v>2020</v>
      </c>
      <c r="C70" s="122">
        <v>44075</v>
      </c>
      <c r="D70" s="123">
        <v>16.989999999999998</v>
      </c>
      <c r="E70" s="129" t="e">
        <v>#N/A</v>
      </c>
      <c r="F70" s="138">
        <f t="shared" si="11"/>
        <v>12.719999999999999</v>
      </c>
      <c r="G70" s="128">
        <v>16.989999999999998</v>
      </c>
      <c r="H70" s="126"/>
      <c r="I70" s="123">
        <v>1.996958</v>
      </c>
      <c r="J70" s="129" t="e">
        <v>#N/A</v>
      </c>
      <c r="K70" s="128">
        <f t="shared" si="13"/>
        <v>2.1141918333333334</v>
      </c>
      <c r="L70" s="128">
        <v>1.996958</v>
      </c>
      <c r="M70" s="126"/>
    </row>
    <row r="71" spans="2:13" x14ac:dyDescent="0.25">
      <c r="B71" s="119">
        <f t="shared" si="0"/>
        <v>2020</v>
      </c>
      <c r="C71" s="122">
        <v>44105</v>
      </c>
      <c r="D71" s="123">
        <v>12.36</v>
      </c>
      <c r="E71" s="129" t="e">
        <v>#N/A</v>
      </c>
      <c r="F71" s="138">
        <f t="shared" si="11"/>
        <v>12.719999999999999</v>
      </c>
      <c r="G71" s="128">
        <v>12.36</v>
      </c>
      <c r="H71" s="126"/>
      <c r="I71" s="123">
        <v>2.4832100000000001</v>
      </c>
      <c r="J71" s="129" t="e">
        <v>#N/A</v>
      </c>
      <c r="K71" s="128">
        <f t="shared" si="13"/>
        <v>2.1141918333333334</v>
      </c>
      <c r="L71" s="128">
        <v>2.4832100000000001</v>
      </c>
      <c r="M71" s="126"/>
    </row>
    <row r="72" spans="2:13" x14ac:dyDescent="0.25">
      <c r="B72" s="119">
        <f t="shared" si="0"/>
        <v>2020</v>
      </c>
      <c r="C72" s="122">
        <v>44136</v>
      </c>
      <c r="D72" s="123">
        <v>11.07</v>
      </c>
      <c r="E72" s="129" t="e">
        <v>#N/A</v>
      </c>
      <c r="F72" s="128">
        <f t="shared" si="11"/>
        <v>12.719999999999999</v>
      </c>
      <c r="G72" s="128">
        <v>11.07</v>
      </c>
      <c r="H72" s="126"/>
      <c r="I72" s="123">
        <v>2.7117900000000001</v>
      </c>
      <c r="J72" s="129" t="e">
        <v>#N/A</v>
      </c>
      <c r="K72" s="137">
        <f t="shared" si="13"/>
        <v>2.1141918333333334</v>
      </c>
      <c r="L72" s="128">
        <v>2.7117900000000001</v>
      </c>
      <c r="M72" s="126"/>
    </row>
    <row r="73" spans="2:13" x14ac:dyDescent="0.25">
      <c r="B73" s="119">
        <f t="shared" si="0"/>
        <v>2020</v>
      </c>
      <c r="C73" s="122">
        <v>44166</v>
      </c>
      <c r="D73" s="123">
        <v>9.81</v>
      </c>
      <c r="E73" s="129" t="e">
        <v>#N/A</v>
      </c>
      <c r="F73" s="128"/>
      <c r="G73" s="128">
        <v>9.81</v>
      </c>
      <c r="H73" s="126"/>
      <c r="I73" s="123">
        <v>2.6910099999999999</v>
      </c>
      <c r="J73" s="129" t="e">
        <v>#N/A</v>
      </c>
      <c r="K73" s="128"/>
      <c r="L73" s="128">
        <v>2.6910099999999999</v>
      </c>
      <c r="M73" s="126"/>
    </row>
    <row r="74" spans="2:13" x14ac:dyDescent="0.25">
      <c r="B74" s="119">
        <f t="shared" ref="B74:B97" si="14">YEAR(C74)</f>
        <v>2021</v>
      </c>
      <c r="C74" s="122">
        <v>44197</v>
      </c>
      <c r="D74" s="123">
        <v>9.74</v>
      </c>
      <c r="E74" s="129" t="e">
        <v>#N/A</v>
      </c>
      <c r="F74" s="128"/>
      <c r="G74" s="128">
        <v>9.74</v>
      </c>
      <c r="H74" s="126"/>
      <c r="I74" s="123">
        <v>2.81569</v>
      </c>
      <c r="J74" s="129" t="e">
        <v>#N/A</v>
      </c>
      <c r="K74" s="128"/>
      <c r="L74" s="128">
        <v>2.81569</v>
      </c>
      <c r="M74" s="126"/>
    </row>
    <row r="75" spans="2:13" x14ac:dyDescent="0.25">
      <c r="B75" s="119">
        <f t="shared" si="14"/>
        <v>2021</v>
      </c>
      <c r="C75" s="122">
        <v>44228</v>
      </c>
      <c r="D75" s="123">
        <v>9.3699999999999992</v>
      </c>
      <c r="E75" s="129" t="e">
        <v>#N/A</v>
      </c>
      <c r="F75" s="128">
        <f t="shared" ref="F75" si="15">AVERAGEIF($B$26:$B$97,B75,$G$26:$G$97)</f>
        <v>13.049968083333333</v>
      </c>
      <c r="G75" s="128">
        <v>9.3699999999999992</v>
      </c>
      <c r="H75" s="126"/>
      <c r="I75" s="123">
        <v>5.5586500000000001</v>
      </c>
      <c r="J75" s="129" t="e">
        <v>#N/A</v>
      </c>
      <c r="K75" s="137">
        <f t="shared" ref="K75" si="16">AVERAGEIF($B$26:$B$97,B75,$L$26:$L$97)</f>
        <v>3.1943189166666666</v>
      </c>
      <c r="L75" s="128">
        <v>5.5586500000000001</v>
      </c>
      <c r="M75" s="126"/>
    </row>
    <row r="76" spans="2:13" x14ac:dyDescent="0.25">
      <c r="B76" s="119">
        <f t="shared" si="14"/>
        <v>2021</v>
      </c>
      <c r="C76" s="122">
        <v>44256</v>
      </c>
      <c r="D76" s="123">
        <v>10.55</v>
      </c>
      <c r="E76" s="129" t="e">
        <v>#N/A</v>
      </c>
      <c r="F76" s="128">
        <f t="shared" ref="F76:F84" si="17">AVERAGEIF($B$26:$B$97,B76,$G$26:$G$97)</f>
        <v>13.049968083333333</v>
      </c>
      <c r="G76" s="128">
        <v>10.55</v>
      </c>
      <c r="H76" s="126"/>
      <c r="I76" s="123">
        <v>2.7221799999999998</v>
      </c>
      <c r="J76" s="129" t="e">
        <v>#N/A</v>
      </c>
      <c r="K76" s="128">
        <f t="shared" ref="K76:K84" si="18">AVERAGEIF($B$26:$B$97,B76,$L$26:$L$97)</f>
        <v>3.1943189166666666</v>
      </c>
      <c r="L76" s="128">
        <v>2.7221799999999998</v>
      </c>
      <c r="M76" s="126"/>
    </row>
    <row r="77" spans="2:13" x14ac:dyDescent="0.25">
      <c r="B77" s="119">
        <f t="shared" si="14"/>
        <v>2021</v>
      </c>
      <c r="C77" s="122">
        <v>44287</v>
      </c>
      <c r="D77" s="123">
        <v>11.350849999999999</v>
      </c>
      <c r="E77" s="129" t="e">
        <v>#N/A</v>
      </c>
      <c r="F77" s="128">
        <f t="shared" si="17"/>
        <v>13.049968083333333</v>
      </c>
      <c r="G77" s="128">
        <v>11.350849999999999</v>
      </c>
      <c r="H77" s="126"/>
      <c r="I77" s="123">
        <v>2.7668569999999999</v>
      </c>
      <c r="J77" s="129" t="e">
        <v>#N/A</v>
      </c>
      <c r="K77" s="128">
        <f t="shared" si="18"/>
        <v>3.1943189166666666</v>
      </c>
      <c r="L77" s="128">
        <v>2.7668569999999999</v>
      </c>
      <c r="M77" s="126"/>
    </row>
    <row r="78" spans="2:13" x14ac:dyDescent="0.25">
      <c r="B78" s="119">
        <f t="shared" si="14"/>
        <v>2021</v>
      </c>
      <c r="C78" s="122">
        <v>44317</v>
      </c>
      <c r="D78" s="123">
        <v>13.357889999999999</v>
      </c>
      <c r="E78" s="129">
        <v>13.357889999999999</v>
      </c>
      <c r="F78" s="128">
        <f t="shared" si="17"/>
        <v>13.049968083333333</v>
      </c>
      <c r="G78" s="128">
        <v>13.357889999999999</v>
      </c>
      <c r="H78" s="126"/>
      <c r="I78" s="123">
        <v>3.0234899999999998</v>
      </c>
      <c r="J78" s="129">
        <v>3.0234899999999998</v>
      </c>
      <c r="K78" s="128">
        <f t="shared" si="18"/>
        <v>3.1943189166666666</v>
      </c>
      <c r="L78" s="128">
        <v>3.0234899999999998</v>
      </c>
      <c r="M78" s="126"/>
    </row>
    <row r="79" spans="2:13" x14ac:dyDescent="0.25">
      <c r="B79" s="119">
        <f t="shared" si="14"/>
        <v>2021</v>
      </c>
      <c r="C79" s="122">
        <v>44348</v>
      </c>
      <c r="D79" s="123" t="e">
        <v>#N/A</v>
      </c>
      <c r="E79" s="129">
        <v>15.9671</v>
      </c>
      <c r="F79" s="128">
        <f t="shared" si="17"/>
        <v>13.049968083333333</v>
      </c>
      <c r="G79" s="128">
        <v>15.9671</v>
      </c>
      <c r="H79" s="126"/>
      <c r="I79" s="123" t="e">
        <v>#N/A</v>
      </c>
      <c r="J79" s="129">
        <v>3.117</v>
      </c>
      <c r="K79" s="128">
        <f t="shared" si="18"/>
        <v>3.1943189166666666</v>
      </c>
      <c r="L79" s="128">
        <v>3.117</v>
      </c>
      <c r="M79" s="126"/>
    </row>
    <row r="80" spans="2:13" x14ac:dyDescent="0.25">
      <c r="B80" s="119">
        <f t="shared" si="14"/>
        <v>2021</v>
      </c>
      <c r="C80" s="122">
        <v>44378</v>
      </c>
      <c r="D80" s="123" t="e">
        <v>#N/A</v>
      </c>
      <c r="E80" s="129">
        <v>17.40183</v>
      </c>
      <c r="F80" s="128">
        <f t="shared" si="17"/>
        <v>13.049968083333333</v>
      </c>
      <c r="G80" s="128">
        <v>17.40183</v>
      </c>
      <c r="H80" s="126"/>
      <c r="I80" s="123" t="e">
        <v>#N/A</v>
      </c>
      <c r="J80" s="129">
        <v>3.0546600000000002</v>
      </c>
      <c r="K80" s="128">
        <f t="shared" si="18"/>
        <v>3.1943189166666666</v>
      </c>
      <c r="L80" s="128">
        <v>3.0546600000000002</v>
      </c>
      <c r="M80" s="126"/>
    </row>
    <row r="81" spans="2:13" x14ac:dyDescent="0.25">
      <c r="B81" s="119">
        <f t="shared" si="14"/>
        <v>2021</v>
      </c>
      <c r="C81" s="122">
        <v>44409</v>
      </c>
      <c r="D81" s="123" t="e">
        <v>#N/A</v>
      </c>
      <c r="E81" s="129">
        <v>17.98761</v>
      </c>
      <c r="F81" s="128">
        <f t="shared" si="17"/>
        <v>13.049968083333333</v>
      </c>
      <c r="G81" s="128">
        <v>17.98761</v>
      </c>
      <c r="H81" s="126"/>
      <c r="I81" s="123" t="e">
        <v>#N/A</v>
      </c>
      <c r="J81" s="129">
        <v>3.04427</v>
      </c>
      <c r="K81" s="128">
        <f t="shared" si="18"/>
        <v>3.1943189166666666</v>
      </c>
      <c r="L81" s="128">
        <v>3.04427</v>
      </c>
      <c r="M81" s="126"/>
    </row>
    <row r="82" spans="2:13" x14ac:dyDescent="0.25">
      <c r="B82" s="119">
        <f t="shared" si="14"/>
        <v>2021</v>
      </c>
      <c r="C82" s="122">
        <v>44440</v>
      </c>
      <c r="D82" s="123" t="e">
        <v>#N/A</v>
      </c>
      <c r="E82" s="129">
        <v>16.95711</v>
      </c>
      <c r="F82" s="128">
        <f t="shared" si="17"/>
        <v>13.049968083333333</v>
      </c>
      <c r="G82" s="128">
        <v>16.95711</v>
      </c>
      <c r="H82" s="126"/>
      <c r="I82" s="123" t="e">
        <v>#N/A</v>
      </c>
      <c r="J82" s="129">
        <v>3.00271</v>
      </c>
      <c r="K82" s="128">
        <f t="shared" si="18"/>
        <v>3.1943189166666666</v>
      </c>
      <c r="L82" s="128">
        <v>3.00271</v>
      </c>
      <c r="M82" s="126"/>
    </row>
    <row r="83" spans="2:13" x14ac:dyDescent="0.25">
      <c r="B83" s="119">
        <f t="shared" si="14"/>
        <v>2021</v>
      </c>
      <c r="C83" s="122">
        <v>44470</v>
      </c>
      <c r="D83" s="123" t="e">
        <v>#N/A</v>
      </c>
      <c r="E83" s="129">
        <v>13.461970000000001</v>
      </c>
      <c r="F83" s="128">
        <f t="shared" si="17"/>
        <v>13.049968083333333</v>
      </c>
      <c r="G83" s="128">
        <v>13.461970000000001</v>
      </c>
      <c r="H83" s="126"/>
      <c r="I83" s="123" t="e">
        <v>#N/A</v>
      </c>
      <c r="J83" s="129">
        <v>3.04427</v>
      </c>
      <c r="K83" s="128">
        <f t="shared" si="18"/>
        <v>3.1943189166666666</v>
      </c>
      <c r="L83" s="128">
        <v>3.04427</v>
      </c>
      <c r="M83" s="126"/>
    </row>
    <row r="84" spans="2:13" x14ac:dyDescent="0.25">
      <c r="B84" s="119">
        <f t="shared" si="14"/>
        <v>2021</v>
      </c>
      <c r="C84" s="122">
        <v>44501</v>
      </c>
      <c r="D84" s="123" t="e">
        <v>#N/A</v>
      </c>
      <c r="E84" s="129">
        <v>10.68408</v>
      </c>
      <c r="F84" s="128">
        <f t="shared" si="17"/>
        <v>13.049968083333333</v>
      </c>
      <c r="G84" s="128">
        <v>10.68408</v>
      </c>
      <c r="H84" s="126"/>
      <c r="I84" s="123" t="e">
        <v>#N/A</v>
      </c>
      <c r="J84" s="129">
        <v>3.0650499999999998</v>
      </c>
      <c r="K84" s="137">
        <f t="shared" si="18"/>
        <v>3.1943189166666666</v>
      </c>
      <c r="L84" s="128">
        <v>3.0650499999999998</v>
      </c>
      <c r="M84" s="126"/>
    </row>
    <row r="85" spans="2:13" x14ac:dyDescent="0.25">
      <c r="B85" s="119">
        <f t="shared" si="14"/>
        <v>2021</v>
      </c>
      <c r="C85" s="122">
        <v>44531</v>
      </c>
      <c r="D85" s="123" t="e">
        <v>#N/A</v>
      </c>
      <c r="E85" s="129">
        <v>9.7711769999999998</v>
      </c>
      <c r="F85" s="128"/>
      <c r="G85" s="128">
        <v>9.7711769999999998</v>
      </c>
      <c r="H85" s="126"/>
      <c r="I85" s="123" t="e">
        <v>#N/A</v>
      </c>
      <c r="J85" s="129">
        <v>3.117</v>
      </c>
      <c r="K85" s="128"/>
      <c r="L85" s="128">
        <v>3.117</v>
      </c>
      <c r="M85" s="126"/>
    </row>
    <row r="86" spans="2:13" x14ac:dyDescent="0.25">
      <c r="B86" s="119">
        <f t="shared" si="14"/>
        <v>2022</v>
      </c>
      <c r="C86" s="122">
        <v>44562</v>
      </c>
      <c r="D86" s="123" t="e">
        <v>#N/A</v>
      </c>
      <c r="E86" s="129">
        <v>9.4695350000000005</v>
      </c>
      <c r="F86" s="128"/>
      <c r="G86" s="128">
        <v>9.4695350000000005</v>
      </c>
      <c r="H86" s="126"/>
      <c r="I86" s="123" t="e">
        <v>#N/A</v>
      </c>
      <c r="J86" s="129">
        <v>3.2936299999999998</v>
      </c>
      <c r="K86" s="128"/>
      <c r="L86" s="128">
        <v>3.2936299999999998</v>
      </c>
      <c r="M86" s="126"/>
    </row>
    <row r="87" spans="2:13" x14ac:dyDescent="0.25">
      <c r="B87" s="119">
        <f t="shared" si="14"/>
        <v>2022</v>
      </c>
      <c r="C87" s="122">
        <v>44593</v>
      </c>
      <c r="D87" s="123" t="e">
        <v>#N/A</v>
      </c>
      <c r="E87" s="129">
        <v>9.492756</v>
      </c>
      <c r="F87" s="137">
        <f t="shared" ref="F87" si="19">AVERAGEIF($B$26:$B$97,B87,$G$26:$G$97)</f>
        <v>12.854916833333332</v>
      </c>
      <c r="G87" s="128">
        <v>9.492756</v>
      </c>
      <c r="H87" s="126"/>
      <c r="I87" s="123" t="e">
        <v>#N/A</v>
      </c>
      <c r="J87" s="129">
        <v>3.2416800000000001</v>
      </c>
      <c r="K87" s="137">
        <f t="shared" ref="K87" si="20">AVERAGEIF($B$26:$B$97,B87,$L$26:$L$97)</f>
        <v>3.0451358333333332</v>
      </c>
      <c r="L87" s="128">
        <v>3.2416800000000001</v>
      </c>
      <c r="M87" s="126"/>
    </row>
    <row r="88" spans="2:13" x14ac:dyDescent="0.25">
      <c r="B88" s="119">
        <f t="shared" si="14"/>
        <v>2022</v>
      </c>
      <c r="C88" s="122">
        <v>44621</v>
      </c>
      <c r="D88" s="123" t="e">
        <v>#N/A</v>
      </c>
      <c r="E88" s="129">
        <v>10.055199999999999</v>
      </c>
      <c r="F88" s="128">
        <f t="shared" ref="F88:F96" si="21">AVERAGEIF($B$26:$B$97,B88,$G$26:$G$97)</f>
        <v>12.854916833333332</v>
      </c>
      <c r="G88" s="128">
        <v>10.055199999999999</v>
      </c>
      <c r="H88" s="126"/>
      <c r="I88" s="123" t="e">
        <v>#N/A</v>
      </c>
      <c r="J88" s="129">
        <v>3.0650499999999998</v>
      </c>
      <c r="K88" s="128">
        <f t="shared" ref="K88:K96" si="22">AVERAGEIF($B$26:$B$97,B88,$L$26:$L$97)</f>
        <v>3.0451358333333332</v>
      </c>
      <c r="L88" s="128">
        <v>3.0650499999999998</v>
      </c>
      <c r="M88" s="126"/>
    </row>
    <row r="89" spans="2:13" x14ac:dyDescent="0.25">
      <c r="B89" s="119">
        <f t="shared" si="14"/>
        <v>2022</v>
      </c>
      <c r="C89" s="122">
        <v>44652</v>
      </c>
      <c r="D89" s="123" t="e">
        <v>#N/A</v>
      </c>
      <c r="E89" s="129">
        <v>11.011810000000001</v>
      </c>
      <c r="F89" s="128">
        <f t="shared" si="21"/>
        <v>12.854916833333332</v>
      </c>
      <c r="G89" s="128">
        <v>11.011810000000001</v>
      </c>
      <c r="H89" s="126"/>
      <c r="I89" s="123" t="e">
        <v>#N/A</v>
      </c>
      <c r="J89" s="129">
        <v>2.9611499999999999</v>
      </c>
      <c r="K89" s="128">
        <f t="shared" si="22"/>
        <v>3.0451358333333332</v>
      </c>
      <c r="L89" s="128">
        <v>2.9611499999999999</v>
      </c>
      <c r="M89" s="126"/>
    </row>
    <row r="90" spans="2:13" x14ac:dyDescent="0.25">
      <c r="B90" s="119">
        <f t="shared" si="14"/>
        <v>2022</v>
      </c>
      <c r="C90" s="122">
        <v>44682</v>
      </c>
      <c r="D90" s="123" t="e">
        <v>#N/A</v>
      </c>
      <c r="E90" s="129">
        <v>13.17108</v>
      </c>
      <c r="F90" s="128">
        <f t="shared" si="21"/>
        <v>12.854916833333332</v>
      </c>
      <c r="G90" s="128">
        <v>13.17108</v>
      </c>
      <c r="H90" s="126"/>
      <c r="I90" s="123" t="e">
        <v>#N/A</v>
      </c>
      <c r="J90" s="129">
        <v>2.92998</v>
      </c>
      <c r="K90" s="128">
        <f t="shared" si="22"/>
        <v>3.0451358333333332</v>
      </c>
      <c r="L90" s="128">
        <v>2.92998</v>
      </c>
      <c r="M90" s="126"/>
    </row>
    <row r="91" spans="2:13" x14ac:dyDescent="0.25">
      <c r="B91" s="119">
        <f t="shared" si="14"/>
        <v>2022</v>
      </c>
      <c r="C91" s="122">
        <v>44713</v>
      </c>
      <c r="D91" s="123" t="e">
        <v>#N/A</v>
      </c>
      <c r="E91" s="129">
        <v>15.747159999999999</v>
      </c>
      <c r="F91" s="128">
        <f t="shared" si="21"/>
        <v>12.854916833333332</v>
      </c>
      <c r="G91" s="128">
        <v>15.747159999999999</v>
      </c>
      <c r="H91" s="126"/>
      <c r="I91" s="123" t="e">
        <v>#N/A</v>
      </c>
      <c r="J91" s="129">
        <v>2.9715400000000001</v>
      </c>
      <c r="K91" s="128">
        <f t="shared" si="22"/>
        <v>3.0451358333333332</v>
      </c>
      <c r="L91" s="128">
        <v>2.9715400000000001</v>
      </c>
      <c r="M91" s="126"/>
    </row>
    <row r="92" spans="2:13" x14ac:dyDescent="0.25">
      <c r="B92" s="119">
        <f t="shared" si="14"/>
        <v>2022</v>
      </c>
      <c r="C92" s="122">
        <v>44743</v>
      </c>
      <c r="D92" s="123" t="e">
        <v>#N/A</v>
      </c>
      <c r="E92" s="129">
        <v>17.179849999999998</v>
      </c>
      <c r="F92" s="128">
        <f t="shared" si="21"/>
        <v>12.854916833333332</v>
      </c>
      <c r="G92" s="128">
        <v>17.179849999999998</v>
      </c>
      <c r="H92" s="126"/>
      <c r="I92" s="123" t="e">
        <v>#N/A</v>
      </c>
      <c r="J92" s="129">
        <v>2.9923199999999999</v>
      </c>
      <c r="K92" s="128">
        <f t="shared" si="22"/>
        <v>3.0451358333333332</v>
      </c>
      <c r="L92" s="128">
        <v>2.9923199999999999</v>
      </c>
      <c r="M92" s="126"/>
    </row>
    <row r="93" spans="2:13" x14ac:dyDescent="0.25">
      <c r="B93" s="119">
        <f t="shared" si="14"/>
        <v>2022</v>
      </c>
      <c r="C93" s="122">
        <v>44774</v>
      </c>
      <c r="D93" s="123" t="e">
        <v>#N/A</v>
      </c>
      <c r="E93" s="129">
        <v>17.813330000000001</v>
      </c>
      <c r="F93" s="128">
        <f t="shared" si="21"/>
        <v>12.854916833333332</v>
      </c>
      <c r="G93" s="128">
        <v>17.813330000000001</v>
      </c>
      <c r="H93" s="126"/>
      <c r="I93" s="123" t="e">
        <v>#N/A</v>
      </c>
      <c r="J93" s="129">
        <v>2.9923199999999999</v>
      </c>
      <c r="K93" s="128">
        <f t="shared" si="22"/>
        <v>3.0451358333333332</v>
      </c>
      <c r="L93" s="128">
        <v>2.9923199999999999</v>
      </c>
      <c r="M93" s="126"/>
    </row>
    <row r="94" spans="2:13" x14ac:dyDescent="0.25">
      <c r="B94" s="119">
        <f t="shared" si="14"/>
        <v>2022</v>
      </c>
      <c r="C94" s="122">
        <v>44805</v>
      </c>
      <c r="D94" s="123" t="e">
        <v>#N/A</v>
      </c>
      <c r="E94" s="129">
        <v>16.809850000000001</v>
      </c>
      <c r="F94" s="128">
        <f t="shared" si="21"/>
        <v>12.854916833333332</v>
      </c>
      <c r="G94" s="128">
        <v>16.809850000000001</v>
      </c>
      <c r="H94" s="126"/>
      <c r="I94" s="123" t="e">
        <v>#N/A</v>
      </c>
      <c r="J94" s="129">
        <v>2.9611499999999999</v>
      </c>
      <c r="K94" s="128">
        <f t="shared" si="22"/>
        <v>3.0451358333333332</v>
      </c>
      <c r="L94" s="128">
        <v>2.9611499999999999</v>
      </c>
      <c r="M94" s="126"/>
    </row>
    <row r="95" spans="2:13" x14ac:dyDescent="0.25">
      <c r="B95" s="119">
        <f t="shared" si="14"/>
        <v>2022</v>
      </c>
      <c r="C95" s="122">
        <v>44835</v>
      </c>
      <c r="D95" s="123" t="e">
        <v>#N/A</v>
      </c>
      <c r="E95" s="129">
        <v>13.31556</v>
      </c>
      <c r="F95" s="128">
        <f t="shared" si="21"/>
        <v>12.854916833333332</v>
      </c>
      <c r="G95" s="128">
        <v>13.31556</v>
      </c>
      <c r="H95" s="126"/>
      <c r="I95" s="123" t="e">
        <v>#N/A</v>
      </c>
      <c r="J95" s="129">
        <v>3.00271</v>
      </c>
      <c r="K95" s="128">
        <f t="shared" si="22"/>
        <v>3.0451358333333332</v>
      </c>
      <c r="L95" s="128">
        <v>3.00271</v>
      </c>
      <c r="M95" s="126"/>
    </row>
    <row r="96" spans="2:13" x14ac:dyDescent="0.25">
      <c r="B96" s="119">
        <f t="shared" si="14"/>
        <v>2022</v>
      </c>
      <c r="C96" s="122">
        <v>44866</v>
      </c>
      <c r="D96" s="123" t="e">
        <v>#N/A</v>
      </c>
      <c r="E96" s="129">
        <v>10.538679999999999</v>
      </c>
      <c r="F96" s="137">
        <f t="shared" si="21"/>
        <v>12.854916833333332</v>
      </c>
      <c r="G96" s="128">
        <v>10.538679999999999</v>
      </c>
      <c r="H96" s="126"/>
      <c r="I96" s="123" t="e">
        <v>#N/A</v>
      </c>
      <c r="J96" s="129">
        <v>3.04427</v>
      </c>
      <c r="K96" s="137">
        <f t="shared" si="22"/>
        <v>3.0451358333333332</v>
      </c>
      <c r="L96" s="128">
        <v>3.04427</v>
      </c>
      <c r="M96" s="126"/>
    </row>
    <row r="97" spans="2:13" x14ac:dyDescent="0.25">
      <c r="B97" s="119">
        <f t="shared" si="14"/>
        <v>2022</v>
      </c>
      <c r="C97" s="122">
        <v>44896</v>
      </c>
      <c r="D97" s="123" t="e">
        <v>#N/A</v>
      </c>
      <c r="E97" s="129">
        <v>9.6541910000000009</v>
      </c>
      <c r="F97" s="128"/>
      <c r="G97" s="128">
        <v>9.6541910000000009</v>
      </c>
      <c r="H97" s="126"/>
      <c r="I97" s="123" t="e">
        <v>#N/A</v>
      </c>
      <c r="J97" s="129">
        <v>3.0858300000000001</v>
      </c>
      <c r="K97" s="128"/>
      <c r="L97" s="128">
        <v>3.0858300000000001</v>
      </c>
      <c r="M97" s="126"/>
    </row>
    <row r="98" spans="2:13" x14ac:dyDescent="0.25">
      <c r="G98" s="128"/>
    </row>
    <row r="109" spans="2:13" x14ac:dyDescent="0.25">
      <c r="G109" s="128"/>
    </row>
    <row r="110" spans="2:13" x14ac:dyDescent="0.25">
      <c r="G110" s="128"/>
    </row>
    <row r="111" spans="2:13" x14ac:dyDescent="0.25">
      <c r="B111" s="32"/>
      <c r="G111" s="128"/>
    </row>
    <row r="112" spans="2:13" x14ac:dyDescent="0.25">
      <c r="B112" s="32" t="s">
        <v>603</v>
      </c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ColWidth="9.28515625" defaultRowHeight="12.75" x14ac:dyDescent="0.2"/>
  <cols>
    <col min="1" max="1" width="9.28515625" style="91" customWidth="1"/>
    <col min="2" max="2" width="5.28515625" style="91" customWidth="1"/>
    <col min="3" max="3" width="4.28515625" style="91" customWidth="1"/>
    <col min="4" max="16" width="9.28515625" style="91"/>
    <col min="17" max="17" width="21.7109375" style="91" bestFit="1" customWidth="1"/>
    <col min="18" max="18" width="22" style="91" customWidth="1"/>
    <col min="19" max="16384" width="9.28515625" style="91"/>
  </cols>
  <sheetData>
    <row r="1" spans="1:24" x14ac:dyDescent="0.2">
      <c r="R1" s="164"/>
      <c r="S1" s="164"/>
      <c r="T1" s="164"/>
      <c r="U1" s="164"/>
      <c r="V1" s="164"/>
      <c r="W1" s="164"/>
      <c r="X1" s="164"/>
    </row>
    <row r="2" spans="1:24" ht="15.75" x14ac:dyDescent="0.25">
      <c r="A2" s="44" t="s">
        <v>599</v>
      </c>
      <c r="G2" s="108"/>
    </row>
    <row r="3" spans="1:24" x14ac:dyDescent="0.2">
      <c r="A3" s="22" t="s">
        <v>16</v>
      </c>
      <c r="G3" s="108"/>
    </row>
    <row r="4" spans="1:24" x14ac:dyDescent="0.2"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</row>
    <row r="5" spans="1:24" x14ac:dyDescent="0.2"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Q5" s="166" t="s">
        <v>351</v>
      </c>
      <c r="R5" s="167"/>
    </row>
    <row r="6" spans="1:24" x14ac:dyDescent="0.2"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Q6" s="189" t="s">
        <v>478</v>
      </c>
      <c r="R6" s="190" t="s">
        <v>300</v>
      </c>
    </row>
    <row r="7" spans="1:24" x14ac:dyDescent="0.2"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Q7" s="189" t="s">
        <v>477</v>
      </c>
      <c r="R7" s="190" t="s">
        <v>301</v>
      </c>
    </row>
    <row r="8" spans="1:24" x14ac:dyDescent="0.2"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Q8" s="233" t="s">
        <v>476</v>
      </c>
      <c r="R8" s="234" t="s">
        <v>302</v>
      </c>
    </row>
    <row r="9" spans="1:24" x14ac:dyDescent="0.2"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</row>
    <row r="10" spans="1:24" x14ac:dyDescent="0.2"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</row>
    <row r="11" spans="1:24" x14ac:dyDescent="0.2"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</row>
    <row r="12" spans="1:24" x14ac:dyDescent="0.2"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</row>
    <row r="13" spans="1:24" x14ac:dyDescent="0.2"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</row>
    <row r="14" spans="1:24" x14ac:dyDescent="0.2"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</row>
    <row r="15" spans="1:24" x14ac:dyDescent="0.2"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</row>
    <row r="16" spans="1:24" x14ac:dyDescent="0.2"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</row>
    <row r="17" spans="1:13" x14ac:dyDescent="0.2"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</row>
    <row r="18" spans="1:13" x14ac:dyDescent="0.2"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</row>
    <row r="19" spans="1:13" x14ac:dyDescent="0.2"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</row>
    <row r="20" spans="1:13" x14ac:dyDescent="0.2"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</row>
    <row r="21" spans="1:13" x14ac:dyDescent="0.2"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</row>
    <row r="22" spans="1:13" x14ac:dyDescent="0.2"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</row>
    <row r="23" spans="1:13" x14ac:dyDescent="0.2"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</row>
    <row r="24" spans="1:13" x14ac:dyDescent="0.2">
      <c r="C24" s="191"/>
      <c r="D24" s="191"/>
      <c r="E24" s="192"/>
      <c r="F24" s="192"/>
      <c r="G24" s="192"/>
      <c r="H24" s="192"/>
      <c r="I24" s="192"/>
      <c r="J24" s="192"/>
      <c r="K24" s="191"/>
      <c r="L24" s="191"/>
      <c r="M24" s="191"/>
    </row>
    <row r="25" spans="1:13" x14ac:dyDescent="0.2">
      <c r="C25" s="92"/>
      <c r="D25" s="92"/>
      <c r="F25" s="109"/>
      <c r="G25" s="109"/>
      <c r="I25" s="110"/>
    </row>
    <row r="26" spans="1:13" s="107" customFormat="1" x14ac:dyDescent="0.2">
      <c r="C26" s="447"/>
      <c r="D26" s="447"/>
      <c r="E26" s="452" t="s">
        <v>36</v>
      </c>
    </row>
    <row r="27" spans="1:13" x14ac:dyDescent="0.2">
      <c r="A27" s="111" t="s">
        <v>480</v>
      </c>
      <c r="D27" s="111" t="s">
        <v>479</v>
      </c>
      <c r="E27" s="450" t="s">
        <v>478</v>
      </c>
      <c r="F27" s="449"/>
      <c r="G27" s="450" t="s">
        <v>477</v>
      </c>
      <c r="H27" s="449"/>
      <c r="I27" s="450" t="s">
        <v>476</v>
      </c>
      <c r="J27" s="451" t="s">
        <v>222</v>
      </c>
      <c r="K27" s="451" t="s">
        <v>221</v>
      </c>
    </row>
    <row r="28" spans="1:13" x14ac:dyDescent="0.2">
      <c r="A28" s="16" t="s">
        <v>604</v>
      </c>
      <c r="B28" s="584" t="str">
        <f>LEFT(A28,4)</f>
        <v>2016</v>
      </c>
      <c r="C28" s="165" t="str">
        <f t="shared" ref="C28:C55" si="0">RIGHT(A28,2)</f>
        <v>Q1</v>
      </c>
      <c r="D28" s="74">
        <v>42370</v>
      </c>
      <c r="E28" s="307">
        <v>97.193969241999994</v>
      </c>
      <c r="G28" s="6">
        <v>95.945315867000005</v>
      </c>
      <c r="I28" s="6">
        <v>-1.2486533745999999</v>
      </c>
      <c r="J28" s="153">
        <f>+IF(I28&gt;0,+I28,0)*-1</f>
        <v>0</v>
      </c>
      <c r="K28" s="153">
        <f>+IF(I28&lt;0,+I28,0)*-1</f>
        <v>1.2486533745999999</v>
      </c>
    </row>
    <row r="29" spans="1:13" x14ac:dyDescent="0.2">
      <c r="A29" s="16" t="s">
        <v>605</v>
      </c>
      <c r="B29" s="583"/>
      <c r="C29" s="165" t="str">
        <f t="shared" si="0"/>
        <v>Q2</v>
      </c>
      <c r="D29" s="74">
        <v>42461</v>
      </c>
      <c r="E29" s="6">
        <v>96.595333977999999</v>
      </c>
      <c r="G29" s="6">
        <v>96.398417351000006</v>
      </c>
      <c r="I29" s="6">
        <v>-0.19691662728000001</v>
      </c>
      <c r="J29" s="153">
        <f t="shared" ref="J29:J55" si="1">+IF(I29&gt;0,+I29,0)*-1</f>
        <v>0</v>
      </c>
      <c r="K29" s="153">
        <f t="shared" ref="K29:K55" si="2">+IF(I29&lt;0,+I29,0)*-1</f>
        <v>0.19691662728000001</v>
      </c>
    </row>
    <row r="30" spans="1:13" x14ac:dyDescent="0.2">
      <c r="A30" s="16" t="s">
        <v>606</v>
      </c>
      <c r="B30" s="583"/>
      <c r="C30" s="165" t="str">
        <f t="shared" si="0"/>
        <v>Q3</v>
      </c>
      <c r="D30" s="74">
        <v>42552</v>
      </c>
      <c r="E30" s="6">
        <v>97.242192369999998</v>
      </c>
      <c r="G30" s="6">
        <v>97.365875036999995</v>
      </c>
      <c r="I30" s="6">
        <v>0.12368266721</v>
      </c>
      <c r="J30" s="153">
        <f t="shared" si="1"/>
        <v>-0.12368266721</v>
      </c>
      <c r="K30" s="153">
        <f t="shared" si="2"/>
        <v>0</v>
      </c>
    </row>
    <row r="31" spans="1:13" x14ac:dyDescent="0.2">
      <c r="A31" s="16" t="s">
        <v>607</v>
      </c>
      <c r="B31" s="583"/>
      <c r="C31" s="165" t="str">
        <f t="shared" si="0"/>
        <v>Q4</v>
      </c>
      <c r="D31" s="74">
        <v>42644</v>
      </c>
      <c r="E31" s="6">
        <v>98.651404064999994</v>
      </c>
      <c r="G31" s="6">
        <v>97.44515973</v>
      </c>
      <c r="I31" s="6">
        <v>-1.2062443353000001</v>
      </c>
      <c r="J31" s="153">
        <f t="shared" si="1"/>
        <v>0</v>
      </c>
      <c r="K31" s="153">
        <f t="shared" si="2"/>
        <v>1.2062443353000001</v>
      </c>
    </row>
    <row r="32" spans="1:13" x14ac:dyDescent="0.2">
      <c r="A32" s="16" t="s">
        <v>608</v>
      </c>
      <c r="B32" s="583" t="str">
        <f>LEFT(A32,4)</f>
        <v>2017</v>
      </c>
      <c r="C32" s="165" t="str">
        <f t="shared" si="0"/>
        <v>Q1</v>
      </c>
      <c r="D32" s="74">
        <v>42736</v>
      </c>
      <c r="E32" s="6">
        <v>97.154072056000004</v>
      </c>
      <c r="G32" s="6">
        <v>97.226113503999997</v>
      </c>
      <c r="I32" s="6">
        <v>7.2041448169999994E-2</v>
      </c>
      <c r="J32" s="153">
        <f t="shared" si="1"/>
        <v>-7.2041448169999994E-2</v>
      </c>
      <c r="K32" s="153">
        <f t="shared" si="2"/>
        <v>0</v>
      </c>
    </row>
    <row r="33" spans="1:11" x14ac:dyDescent="0.2">
      <c r="A33" s="3" t="s">
        <v>609</v>
      </c>
      <c r="B33" s="583"/>
      <c r="C33" s="165" t="str">
        <f t="shared" si="0"/>
        <v>Q2</v>
      </c>
      <c r="D33" s="74">
        <v>42826</v>
      </c>
      <c r="E33" s="6">
        <v>97.592445217000005</v>
      </c>
      <c r="G33" s="6">
        <v>99.089732549000004</v>
      </c>
      <c r="I33" s="6">
        <v>1.4972873316999999</v>
      </c>
      <c r="J33" s="153">
        <f t="shared" si="1"/>
        <v>-1.4972873316999999</v>
      </c>
      <c r="K33" s="153">
        <f t="shared" si="2"/>
        <v>0</v>
      </c>
    </row>
    <row r="34" spans="1:11" x14ac:dyDescent="0.2">
      <c r="A34" s="3" t="s">
        <v>610</v>
      </c>
      <c r="B34" s="583"/>
      <c r="C34" s="165" t="str">
        <f t="shared" si="0"/>
        <v>Q3</v>
      </c>
      <c r="D34" s="74">
        <v>42917</v>
      </c>
      <c r="E34" s="6">
        <v>98.586888541999997</v>
      </c>
      <c r="G34" s="6">
        <v>99.528885529999997</v>
      </c>
      <c r="I34" s="6">
        <v>0.94199698812999999</v>
      </c>
      <c r="J34" s="153">
        <f t="shared" si="1"/>
        <v>-0.94199698812999999</v>
      </c>
      <c r="K34" s="153">
        <f t="shared" si="2"/>
        <v>0</v>
      </c>
    </row>
    <row r="35" spans="1:11" x14ac:dyDescent="0.2">
      <c r="A35" s="3" t="s">
        <v>611</v>
      </c>
      <c r="B35" s="583"/>
      <c r="C35" s="165" t="str">
        <f t="shared" si="0"/>
        <v>Q4</v>
      </c>
      <c r="D35" s="74">
        <v>43009</v>
      </c>
      <c r="E35" s="6">
        <v>99.034480160000001</v>
      </c>
      <c r="G35" s="6">
        <v>99.879524119999999</v>
      </c>
      <c r="I35" s="6">
        <v>0.84504395987000003</v>
      </c>
      <c r="J35" s="153">
        <f t="shared" si="1"/>
        <v>-0.84504395987000003</v>
      </c>
      <c r="K35" s="153">
        <f t="shared" si="2"/>
        <v>0</v>
      </c>
    </row>
    <row r="36" spans="1:11" x14ac:dyDescent="0.2">
      <c r="A36" s="3" t="s">
        <v>612</v>
      </c>
      <c r="B36" s="583" t="str">
        <f>LEFT(A36,4)</f>
        <v>2018</v>
      </c>
      <c r="C36" s="165" t="str">
        <f t="shared" si="0"/>
        <v>Q1</v>
      </c>
      <c r="D36" s="74">
        <v>43101</v>
      </c>
      <c r="E36" s="6">
        <v>99.334036402999999</v>
      </c>
      <c r="G36" s="6">
        <v>99.354574210999999</v>
      </c>
      <c r="I36" s="6">
        <v>2.0537807445E-2</v>
      </c>
      <c r="J36" s="153">
        <f t="shared" si="1"/>
        <v>-2.0537807445E-2</v>
      </c>
      <c r="K36" s="153">
        <f t="shared" si="2"/>
        <v>0</v>
      </c>
    </row>
    <row r="37" spans="1:11" x14ac:dyDescent="0.2">
      <c r="A37" s="3" t="s">
        <v>613</v>
      </c>
      <c r="B37" s="583"/>
      <c r="C37" s="165" t="str">
        <f t="shared" si="0"/>
        <v>Q2</v>
      </c>
      <c r="D37" s="74">
        <v>43191</v>
      </c>
      <c r="E37" s="6">
        <v>99.955073463000005</v>
      </c>
      <c r="G37" s="6">
        <v>99.736057747999993</v>
      </c>
      <c r="I37" s="6">
        <v>-0.21901571471</v>
      </c>
      <c r="J37" s="153">
        <f t="shared" si="1"/>
        <v>0</v>
      </c>
      <c r="K37" s="153">
        <f t="shared" si="2"/>
        <v>0.21901571471</v>
      </c>
    </row>
    <row r="38" spans="1:11" x14ac:dyDescent="0.2">
      <c r="A38" s="3" t="s">
        <v>614</v>
      </c>
      <c r="B38" s="583"/>
      <c r="C38" s="165" t="str">
        <f t="shared" si="0"/>
        <v>Q3</v>
      </c>
      <c r="D38" s="74">
        <v>43282</v>
      </c>
      <c r="E38" s="6">
        <v>101.54052188999999</v>
      </c>
      <c r="G38" s="6">
        <v>100.85216414</v>
      </c>
      <c r="I38" s="6">
        <v>-0.68835775862000004</v>
      </c>
      <c r="J38" s="153">
        <f t="shared" si="1"/>
        <v>0</v>
      </c>
      <c r="K38" s="153">
        <f t="shared" si="2"/>
        <v>0.68835775862000004</v>
      </c>
    </row>
    <row r="39" spans="1:11" x14ac:dyDescent="0.2">
      <c r="A39" s="3" t="s">
        <v>615</v>
      </c>
      <c r="B39" s="583"/>
      <c r="C39" s="165" t="str">
        <f t="shared" si="0"/>
        <v>Q4</v>
      </c>
      <c r="D39" s="74">
        <v>43374</v>
      </c>
      <c r="E39" s="6">
        <v>102.35009886</v>
      </c>
      <c r="G39" s="6">
        <v>100.25474918</v>
      </c>
      <c r="I39" s="6">
        <v>-2.0953496842999999</v>
      </c>
      <c r="J39" s="153">
        <f t="shared" si="1"/>
        <v>0</v>
      </c>
      <c r="K39" s="153">
        <f t="shared" si="2"/>
        <v>2.0953496842999999</v>
      </c>
    </row>
    <row r="40" spans="1:11" x14ac:dyDescent="0.2">
      <c r="A40" s="3" t="s">
        <v>616</v>
      </c>
      <c r="B40" s="583" t="str">
        <f>LEFT(A40,4)</f>
        <v>2019</v>
      </c>
      <c r="C40" s="165" t="str">
        <f t="shared" si="0"/>
        <v>Q1</v>
      </c>
      <c r="D40" s="74">
        <v>43466</v>
      </c>
      <c r="E40" s="6">
        <v>100.29677542</v>
      </c>
      <c r="G40" s="6">
        <v>99.976803891000003</v>
      </c>
      <c r="I40" s="6">
        <v>-0.31997152648999999</v>
      </c>
      <c r="J40" s="153">
        <f t="shared" si="1"/>
        <v>0</v>
      </c>
      <c r="K40" s="153">
        <f t="shared" si="2"/>
        <v>0.31997152648999999</v>
      </c>
    </row>
    <row r="41" spans="1:11" x14ac:dyDescent="0.2">
      <c r="A41" s="3" t="s">
        <v>617</v>
      </c>
      <c r="B41" s="583"/>
      <c r="C41" s="165" t="str">
        <f t="shared" si="0"/>
        <v>Q2</v>
      </c>
      <c r="D41" s="74">
        <v>43556</v>
      </c>
      <c r="E41" s="6">
        <v>100.44075466</v>
      </c>
      <c r="G41" s="6">
        <v>100.36174262999999</v>
      </c>
      <c r="I41" s="6">
        <v>-7.9012035216000004E-2</v>
      </c>
      <c r="J41" s="153">
        <f t="shared" si="1"/>
        <v>0</v>
      </c>
      <c r="K41" s="153">
        <f t="shared" si="2"/>
        <v>7.9012035216000004E-2</v>
      </c>
    </row>
    <row r="42" spans="1:11" x14ac:dyDescent="0.2">
      <c r="A42" s="3" t="s">
        <v>618</v>
      </c>
      <c r="B42" s="583"/>
      <c r="C42" s="165" t="str">
        <f t="shared" si="0"/>
        <v>Q3</v>
      </c>
      <c r="D42" s="74">
        <v>43647</v>
      </c>
      <c r="E42" s="6">
        <v>100.19196662</v>
      </c>
      <c r="G42" s="6">
        <v>101.83731486000001</v>
      </c>
      <c r="I42" s="6">
        <v>1.6453482392000001</v>
      </c>
      <c r="J42" s="153">
        <f t="shared" si="1"/>
        <v>-1.6453482392000001</v>
      </c>
      <c r="K42" s="153">
        <f t="shared" si="2"/>
        <v>0</v>
      </c>
    </row>
    <row r="43" spans="1:11" x14ac:dyDescent="0.2">
      <c r="A43" s="3" t="s">
        <v>619</v>
      </c>
      <c r="B43" s="583"/>
      <c r="C43" s="165" t="str">
        <f t="shared" si="0"/>
        <v>Q4</v>
      </c>
      <c r="D43" s="74">
        <v>43739</v>
      </c>
      <c r="E43" s="6">
        <v>101.70082422</v>
      </c>
      <c r="G43" s="6">
        <v>101.40511162999999</v>
      </c>
      <c r="I43" s="6">
        <v>-0.29571258709999998</v>
      </c>
      <c r="J43" s="153">
        <f t="shared" si="1"/>
        <v>0</v>
      </c>
      <c r="K43" s="153">
        <f t="shared" si="2"/>
        <v>0.29571258709999998</v>
      </c>
    </row>
    <row r="44" spans="1:11" x14ac:dyDescent="0.2">
      <c r="A44" s="3" t="s">
        <v>620</v>
      </c>
      <c r="B44" s="583" t="str">
        <f>LEFT(A44,4)</f>
        <v>2020</v>
      </c>
      <c r="C44" s="165" t="str">
        <f t="shared" si="0"/>
        <v>Q1</v>
      </c>
      <c r="D44" s="74">
        <v>43831</v>
      </c>
      <c r="E44" s="6">
        <v>100.64104893</v>
      </c>
      <c r="G44" s="6">
        <v>95.395247722999997</v>
      </c>
      <c r="I44" s="6">
        <v>-5.2458012108999998</v>
      </c>
      <c r="J44" s="153">
        <f t="shared" si="1"/>
        <v>0</v>
      </c>
      <c r="K44" s="153">
        <f t="shared" si="2"/>
        <v>5.2458012108999998</v>
      </c>
    </row>
    <row r="45" spans="1:11" x14ac:dyDescent="0.2">
      <c r="A45" s="3" t="s">
        <v>621</v>
      </c>
      <c r="B45" s="583"/>
      <c r="C45" s="165" t="str">
        <f t="shared" si="0"/>
        <v>Q2</v>
      </c>
      <c r="D45" s="74">
        <v>43922</v>
      </c>
      <c r="E45" s="6">
        <v>92.454405723999997</v>
      </c>
      <c r="G45" s="6">
        <v>84.853935147000001</v>
      </c>
      <c r="I45" s="6">
        <v>-7.6004705766000002</v>
      </c>
      <c r="J45" s="153">
        <f t="shared" si="1"/>
        <v>0</v>
      </c>
      <c r="K45" s="153">
        <f t="shared" si="2"/>
        <v>7.6004705766000002</v>
      </c>
    </row>
    <row r="46" spans="1:11" x14ac:dyDescent="0.2">
      <c r="A46" s="3" t="s">
        <v>622</v>
      </c>
      <c r="B46" s="583"/>
      <c r="C46" s="165" t="str">
        <f t="shared" si="0"/>
        <v>Q3</v>
      </c>
      <c r="D46" s="74">
        <v>44013</v>
      </c>
      <c r="E46" s="6">
        <v>91.037551844999996</v>
      </c>
      <c r="G46" s="6">
        <v>93.333236016000001</v>
      </c>
      <c r="I46" s="6">
        <v>2.2956841715</v>
      </c>
      <c r="J46" s="153">
        <f t="shared" si="1"/>
        <v>-2.2956841715</v>
      </c>
      <c r="K46" s="153">
        <f t="shared" si="2"/>
        <v>0</v>
      </c>
    </row>
    <row r="47" spans="1:11" x14ac:dyDescent="0.2">
      <c r="A47" s="3" t="s">
        <v>623</v>
      </c>
      <c r="B47" s="583"/>
      <c r="C47" s="165" t="str">
        <f t="shared" si="0"/>
        <v>Q4</v>
      </c>
      <c r="D47" s="74">
        <v>44105</v>
      </c>
      <c r="E47" s="6">
        <v>92.792669055000005</v>
      </c>
      <c r="G47" s="6">
        <v>95.392058904999999</v>
      </c>
      <c r="I47" s="6">
        <v>2.5993898494000001</v>
      </c>
      <c r="J47" s="153">
        <f t="shared" si="1"/>
        <v>-2.5993898494000001</v>
      </c>
      <c r="K47" s="153">
        <f t="shared" si="2"/>
        <v>0</v>
      </c>
    </row>
    <row r="48" spans="1:11" x14ac:dyDescent="0.2">
      <c r="A48" s="3" t="s">
        <v>624</v>
      </c>
      <c r="B48" s="583" t="str">
        <f>LEFT(A48,4)</f>
        <v>2021</v>
      </c>
      <c r="C48" s="165" t="str">
        <f t="shared" si="0"/>
        <v>Q1</v>
      </c>
      <c r="D48" s="74">
        <v>44197</v>
      </c>
      <c r="E48" s="6">
        <v>92.829926592999996</v>
      </c>
      <c r="G48" s="6">
        <v>94.497916527000001</v>
      </c>
      <c r="I48" s="6">
        <v>1.6679899341</v>
      </c>
      <c r="J48" s="153">
        <f t="shared" si="1"/>
        <v>-1.6679899341</v>
      </c>
      <c r="K48" s="153">
        <f t="shared" si="2"/>
        <v>0</v>
      </c>
    </row>
    <row r="49" spans="1:11" x14ac:dyDescent="0.2">
      <c r="A49" s="3" t="s">
        <v>625</v>
      </c>
      <c r="B49" s="583"/>
      <c r="C49" s="165" t="str">
        <f t="shared" si="0"/>
        <v>Q2</v>
      </c>
      <c r="D49" s="74">
        <v>44287</v>
      </c>
      <c r="E49" s="6">
        <v>95.330083369999997</v>
      </c>
      <c r="G49" s="6">
        <v>96.857692786000001</v>
      </c>
      <c r="I49" s="6">
        <v>1.5276094159</v>
      </c>
      <c r="J49" s="153">
        <f t="shared" si="1"/>
        <v>-1.5276094159</v>
      </c>
      <c r="K49" s="153">
        <f t="shared" si="2"/>
        <v>0</v>
      </c>
    </row>
    <row r="50" spans="1:11" x14ac:dyDescent="0.2">
      <c r="A50" s="3" t="s">
        <v>626</v>
      </c>
      <c r="B50" s="583"/>
      <c r="C50" s="165" t="str">
        <f t="shared" si="0"/>
        <v>Q3</v>
      </c>
      <c r="D50" s="74">
        <v>44378</v>
      </c>
      <c r="E50" s="6">
        <v>99.084744100999998</v>
      </c>
      <c r="G50" s="6">
        <v>98.961561638000006</v>
      </c>
      <c r="I50" s="6">
        <v>-0.12318246307</v>
      </c>
      <c r="J50" s="153">
        <f t="shared" si="1"/>
        <v>0</v>
      </c>
      <c r="K50" s="153">
        <f t="shared" si="2"/>
        <v>0.12318246307</v>
      </c>
    </row>
    <row r="51" spans="1:11" x14ac:dyDescent="0.2">
      <c r="A51" s="3" t="s">
        <v>627</v>
      </c>
      <c r="B51" s="583"/>
      <c r="C51" s="165" t="str">
        <f t="shared" si="0"/>
        <v>Q4</v>
      </c>
      <c r="D51" s="74">
        <v>44470</v>
      </c>
      <c r="E51" s="6">
        <v>100.09623093</v>
      </c>
      <c r="G51" s="6">
        <v>100.26589106</v>
      </c>
      <c r="I51" s="6">
        <v>0.16966012983000001</v>
      </c>
      <c r="J51" s="153">
        <f t="shared" si="1"/>
        <v>-0.16966012983000001</v>
      </c>
      <c r="K51" s="153">
        <f t="shared" si="2"/>
        <v>0</v>
      </c>
    </row>
    <row r="52" spans="1:11" x14ac:dyDescent="0.2">
      <c r="A52" s="3" t="s">
        <v>628</v>
      </c>
      <c r="B52" s="583" t="str">
        <f>LEFT(A52,4)</f>
        <v>2022</v>
      </c>
      <c r="C52" s="165" t="str">
        <f t="shared" si="0"/>
        <v>Q1</v>
      </c>
      <c r="D52" s="74">
        <v>44562</v>
      </c>
      <c r="E52" s="6">
        <v>100.03261172000001</v>
      </c>
      <c r="G52" s="6">
        <v>99.862459559000001</v>
      </c>
      <c r="I52" s="6">
        <v>-0.17015215911000001</v>
      </c>
      <c r="J52" s="153">
        <f t="shared" si="1"/>
        <v>0</v>
      </c>
      <c r="K52" s="153">
        <f t="shared" si="2"/>
        <v>0.17015215911000001</v>
      </c>
    </row>
    <row r="53" spans="1:11" x14ac:dyDescent="0.2">
      <c r="A53" s="3" t="s">
        <v>629</v>
      </c>
      <c r="B53" s="583"/>
      <c r="C53" s="165" t="str">
        <f t="shared" si="0"/>
        <v>Q2</v>
      </c>
      <c r="D53" s="74">
        <v>44652</v>
      </c>
      <c r="E53" s="6">
        <v>101.69918541</v>
      </c>
      <c r="G53" s="6">
        <v>101.01106962999999</v>
      </c>
      <c r="I53" s="6">
        <v>-0.68811577633999998</v>
      </c>
      <c r="J53" s="153">
        <f t="shared" si="1"/>
        <v>0</v>
      </c>
      <c r="K53" s="153">
        <f t="shared" si="2"/>
        <v>0.68811577633999998</v>
      </c>
    </row>
    <row r="54" spans="1:11" x14ac:dyDescent="0.2">
      <c r="A54" s="3" t="s">
        <v>630</v>
      </c>
      <c r="B54" s="583"/>
      <c r="C54" s="165" t="str">
        <f t="shared" si="0"/>
        <v>Q3</v>
      </c>
      <c r="D54" s="74">
        <v>44743</v>
      </c>
      <c r="E54" s="6">
        <v>102.60492676</v>
      </c>
      <c r="G54" s="6">
        <v>102.05259869</v>
      </c>
      <c r="I54" s="6">
        <v>-0.55232806462999995</v>
      </c>
      <c r="J54" s="153">
        <f t="shared" si="1"/>
        <v>0</v>
      </c>
      <c r="K54" s="153">
        <f t="shared" si="2"/>
        <v>0.55232806462999995</v>
      </c>
    </row>
    <row r="55" spans="1:11" x14ac:dyDescent="0.2">
      <c r="A55" s="5" t="s">
        <v>631</v>
      </c>
      <c r="B55" s="583"/>
      <c r="C55" s="165" t="str">
        <f t="shared" si="0"/>
        <v>Q4</v>
      </c>
      <c r="D55" s="75">
        <v>44835</v>
      </c>
      <c r="E55" s="6">
        <v>102.91185986000001</v>
      </c>
      <c r="G55" s="6">
        <v>102.29483820999999</v>
      </c>
      <c r="I55" s="6">
        <v>-0.61702165142999998</v>
      </c>
      <c r="J55" s="153">
        <f t="shared" si="1"/>
        <v>0</v>
      </c>
      <c r="K55" s="153">
        <f t="shared" si="2"/>
        <v>0.61702165142999998</v>
      </c>
    </row>
    <row r="56" spans="1:11" x14ac:dyDescent="0.2">
      <c r="C56" s="353" t="s">
        <v>632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62">
        <v>21.5</v>
      </c>
      <c r="C59" s="17">
        <v>70</v>
      </c>
      <c r="D59"/>
      <c r="F59"/>
      <c r="H59"/>
    </row>
    <row r="60" spans="1:11" x14ac:dyDescent="0.2">
      <c r="B60">
        <v>21.5</v>
      </c>
      <c r="C60" s="17">
        <v>105</v>
      </c>
      <c r="D60"/>
      <c r="F60"/>
      <c r="H60"/>
    </row>
    <row r="61" spans="1:11" x14ac:dyDescent="0.2">
      <c r="C61" s="111" t="s">
        <v>0</v>
      </c>
    </row>
    <row r="62" spans="1:11" x14ac:dyDescent="0.2">
      <c r="B62">
        <v>21.5</v>
      </c>
      <c r="C62" s="112">
        <v>-5</v>
      </c>
    </row>
    <row r="63" spans="1:11" x14ac:dyDescent="0.2">
      <c r="B63">
        <v>21.5</v>
      </c>
      <c r="C63" s="112">
        <v>15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2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7109375" customWidth="1"/>
    <col min="18" max="18" width="15.28515625" customWidth="1"/>
  </cols>
  <sheetData>
    <row r="1" spans="1:19" x14ac:dyDescent="0.2">
      <c r="M1" s="105"/>
    </row>
    <row r="2" spans="1:19" ht="15.75" x14ac:dyDescent="0.25">
      <c r="A2" s="44" t="s">
        <v>599</v>
      </c>
      <c r="M2" s="105"/>
    </row>
    <row r="3" spans="1:19" x14ac:dyDescent="0.2">
      <c r="A3" s="22" t="s">
        <v>16</v>
      </c>
      <c r="S3" s="30"/>
    </row>
    <row r="4" spans="1:19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9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9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98" t="s">
        <v>176</v>
      </c>
      <c r="R6" s="301" t="s">
        <v>404</v>
      </c>
    </row>
    <row r="7" spans="1:19" ht="15" x14ac:dyDescent="0.25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177</v>
      </c>
      <c r="R7" s="300" t="s">
        <v>405</v>
      </c>
    </row>
    <row r="8" spans="1:19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178</v>
      </c>
      <c r="R8" s="200" t="s">
        <v>406</v>
      </c>
    </row>
    <row r="9" spans="1:19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179</v>
      </c>
      <c r="R9" s="295" t="s">
        <v>407</v>
      </c>
    </row>
    <row r="10" spans="1:19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6" t="s">
        <v>185</v>
      </c>
      <c r="R10" s="200" t="s">
        <v>408</v>
      </c>
    </row>
    <row r="11" spans="1:19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394</v>
      </c>
      <c r="R11" s="295" t="s">
        <v>409</v>
      </c>
    </row>
    <row r="12" spans="1:19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535" t="s">
        <v>515</v>
      </c>
      <c r="R12" s="437" t="s">
        <v>516</v>
      </c>
    </row>
    <row r="13" spans="1:19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Q13" s="302" t="s">
        <v>410</v>
      </c>
      <c r="R13" s="200" t="s">
        <v>411</v>
      </c>
    </row>
    <row r="14" spans="1:19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Q14" s="302" t="s">
        <v>414</v>
      </c>
      <c r="R14" s="295" t="s">
        <v>412</v>
      </c>
    </row>
    <row r="15" spans="1:19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Q15" s="302" t="s">
        <v>107</v>
      </c>
      <c r="R15" s="295" t="s">
        <v>413</v>
      </c>
    </row>
    <row r="16" spans="1:19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Q16" s="303" t="s">
        <v>106</v>
      </c>
      <c r="R16" s="299" t="s">
        <v>500</v>
      </c>
    </row>
    <row r="17" spans="1:18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8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8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8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8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8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R22" s="30"/>
    </row>
    <row r="23" spans="1:18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8" x14ac:dyDescent="0.2">
      <c r="A25" s="585" t="s">
        <v>513</v>
      </c>
      <c r="B25" s="585"/>
      <c r="C25" s="585"/>
      <c r="D25" s="585"/>
      <c r="E25" s="585"/>
      <c r="F25" s="585"/>
      <c r="G25" s="585"/>
      <c r="H25" s="585"/>
      <c r="I25" s="23"/>
      <c r="K25" s="585" t="s">
        <v>514</v>
      </c>
      <c r="L25" s="585"/>
      <c r="M25" s="585"/>
      <c r="N25" s="585"/>
      <c r="O25" s="585"/>
      <c r="P25" s="585"/>
      <c r="Q25" s="585"/>
      <c r="R25" s="585"/>
    </row>
    <row r="26" spans="1:18" x14ac:dyDescent="0.2">
      <c r="A26" s="296"/>
      <c r="B26" s="296"/>
      <c r="C26" s="296"/>
      <c r="D26" s="296"/>
      <c r="E26" s="296"/>
      <c r="G26" s="3"/>
    </row>
    <row r="27" spans="1:18" x14ac:dyDescent="0.2">
      <c r="A27" s="9"/>
      <c r="B27" s="5" t="s">
        <v>176</v>
      </c>
      <c r="C27" s="5" t="s">
        <v>177</v>
      </c>
      <c r="D27" s="5" t="s">
        <v>178</v>
      </c>
      <c r="E27" s="5" t="s">
        <v>179</v>
      </c>
      <c r="F27" s="5" t="s">
        <v>185</v>
      </c>
      <c r="G27" s="279" t="s">
        <v>394</v>
      </c>
      <c r="H27" s="536" t="s">
        <v>515</v>
      </c>
      <c r="I27" s="5" t="s">
        <v>5</v>
      </c>
      <c r="K27" s="304" t="s">
        <v>414</v>
      </c>
      <c r="L27" s="9" t="s">
        <v>107</v>
      </c>
      <c r="M27" s="9" t="s">
        <v>106</v>
      </c>
      <c r="N27" s="9" t="s">
        <v>403</v>
      </c>
    </row>
    <row r="28" spans="1:18" x14ac:dyDescent="0.2">
      <c r="A28" s="1">
        <v>43466</v>
      </c>
      <c r="B28" s="102">
        <v>1.1499999999999999</v>
      </c>
      <c r="C28" s="102">
        <v>0.5</v>
      </c>
      <c r="D28" s="102">
        <v>0.28100000000000003</v>
      </c>
      <c r="E28" s="102">
        <v>7.4999999999999997E-2</v>
      </c>
      <c r="F28" s="102">
        <v>0.25</v>
      </c>
      <c r="G28" s="102">
        <v>0.31774193548000002</v>
      </c>
      <c r="H28" s="102">
        <v>0</v>
      </c>
      <c r="I28" s="102">
        <v>2.5737419354800002</v>
      </c>
      <c r="K28" s="102">
        <v>0.27600000000000002</v>
      </c>
      <c r="L28" s="102">
        <v>0.04</v>
      </c>
      <c r="M28" s="102">
        <v>0.126</v>
      </c>
      <c r="N28" s="20">
        <f>+K28-L28-M28</f>
        <v>0.11000000000000001</v>
      </c>
    </row>
    <row r="29" spans="1:18" x14ac:dyDescent="0.2">
      <c r="A29" s="1">
        <v>43497</v>
      </c>
      <c r="B29" s="102">
        <v>1.1499999999999999</v>
      </c>
      <c r="C29" s="102">
        <v>0.47</v>
      </c>
      <c r="D29" s="102">
        <v>0.25900000000000001</v>
      </c>
      <c r="E29" s="102">
        <v>7.4999999999999997E-2</v>
      </c>
      <c r="F29" s="102">
        <v>0.25</v>
      </c>
      <c r="G29" s="102">
        <v>0.44285714286</v>
      </c>
      <c r="H29" s="102">
        <v>0.1</v>
      </c>
      <c r="I29" s="102">
        <v>2.7468571428599997</v>
      </c>
      <c r="K29" s="102">
        <v>0.61199999999999999</v>
      </c>
      <c r="L29" s="102">
        <v>0.04</v>
      </c>
      <c r="M29" s="102">
        <v>0.29199999999999998</v>
      </c>
      <c r="N29" s="20">
        <f t="shared" ref="N29:N63" si="0">+K29-L29-M29</f>
        <v>0.27999999999999997</v>
      </c>
    </row>
    <row r="30" spans="1:18" x14ac:dyDescent="0.2">
      <c r="A30" s="1">
        <v>43525</v>
      </c>
      <c r="B30" s="102">
        <v>1.2</v>
      </c>
      <c r="C30" s="102">
        <v>0.24</v>
      </c>
      <c r="D30" s="102">
        <v>0.246</v>
      </c>
      <c r="E30" s="102">
        <v>0.155</v>
      </c>
      <c r="F30" s="102">
        <v>0.25</v>
      </c>
      <c r="G30" s="102">
        <v>0.25</v>
      </c>
      <c r="H30" s="102">
        <v>0.01</v>
      </c>
      <c r="I30" s="102">
        <v>2.351</v>
      </c>
      <c r="K30" s="102">
        <v>0.26300000000000001</v>
      </c>
      <c r="L30" s="102">
        <v>0.04</v>
      </c>
      <c r="M30" s="102">
        <v>0.11600000000000001</v>
      </c>
      <c r="N30" s="20">
        <f t="shared" si="0"/>
        <v>0.107</v>
      </c>
    </row>
    <row r="31" spans="1:18" x14ac:dyDescent="0.2">
      <c r="A31" s="1">
        <v>43556</v>
      </c>
      <c r="B31" s="102">
        <v>1.3</v>
      </c>
      <c r="C31" s="102">
        <v>0.16</v>
      </c>
      <c r="D31" s="102">
        <v>0.21099999999999999</v>
      </c>
      <c r="E31" s="102">
        <v>7.4999999999999997E-2</v>
      </c>
      <c r="F31" s="102">
        <v>0.25</v>
      </c>
      <c r="G31" s="102">
        <v>0.25</v>
      </c>
      <c r="H31" s="102">
        <v>0.02</v>
      </c>
      <c r="I31" s="102">
        <v>2.266</v>
      </c>
      <c r="K31" s="102">
        <v>0.25</v>
      </c>
      <c r="L31" s="102">
        <v>7.4999999999999997E-2</v>
      </c>
      <c r="M31" s="102">
        <v>5.1999999999999998E-2</v>
      </c>
      <c r="N31" s="20">
        <f t="shared" si="0"/>
        <v>0.123</v>
      </c>
    </row>
    <row r="32" spans="1:18" x14ac:dyDescent="0.2">
      <c r="A32" s="1">
        <v>43586</v>
      </c>
      <c r="B32" s="102">
        <v>1.5</v>
      </c>
      <c r="C32" s="102">
        <v>0.17</v>
      </c>
      <c r="D32" s="102">
        <v>0.32800000000000001</v>
      </c>
      <c r="E32" s="102">
        <v>7.4999999999999997E-2</v>
      </c>
      <c r="F32" s="102">
        <v>0.25</v>
      </c>
      <c r="G32" s="102">
        <v>0.25</v>
      </c>
      <c r="H32" s="102">
        <v>0.1</v>
      </c>
      <c r="I32" s="102">
        <v>2.673</v>
      </c>
      <c r="K32" s="102">
        <v>0.316</v>
      </c>
      <c r="L32" s="102">
        <v>0.04</v>
      </c>
      <c r="M32" s="102">
        <v>5.8000000000000003E-2</v>
      </c>
      <c r="N32" s="20">
        <f t="shared" si="0"/>
        <v>0.21800000000000003</v>
      </c>
    </row>
    <row r="33" spans="1:14" x14ac:dyDescent="0.2">
      <c r="A33" s="1">
        <v>43617</v>
      </c>
      <c r="B33" s="102">
        <v>1.6</v>
      </c>
      <c r="C33" s="102">
        <v>0.23</v>
      </c>
      <c r="D33" s="102">
        <v>0.224</v>
      </c>
      <c r="E33" s="102">
        <v>7.4999999999999997E-2</v>
      </c>
      <c r="F33" s="102">
        <v>0.25</v>
      </c>
      <c r="G33" s="102">
        <v>0.25</v>
      </c>
      <c r="H33" s="102">
        <v>0.05</v>
      </c>
      <c r="I33" s="102">
        <v>2.6790000000000003</v>
      </c>
      <c r="K33" s="102">
        <v>0.26</v>
      </c>
      <c r="L33" s="102">
        <v>0.04</v>
      </c>
      <c r="M33" s="102">
        <v>6.4000000000000001E-2</v>
      </c>
      <c r="N33" s="20">
        <f t="shared" si="0"/>
        <v>0.156</v>
      </c>
    </row>
    <row r="34" spans="1:14" x14ac:dyDescent="0.2">
      <c r="A34" s="1">
        <v>43647</v>
      </c>
      <c r="B34" s="102">
        <v>1.7</v>
      </c>
      <c r="C34" s="102">
        <v>0.20499999999999999</v>
      </c>
      <c r="D34" s="102">
        <v>0.24099999999999999</v>
      </c>
      <c r="E34" s="102">
        <v>7.4999999999999997E-2</v>
      </c>
      <c r="F34" s="102">
        <v>0.25</v>
      </c>
      <c r="G34" s="102">
        <v>0.25</v>
      </c>
      <c r="H34" s="102">
        <v>0.05</v>
      </c>
      <c r="I34" s="102">
        <v>2.7709999999999999</v>
      </c>
      <c r="K34" s="102">
        <v>0.69699999999999995</v>
      </c>
      <c r="L34" s="102">
        <v>7.3999999999999996E-2</v>
      </c>
      <c r="M34" s="102">
        <v>0.441</v>
      </c>
      <c r="N34" s="20">
        <f t="shared" si="0"/>
        <v>0.182</v>
      </c>
    </row>
    <row r="35" spans="1:14" x14ac:dyDescent="0.2">
      <c r="A35" s="1">
        <v>43678</v>
      </c>
      <c r="B35" s="102">
        <v>1.7</v>
      </c>
      <c r="C35" s="102">
        <v>0.245</v>
      </c>
      <c r="D35" s="102">
        <v>0.20100000000000001</v>
      </c>
      <c r="E35" s="102">
        <v>7.4999999999999997E-2</v>
      </c>
      <c r="F35" s="102">
        <v>0.25</v>
      </c>
      <c r="G35" s="102">
        <v>0.25</v>
      </c>
      <c r="H35" s="102">
        <v>0.1</v>
      </c>
      <c r="I35" s="102">
        <v>2.8210000000000002</v>
      </c>
      <c r="K35" s="102">
        <v>0.191</v>
      </c>
      <c r="L35" s="102">
        <v>7.4999999999999997E-2</v>
      </c>
      <c r="M35" s="102">
        <v>0</v>
      </c>
      <c r="N35" s="20">
        <f t="shared" si="0"/>
        <v>0.11600000000000001</v>
      </c>
    </row>
    <row r="36" spans="1:14" x14ac:dyDescent="0.2">
      <c r="A36" s="1">
        <v>43709</v>
      </c>
      <c r="B36" s="102">
        <v>1.7</v>
      </c>
      <c r="C36" s="102">
        <v>0.15</v>
      </c>
      <c r="D36" s="102">
        <v>0.26100000000000001</v>
      </c>
      <c r="E36" s="102">
        <v>7.4999999999999997E-2</v>
      </c>
      <c r="F36" s="102">
        <v>0.25</v>
      </c>
      <c r="G36" s="102">
        <v>1.6</v>
      </c>
      <c r="H36" s="102">
        <v>0.2</v>
      </c>
      <c r="I36" s="102">
        <v>4.2359999999999998</v>
      </c>
      <c r="K36" s="102">
        <v>0.34699999999999998</v>
      </c>
      <c r="L36" s="102">
        <v>8.8999999999999996E-2</v>
      </c>
      <c r="M36" s="102">
        <v>0.16300000000000001</v>
      </c>
      <c r="N36" s="20">
        <f t="shared" si="0"/>
        <v>9.5000000000000001E-2</v>
      </c>
    </row>
    <row r="37" spans="1:14" x14ac:dyDescent="0.2">
      <c r="A37" s="1">
        <v>43739</v>
      </c>
      <c r="B37" s="102">
        <v>1.7</v>
      </c>
      <c r="C37" s="102">
        <v>0.14499999999999999</v>
      </c>
      <c r="D37" s="102">
        <v>0.28999999999999998</v>
      </c>
      <c r="E37" s="102">
        <v>7.4999999999999997E-2</v>
      </c>
      <c r="F37" s="102">
        <v>0.25</v>
      </c>
      <c r="G37" s="102">
        <v>0.25</v>
      </c>
      <c r="H37" s="102">
        <v>0.2</v>
      </c>
      <c r="I37" s="102">
        <v>2.91</v>
      </c>
      <c r="K37" s="102">
        <v>0.42691935483999999</v>
      </c>
      <c r="L37" s="102">
        <v>0</v>
      </c>
      <c r="M37" s="102">
        <v>0.14899999999999999</v>
      </c>
      <c r="N37" s="20">
        <f t="shared" si="0"/>
        <v>0.27791935483999997</v>
      </c>
    </row>
    <row r="38" spans="1:14" x14ac:dyDescent="0.2">
      <c r="A38" s="1">
        <v>43770</v>
      </c>
      <c r="B38" s="102">
        <v>1.8</v>
      </c>
      <c r="C38" s="102">
        <v>0.14000000000000001</v>
      </c>
      <c r="D38" s="102">
        <v>0.31</v>
      </c>
      <c r="E38" s="102">
        <v>8.5000000000000006E-2</v>
      </c>
      <c r="F38" s="102">
        <v>0.25</v>
      </c>
      <c r="G38" s="102">
        <v>0.25</v>
      </c>
      <c r="H38" s="102">
        <v>0.05</v>
      </c>
      <c r="I38" s="102">
        <v>2.8849999999999998</v>
      </c>
      <c r="K38" s="102">
        <v>0.28799999999999998</v>
      </c>
      <c r="L38" s="102">
        <v>9.5000000000000001E-2</v>
      </c>
      <c r="M38" s="102">
        <v>0</v>
      </c>
      <c r="N38" s="20">
        <f t="shared" si="0"/>
        <v>0.19299999999999998</v>
      </c>
    </row>
    <row r="39" spans="1:14" x14ac:dyDescent="0.2">
      <c r="A39" s="1">
        <v>43800</v>
      </c>
      <c r="B39" s="102">
        <v>1.8</v>
      </c>
      <c r="C39" s="102">
        <v>0.18</v>
      </c>
      <c r="D39" s="102">
        <v>0.35</v>
      </c>
      <c r="E39" s="102">
        <v>0.184</v>
      </c>
      <c r="F39" s="102">
        <v>0.25</v>
      </c>
      <c r="G39" s="102">
        <v>0.25</v>
      </c>
      <c r="H39" s="102">
        <v>0</v>
      </c>
      <c r="I39" s="102">
        <v>3.0140000000000002</v>
      </c>
      <c r="K39" s="102">
        <v>0.26800000000000002</v>
      </c>
      <c r="L39" s="102">
        <v>1.2999999999999999E-2</v>
      </c>
      <c r="M39" s="102">
        <v>0.114</v>
      </c>
      <c r="N39" s="20">
        <f t="shared" si="0"/>
        <v>0.14100000000000001</v>
      </c>
    </row>
    <row r="40" spans="1:14" x14ac:dyDescent="0.2">
      <c r="A40" s="1">
        <v>43831</v>
      </c>
      <c r="B40" s="102">
        <v>1.8</v>
      </c>
      <c r="C40" s="102">
        <v>0.56999999999999995</v>
      </c>
      <c r="D40" s="102">
        <v>0.25</v>
      </c>
      <c r="E40" s="102">
        <v>8.7999999999999995E-2</v>
      </c>
      <c r="F40" s="102">
        <v>0.25</v>
      </c>
      <c r="G40" s="102">
        <v>0.25</v>
      </c>
      <c r="H40" s="102">
        <v>0</v>
      </c>
      <c r="I40" s="102">
        <v>3.2080000000000002</v>
      </c>
      <c r="K40" s="102">
        <v>0.184</v>
      </c>
      <c r="L40" s="102">
        <v>3.6999999999999998E-2</v>
      </c>
      <c r="M40" s="102">
        <v>5.2999999999999999E-2</v>
      </c>
      <c r="N40" s="20">
        <f t="shared" si="0"/>
        <v>9.4E-2</v>
      </c>
    </row>
    <row r="41" spans="1:14" x14ac:dyDescent="0.2">
      <c r="A41" s="1">
        <v>43862</v>
      </c>
      <c r="B41" s="102">
        <v>1.75</v>
      </c>
      <c r="C41" s="102">
        <v>1.2</v>
      </c>
      <c r="D41" s="102">
        <v>0.28999999999999998</v>
      </c>
      <c r="E41" s="102">
        <v>7.4999999999999997E-2</v>
      </c>
      <c r="F41" s="102">
        <v>0.25</v>
      </c>
      <c r="G41" s="102">
        <v>0.25</v>
      </c>
      <c r="H41" s="102">
        <v>0.05</v>
      </c>
      <c r="I41" s="102">
        <v>3.8650000000000002</v>
      </c>
      <c r="K41" s="102">
        <v>0.19804827586000001</v>
      </c>
      <c r="L41" s="102">
        <v>3.6999999999999998E-2</v>
      </c>
      <c r="M41" s="102">
        <v>0.01</v>
      </c>
      <c r="N41" s="20">
        <f t="shared" si="0"/>
        <v>0.15104827586</v>
      </c>
    </row>
    <row r="42" spans="1:14" x14ac:dyDescent="0.2">
      <c r="A42" s="1">
        <v>43891</v>
      </c>
      <c r="B42" s="102">
        <v>1.8</v>
      </c>
      <c r="C42" s="102">
        <v>1.25</v>
      </c>
      <c r="D42" s="102">
        <v>0.31</v>
      </c>
      <c r="E42" s="102">
        <v>0.12016129032</v>
      </c>
      <c r="F42" s="102">
        <v>0.215</v>
      </c>
      <c r="G42" s="102">
        <v>0.215</v>
      </c>
      <c r="H42" s="102">
        <v>0.2</v>
      </c>
      <c r="I42" s="102">
        <v>4.1101612903199998</v>
      </c>
      <c r="K42" s="102">
        <v>0.17322580644999999</v>
      </c>
      <c r="L42" s="102">
        <v>3.6999999999999998E-2</v>
      </c>
      <c r="M42" s="102">
        <v>0</v>
      </c>
      <c r="N42" s="20">
        <f t="shared" si="0"/>
        <v>0.13622580644999999</v>
      </c>
    </row>
    <row r="43" spans="1:14" x14ac:dyDescent="0.2">
      <c r="A43" s="1">
        <v>43922</v>
      </c>
      <c r="B43" s="102">
        <v>1.825</v>
      </c>
      <c r="C43" s="102">
        <v>1.2649999999999999</v>
      </c>
      <c r="D43" s="102">
        <v>0.26</v>
      </c>
      <c r="E43" s="102">
        <v>0.12016129032</v>
      </c>
      <c r="F43" s="102">
        <v>0.18</v>
      </c>
      <c r="G43" s="102">
        <v>0.18</v>
      </c>
      <c r="H43" s="102">
        <v>0.25</v>
      </c>
      <c r="I43" s="102">
        <v>4.0801612903199995</v>
      </c>
      <c r="K43" s="102">
        <v>0.84599999999999997</v>
      </c>
      <c r="L43" s="102">
        <v>0.33700000000000002</v>
      </c>
      <c r="M43" s="102">
        <v>1.6E-2</v>
      </c>
      <c r="N43" s="20">
        <f t="shared" si="0"/>
        <v>0.49299999999999988</v>
      </c>
    </row>
    <row r="44" spans="1:14" x14ac:dyDescent="0.2">
      <c r="A44" s="1">
        <v>43952</v>
      </c>
      <c r="B44" s="102">
        <v>1.825</v>
      </c>
      <c r="C44" s="102">
        <v>1.27</v>
      </c>
      <c r="D44" s="102">
        <v>0.26</v>
      </c>
      <c r="E44" s="102">
        <v>0.12016129032</v>
      </c>
      <c r="F44" s="102">
        <v>0.17</v>
      </c>
      <c r="G44" s="102">
        <v>0.17</v>
      </c>
      <c r="H44" s="102">
        <v>0.32500000000000001</v>
      </c>
      <c r="I44" s="102">
        <v>4.1401612903199991</v>
      </c>
      <c r="K44" s="102">
        <v>0.91800000000000004</v>
      </c>
      <c r="L44" s="102">
        <v>0.33700000000000002</v>
      </c>
      <c r="M44" s="102">
        <v>0.17799999999999999</v>
      </c>
      <c r="N44" s="20">
        <f t="shared" si="0"/>
        <v>0.40299999999999997</v>
      </c>
    </row>
    <row r="45" spans="1:14" x14ac:dyDescent="0.2">
      <c r="A45" s="1">
        <v>43983</v>
      </c>
      <c r="B45" s="102">
        <v>1.85</v>
      </c>
      <c r="C45" s="102">
        <v>1.27</v>
      </c>
      <c r="D45" s="102">
        <v>0.26</v>
      </c>
      <c r="E45" s="102">
        <v>0.12016129032</v>
      </c>
      <c r="F45" s="102">
        <v>0.17</v>
      </c>
      <c r="G45" s="102">
        <v>0.17</v>
      </c>
      <c r="H45" s="102">
        <v>0.47</v>
      </c>
      <c r="I45" s="102">
        <v>4.3101612903199999</v>
      </c>
      <c r="K45" s="102">
        <v>1.0029999999999999</v>
      </c>
      <c r="L45" s="102">
        <v>0.33700000000000002</v>
      </c>
      <c r="M45" s="102">
        <v>0.36899999999999999</v>
      </c>
      <c r="N45" s="20">
        <f t="shared" si="0"/>
        <v>0.29699999999999993</v>
      </c>
    </row>
    <row r="46" spans="1:14" x14ac:dyDescent="0.2">
      <c r="A46" s="1">
        <v>44013</v>
      </c>
      <c r="B46" s="102">
        <v>1.9</v>
      </c>
      <c r="C46" s="102">
        <v>1.2450000000000001</v>
      </c>
      <c r="D46" s="102">
        <v>0.26</v>
      </c>
      <c r="E46" s="102">
        <v>0.12016129032</v>
      </c>
      <c r="F46" s="102">
        <v>0.17</v>
      </c>
      <c r="G46" s="102">
        <v>0.17</v>
      </c>
      <c r="H46" s="102">
        <v>0.49</v>
      </c>
      <c r="I46" s="102">
        <v>4.3551612903199999</v>
      </c>
      <c r="K46" s="102">
        <v>0.75036000000000003</v>
      </c>
      <c r="L46" s="102">
        <v>0.04</v>
      </c>
      <c r="M46" s="102">
        <v>0.441</v>
      </c>
      <c r="N46" s="20">
        <f t="shared" si="0"/>
        <v>0.26935999999999999</v>
      </c>
    </row>
    <row r="47" spans="1:14" x14ac:dyDescent="0.2">
      <c r="A47" s="1">
        <v>44044</v>
      </c>
      <c r="B47" s="102">
        <v>1.9</v>
      </c>
      <c r="C47" s="102">
        <v>1.26</v>
      </c>
      <c r="D47" s="102">
        <v>0.26</v>
      </c>
      <c r="E47" s="102">
        <v>0.12016129032</v>
      </c>
      <c r="F47" s="102">
        <v>0.16500000000000001</v>
      </c>
      <c r="G47" s="102">
        <v>0.16500000000000001</v>
      </c>
      <c r="H47" s="102">
        <v>0.49</v>
      </c>
      <c r="I47" s="102">
        <v>4.3601612903199998</v>
      </c>
      <c r="K47" s="102">
        <v>0.91654999999999998</v>
      </c>
      <c r="L47" s="102">
        <v>0.155</v>
      </c>
      <c r="M47" s="102">
        <v>0.59099999999999997</v>
      </c>
      <c r="N47" s="20">
        <f t="shared" si="0"/>
        <v>0.17054999999999998</v>
      </c>
    </row>
    <row r="48" spans="1:14" x14ac:dyDescent="0.2">
      <c r="A48" s="1">
        <v>44075</v>
      </c>
      <c r="B48" s="102">
        <v>1.9</v>
      </c>
      <c r="C48" s="102">
        <v>1.22</v>
      </c>
      <c r="D48" s="102">
        <v>0.26</v>
      </c>
      <c r="E48" s="102">
        <v>0.12016129032</v>
      </c>
      <c r="F48" s="102">
        <v>0.16</v>
      </c>
      <c r="G48" s="102">
        <v>0.16</v>
      </c>
      <c r="H48" s="102">
        <v>0.51</v>
      </c>
      <c r="I48" s="102">
        <v>4.3301612903200004</v>
      </c>
      <c r="K48" s="102">
        <v>0.47603000000000001</v>
      </c>
      <c r="L48" s="102">
        <v>0.14499999999999999</v>
      </c>
      <c r="M48" s="102">
        <v>0.192</v>
      </c>
      <c r="N48" s="20">
        <f t="shared" si="0"/>
        <v>0.13903000000000004</v>
      </c>
    </row>
    <row r="49" spans="1:14" x14ac:dyDescent="0.2">
      <c r="A49" s="1">
        <v>44105</v>
      </c>
      <c r="B49" s="102">
        <v>1.9</v>
      </c>
      <c r="C49" s="102">
        <v>0.91</v>
      </c>
      <c r="D49" s="102">
        <v>0.26</v>
      </c>
      <c r="E49" s="102">
        <v>0.12016129032</v>
      </c>
      <c r="F49" s="102">
        <v>0.16</v>
      </c>
      <c r="G49" s="102">
        <v>0.16</v>
      </c>
      <c r="H49" s="102">
        <v>0.47</v>
      </c>
      <c r="I49" s="102">
        <v>3.9801612903200008</v>
      </c>
      <c r="K49" s="102">
        <v>0.94864999999999999</v>
      </c>
      <c r="L49" s="102">
        <v>0.12</v>
      </c>
      <c r="M49" s="102">
        <v>0.624</v>
      </c>
      <c r="N49" s="20">
        <f t="shared" si="0"/>
        <v>0.20465</v>
      </c>
    </row>
    <row r="50" spans="1:14" x14ac:dyDescent="0.2">
      <c r="A50" s="1">
        <v>44136</v>
      </c>
      <c r="B50" s="102">
        <v>1.85</v>
      </c>
      <c r="C50" s="102">
        <v>0.27</v>
      </c>
      <c r="D50" s="102">
        <v>0.28000000000000003</v>
      </c>
      <c r="E50" s="102">
        <v>0.12016129032</v>
      </c>
      <c r="F50" s="102">
        <v>0.14000000000000001</v>
      </c>
      <c r="G50" s="102">
        <v>0.14000000000000001</v>
      </c>
      <c r="H50" s="102">
        <v>0.45</v>
      </c>
      <c r="I50" s="102">
        <v>3.2501612903200008</v>
      </c>
      <c r="K50" s="102">
        <v>0.40100000000000002</v>
      </c>
      <c r="L50" s="102">
        <v>0.04</v>
      </c>
      <c r="M50" s="102">
        <v>0.224</v>
      </c>
      <c r="N50" s="20">
        <f t="shared" si="0"/>
        <v>0.13700000000000004</v>
      </c>
    </row>
    <row r="51" spans="1:14" x14ac:dyDescent="0.2">
      <c r="A51" s="1">
        <v>44166</v>
      </c>
      <c r="B51" s="102">
        <v>1.8</v>
      </c>
      <c r="C51" s="102">
        <v>0.11</v>
      </c>
      <c r="D51" s="102">
        <v>0.36</v>
      </c>
      <c r="E51" s="102">
        <v>0.12016129032</v>
      </c>
      <c r="F51" s="102">
        <v>0.14000000000000001</v>
      </c>
      <c r="G51" s="102">
        <v>0.14000000000000001</v>
      </c>
      <c r="H51" s="102">
        <v>0.44</v>
      </c>
      <c r="I51" s="102">
        <v>3.1101612903200002</v>
      </c>
      <c r="K51" s="102">
        <v>0.30499999999999999</v>
      </c>
      <c r="L51" s="102">
        <v>0.04</v>
      </c>
      <c r="M51" s="102">
        <v>0.124</v>
      </c>
      <c r="N51" s="20">
        <f t="shared" si="0"/>
        <v>0.14100000000000001</v>
      </c>
    </row>
    <row r="52" spans="1:14" x14ac:dyDescent="0.2">
      <c r="A52" s="1">
        <v>44197</v>
      </c>
      <c r="B52" s="102">
        <v>1.75</v>
      </c>
      <c r="C52" s="102">
        <v>0.2</v>
      </c>
      <c r="D52" s="102">
        <v>0.47</v>
      </c>
      <c r="E52" s="102">
        <v>0.12016129032</v>
      </c>
      <c r="F52" s="102">
        <v>0.127</v>
      </c>
      <c r="G52" s="102">
        <v>0.127</v>
      </c>
      <c r="H52" s="102">
        <v>0.27</v>
      </c>
      <c r="I52" s="102">
        <v>3.06416129032</v>
      </c>
      <c r="K52" s="102">
        <v>0.32580645160999999</v>
      </c>
      <c r="L52" s="102">
        <v>0.04</v>
      </c>
      <c r="M52" s="102">
        <v>7.8E-2</v>
      </c>
      <c r="N52" s="20">
        <f t="shared" si="0"/>
        <v>0.20780645161</v>
      </c>
    </row>
    <row r="53" spans="1:14" x14ac:dyDescent="0.2">
      <c r="A53" s="1">
        <v>44228</v>
      </c>
      <c r="B53" s="102">
        <v>1.6</v>
      </c>
      <c r="C53" s="102">
        <v>0.16</v>
      </c>
      <c r="D53" s="102">
        <v>0.26</v>
      </c>
      <c r="E53" s="102">
        <v>0.12016129032</v>
      </c>
      <c r="F53" s="102">
        <v>0.127</v>
      </c>
      <c r="G53" s="102">
        <v>0.127</v>
      </c>
      <c r="H53" s="102">
        <v>0.23</v>
      </c>
      <c r="I53" s="102">
        <v>2.6241612903199996</v>
      </c>
      <c r="K53" s="102">
        <v>1.466</v>
      </c>
      <c r="L53" s="102">
        <v>0.20499999999999999</v>
      </c>
      <c r="M53" s="102">
        <v>1.121</v>
      </c>
      <c r="N53" s="20">
        <f t="shared" si="0"/>
        <v>0.1399999999999999</v>
      </c>
    </row>
    <row r="54" spans="1:14" x14ac:dyDescent="0.2">
      <c r="A54" s="1">
        <v>44256</v>
      </c>
      <c r="B54" s="102">
        <v>1.5</v>
      </c>
      <c r="C54" s="102">
        <v>0.14000000000000001</v>
      </c>
      <c r="D54" s="102">
        <v>0.26</v>
      </c>
      <c r="E54" s="102">
        <v>0.12016129032</v>
      </c>
      <c r="F54" s="102">
        <v>0.12</v>
      </c>
      <c r="G54" s="102">
        <v>0.12</v>
      </c>
      <c r="H54" s="102">
        <v>0.24</v>
      </c>
      <c r="I54" s="102">
        <v>2.5001612903200003</v>
      </c>
      <c r="K54" s="102">
        <v>0.32400000000000001</v>
      </c>
      <c r="L54" s="102">
        <v>0.04</v>
      </c>
      <c r="M54" s="102">
        <v>6.5000000000000002E-2</v>
      </c>
      <c r="N54" s="20">
        <f t="shared" si="0"/>
        <v>0.21900000000000003</v>
      </c>
    </row>
    <row r="55" spans="1:14" x14ac:dyDescent="0.2">
      <c r="A55" s="1">
        <v>44287</v>
      </c>
      <c r="B55" s="102">
        <v>1.35</v>
      </c>
      <c r="C55" s="102">
        <v>0.21</v>
      </c>
      <c r="D55" s="102">
        <v>0.26</v>
      </c>
      <c r="E55" s="102">
        <v>0.12016129032</v>
      </c>
      <c r="F55" s="102">
        <v>0.11899999999999999</v>
      </c>
      <c r="G55" s="102">
        <v>0.11899999999999999</v>
      </c>
      <c r="H55" s="102">
        <v>0.28000000000000003</v>
      </c>
      <c r="I55" s="102">
        <v>2.4581612903200005</v>
      </c>
      <c r="K55" s="102">
        <v>0.377</v>
      </c>
      <c r="L55" s="102">
        <v>0.04</v>
      </c>
      <c r="M55" s="102">
        <v>0.10199999999999999</v>
      </c>
      <c r="N55" s="20">
        <f t="shared" si="0"/>
        <v>0.23500000000000004</v>
      </c>
    </row>
    <row r="56" spans="1:14" x14ac:dyDescent="0.2">
      <c r="A56" s="1">
        <v>44317</v>
      </c>
      <c r="B56" s="102">
        <v>1.35</v>
      </c>
      <c r="C56" s="102">
        <v>0.17</v>
      </c>
      <c r="D56" s="102">
        <v>0.26</v>
      </c>
      <c r="E56" s="102">
        <v>0.12016129032</v>
      </c>
      <c r="F56" s="102">
        <v>0.115</v>
      </c>
      <c r="G56" s="102">
        <v>0.115</v>
      </c>
      <c r="H56" s="102">
        <v>0.23499999999999999</v>
      </c>
      <c r="I56" s="102">
        <v>2.3651612903200001</v>
      </c>
      <c r="K56" s="102">
        <v>0.38500000000000001</v>
      </c>
      <c r="L56" s="102">
        <v>0.04</v>
      </c>
      <c r="M56" s="102">
        <v>0.155</v>
      </c>
      <c r="N56" s="20">
        <f t="shared" si="0"/>
        <v>0.19000000000000003</v>
      </c>
    </row>
    <row r="57" spans="1:14" x14ac:dyDescent="0.2">
      <c r="A57" s="1">
        <v>44348</v>
      </c>
      <c r="B57" s="102" t="e">
        <v>#N/A</v>
      </c>
      <c r="C57" s="102" t="e">
        <v>#N/A</v>
      </c>
      <c r="D57" s="102" t="e">
        <v>#N/A</v>
      </c>
      <c r="E57" s="102" t="e">
        <v>#N/A</v>
      </c>
      <c r="F57" s="102" t="e">
        <v>#N/A</v>
      </c>
      <c r="G57" s="102" t="e">
        <v>#N/A</v>
      </c>
      <c r="H57" s="102" t="e">
        <v>#N/A</v>
      </c>
      <c r="I57" s="102" t="e">
        <v>#N/A</v>
      </c>
      <c r="K57" s="102" t="e">
        <v>#N/A</v>
      </c>
      <c r="L57" s="102" t="e">
        <v>#N/A</v>
      </c>
      <c r="M57" s="102" t="e">
        <v>#N/A</v>
      </c>
      <c r="N57" s="20" t="e">
        <f t="shared" si="0"/>
        <v>#N/A</v>
      </c>
    </row>
    <row r="58" spans="1:14" x14ac:dyDescent="0.2">
      <c r="A58" s="1">
        <v>44378</v>
      </c>
      <c r="B58" s="102" t="e">
        <v>#N/A</v>
      </c>
      <c r="C58" s="102" t="e">
        <v>#N/A</v>
      </c>
      <c r="D58" s="102" t="e">
        <v>#N/A</v>
      </c>
      <c r="E58" s="102" t="e">
        <v>#N/A</v>
      </c>
      <c r="F58" s="102" t="e">
        <v>#N/A</v>
      </c>
      <c r="G58" s="102" t="e">
        <v>#N/A</v>
      </c>
      <c r="H58" s="102" t="e">
        <v>#N/A</v>
      </c>
      <c r="I58" s="102" t="e">
        <v>#N/A</v>
      </c>
      <c r="K58" s="102" t="e">
        <v>#N/A</v>
      </c>
      <c r="L58" s="102" t="e">
        <v>#N/A</v>
      </c>
      <c r="M58" s="102" t="e">
        <v>#N/A</v>
      </c>
      <c r="N58" s="20" t="e">
        <f t="shared" si="0"/>
        <v>#N/A</v>
      </c>
    </row>
    <row r="59" spans="1:14" x14ac:dyDescent="0.2">
      <c r="A59" s="1">
        <v>44409</v>
      </c>
      <c r="B59" s="102" t="e">
        <v>#N/A</v>
      </c>
      <c r="C59" s="102" t="e">
        <v>#N/A</v>
      </c>
      <c r="D59" s="102" t="e">
        <v>#N/A</v>
      </c>
      <c r="E59" s="102" t="e">
        <v>#N/A</v>
      </c>
      <c r="F59" s="102" t="e">
        <v>#N/A</v>
      </c>
      <c r="G59" s="102" t="e">
        <v>#N/A</v>
      </c>
      <c r="H59" s="102" t="e">
        <v>#N/A</v>
      </c>
      <c r="I59" s="102" t="e">
        <v>#N/A</v>
      </c>
      <c r="K59" s="102" t="e">
        <v>#N/A</v>
      </c>
      <c r="L59" s="102" t="e">
        <v>#N/A</v>
      </c>
      <c r="M59" s="102" t="e">
        <v>#N/A</v>
      </c>
      <c r="N59" s="20" t="e">
        <f t="shared" si="0"/>
        <v>#N/A</v>
      </c>
    </row>
    <row r="60" spans="1:14" x14ac:dyDescent="0.2">
      <c r="A60" s="1">
        <v>44440</v>
      </c>
      <c r="B60" s="102" t="e">
        <v>#N/A</v>
      </c>
      <c r="C60" s="102" t="e">
        <v>#N/A</v>
      </c>
      <c r="D60" s="102" t="e">
        <v>#N/A</v>
      </c>
      <c r="E60" s="102" t="e">
        <v>#N/A</v>
      </c>
      <c r="F60" s="102" t="e">
        <v>#N/A</v>
      </c>
      <c r="G60" s="102" t="e">
        <v>#N/A</v>
      </c>
      <c r="H60" s="102" t="e">
        <v>#N/A</v>
      </c>
      <c r="I60" s="102" t="e">
        <v>#N/A</v>
      </c>
      <c r="K60" s="102" t="e">
        <v>#N/A</v>
      </c>
      <c r="L60" s="102" t="e">
        <v>#N/A</v>
      </c>
      <c r="M60" s="102" t="e">
        <v>#N/A</v>
      </c>
      <c r="N60" s="20" t="e">
        <f t="shared" si="0"/>
        <v>#N/A</v>
      </c>
    </row>
    <row r="61" spans="1:14" x14ac:dyDescent="0.2">
      <c r="A61" s="1">
        <v>44470</v>
      </c>
      <c r="B61" s="102" t="e">
        <v>#N/A</v>
      </c>
      <c r="C61" s="102" t="e">
        <v>#N/A</v>
      </c>
      <c r="D61" s="102" t="e">
        <v>#N/A</v>
      </c>
      <c r="E61" s="102" t="e">
        <v>#N/A</v>
      </c>
      <c r="F61" s="102" t="e">
        <v>#N/A</v>
      </c>
      <c r="G61" s="102" t="e">
        <v>#N/A</v>
      </c>
      <c r="H61" s="102" t="e">
        <v>#N/A</v>
      </c>
      <c r="I61" s="102" t="e">
        <v>#N/A</v>
      </c>
      <c r="K61" s="102" t="e">
        <v>#N/A</v>
      </c>
      <c r="L61" s="102" t="e">
        <v>#N/A</v>
      </c>
      <c r="M61" s="102" t="e">
        <v>#N/A</v>
      </c>
      <c r="N61" s="20" t="e">
        <f t="shared" si="0"/>
        <v>#N/A</v>
      </c>
    </row>
    <row r="62" spans="1:14" x14ac:dyDescent="0.2">
      <c r="A62" s="1">
        <v>44501</v>
      </c>
      <c r="B62" s="102" t="e">
        <v>#N/A</v>
      </c>
      <c r="C62" s="102" t="e">
        <v>#N/A</v>
      </c>
      <c r="D62" s="102" t="e">
        <v>#N/A</v>
      </c>
      <c r="E62" s="102" t="e">
        <v>#N/A</v>
      </c>
      <c r="F62" s="102" t="e">
        <v>#N/A</v>
      </c>
      <c r="G62" s="102" t="e">
        <v>#N/A</v>
      </c>
      <c r="H62" s="102" t="e">
        <v>#N/A</v>
      </c>
      <c r="I62" s="102" t="e">
        <v>#N/A</v>
      </c>
      <c r="K62" s="102" t="e">
        <v>#N/A</v>
      </c>
      <c r="L62" s="102" t="e">
        <v>#N/A</v>
      </c>
      <c r="M62" s="102" t="e">
        <v>#N/A</v>
      </c>
      <c r="N62" s="20" t="e">
        <f t="shared" si="0"/>
        <v>#N/A</v>
      </c>
    </row>
    <row r="63" spans="1:14" x14ac:dyDescent="0.2">
      <c r="A63" s="59">
        <v>44531</v>
      </c>
      <c r="B63" s="103" t="e">
        <v>#N/A</v>
      </c>
      <c r="C63" s="103" t="e">
        <v>#N/A</v>
      </c>
      <c r="D63" s="103" t="e">
        <v>#N/A</v>
      </c>
      <c r="E63" s="103" t="e">
        <v>#N/A</v>
      </c>
      <c r="F63" s="103" t="e">
        <v>#N/A</v>
      </c>
      <c r="G63" s="103" t="e">
        <v>#N/A</v>
      </c>
      <c r="H63" s="103" t="e">
        <v>#N/A</v>
      </c>
      <c r="I63" s="103" t="e">
        <v>#N/A</v>
      </c>
      <c r="K63" s="103" t="e">
        <v>#N/A</v>
      </c>
      <c r="L63" s="103" t="e">
        <v>#N/A</v>
      </c>
      <c r="M63" s="103" t="e">
        <v>#N/A</v>
      </c>
      <c r="N63" s="62" t="e">
        <f t="shared" si="0"/>
        <v>#N/A</v>
      </c>
    </row>
    <row r="64" spans="1:14" x14ac:dyDescent="0.2">
      <c r="A64" s="353" t="s">
        <v>632</v>
      </c>
      <c r="H64" s="102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6"/>
      <c r="B67" s="15"/>
    </row>
    <row r="68" spans="1:2" x14ac:dyDescent="0.2">
      <c r="A68" s="56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70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4.28515625" style="119" customWidth="1"/>
    <col min="18" max="18" width="13.5703125" style="119" customWidth="1"/>
    <col min="19" max="26" width="9.28515625" style="119"/>
    <col min="27" max="28" width="9.28515625" style="121"/>
    <col min="29" max="16384" width="9.28515625" style="119"/>
  </cols>
  <sheetData>
    <row r="1" spans="1:18" x14ac:dyDescent="0.25">
      <c r="M1" s="136"/>
    </row>
    <row r="2" spans="1:18" ht="15.75" x14ac:dyDescent="0.25">
      <c r="A2" s="44" t="s">
        <v>599</v>
      </c>
      <c r="M2" s="136"/>
      <c r="N2" s="471"/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294" t="s">
        <v>328</v>
      </c>
      <c r="R6" s="200" t="s">
        <v>327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294" t="s">
        <v>330</v>
      </c>
      <c r="R7" s="200" t="s">
        <v>329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294"/>
      <c r="R8" s="200"/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198" t="s">
        <v>358</v>
      </c>
      <c r="R9" s="202" t="s">
        <v>301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26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26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26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26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26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26" x14ac:dyDescent="0.25">
      <c r="A24"/>
      <c r="B24"/>
      <c r="C24" s="586" t="s">
        <v>42</v>
      </c>
      <c r="D24" s="586"/>
      <c r="E24" s="586"/>
      <c r="F24" s="586"/>
      <c r="G24" s="586"/>
      <c r="H24" s="32"/>
      <c r="I24" s="586" t="s">
        <v>43</v>
      </c>
      <c r="J24" s="586"/>
      <c r="K24" s="586"/>
      <c r="L24" s="586"/>
    </row>
    <row r="25" spans="1:26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26" x14ac:dyDescent="0.25">
      <c r="A26"/>
      <c r="B26" s="294" t="s">
        <v>328</v>
      </c>
      <c r="C26" s="140">
        <v>47.822371662000002</v>
      </c>
      <c r="D26" s="77">
        <v>47.538342315000001</v>
      </c>
      <c r="E26" s="77">
        <v>41.900255661000003</v>
      </c>
      <c r="F26" s="77">
        <v>44.327619345000002</v>
      </c>
      <c r="G26" s="77">
        <v>45.845434558000001</v>
      </c>
      <c r="H26" s="24" t="s">
        <v>14</v>
      </c>
      <c r="I26" s="20">
        <f t="shared" ref="I26:L27" si="0">D26-C26</f>
        <v>-0.2840293470000006</v>
      </c>
      <c r="J26" s="20">
        <f t="shared" si="0"/>
        <v>-5.6380866539999985</v>
      </c>
      <c r="K26" s="20">
        <f t="shared" si="0"/>
        <v>2.4273636839999995</v>
      </c>
      <c r="L26" s="20">
        <f t="shared" si="0"/>
        <v>1.5178152129999987</v>
      </c>
    </row>
    <row r="27" spans="1:26" x14ac:dyDescent="0.25">
      <c r="A27" s="121"/>
      <c r="B27" s="294" t="s">
        <v>330</v>
      </c>
      <c r="C27" s="77">
        <v>52.231680281000003</v>
      </c>
      <c r="D27" s="77">
        <v>53.363395128000001</v>
      </c>
      <c r="E27" s="77">
        <v>50.354943175000002</v>
      </c>
      <c r="F27" s="77">
        <v>53.337553747999998</v>
      </c>
      <c r="G27" s="77">
        <v>55.468518570000001</v>
      </c>
      <c r="H27" s="24" t="s">
        <v>106</v>
      </c>
      <c r="I27" s="20">
        <f t="shared" si="0"/>
        <v>1.1317148469999978</v>
      </c>
      <c r="J27" s="20">
        <f t="shared" si="0"/>
        <v>-3.008451952999998</v>
      </c>
      <c r="K27" s="20">
        <f t="shared" si="0"/>
        <v>2.9826105729999952</v>
      </c>
      <c r="L27" s="20">
        <f t="shared" si="0"/>
        <v>2.1309648220000028</v>
      </c>
    </row>
    <row r="28" spans="1:26" s="121" customFormat="1" x14ac:dyDescent="0.25">
      <c r="B28" s="531" t="s">
        <v>358</v>
      </c>
      <c r="C28" s="348">
        <v>100.05405193999999</v>
      </c>
      <c r="D28" s="348">
        <v>100.90173744000001</v>
      </c>
      <c r="E28" s="348">
        <v>92.255198836000005</v>
      </c>
      <c r="F28" s="348">
        <v>97.665173093000007</v>
      </c>
      <c r="G28" s="348">
        <v>101.31395313</v>
      </c>
      <c r="H28"/>
      <c r="I28" s="349">
        <f>+D28-C28</f>
        <v>0.84768550000001142</v>
      </c>
      <c r="J28" s="349">
        <f t="shared" ref="J28:L28" si="1">+E28-D28</f>
        <v>-8.6465386039999999</v>
      </c>
      <c r="K28" s="349">
        <f t="shared" si="1"/>
        <v>5.4099742570000018</v>
      </c>
      <c r="L28" s="349">
        <f t="shared" si="1"/>
        <v>3.6487800369999945</v>
      </c>
      <c r="M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</row>
    <row r="29" spans="1:26" s="121" customFormat="1" x14ac:dyDescent="0.25">
      <c r="B29" s="353" t="s">
        <v>632</v>
      </c>
      <c r="C29"/>
      <c r="D29" s="10"/>
      <c r="E29"/>
      <c r="F29"/>
      <c r="G29"/>
      <c r="H29"/>
      <c r="I29" s="530"/>
      <c r="J29" s="530"/>
      <c r="K29" s="530"/>
      <c r="L29" s="530"/>
      <c r="M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</row>
    <row r="30" spans="1:26" x14ac:dyDescent="0.25">
      <c r="B30" s="122"/>
      <c r="D30" s="128"/>
      <c r="F30" s="128"/>
      <c r="G30" s="126"/>
    </row>
    <row r="31" spans="1:26" x14ac:dyDescent="0.25">
      <c r="C31" s="381" t="s">
        <v>460</v>
      </c>
      <c r="D31" s="381" t="s">
        <v>461</v>
      </c>
      <c r="E31" s="453" t="s">
        <v>229</v>
      </c>
      <c r="F31" s="453" t="s">
        <v>469</v>
      </c>
      <c r="G31" s="126"/>
    </row>
    <row r="32" spans="1:26" x14ac:dyDescent="0.25">
      <c r="A32">
        <f>+YEAR(B32)</f>
        <v>2019</v>
      </c>
      <c r="B32" s="117">
        <v>43466</v>
      </c>
      <c r="C32" s="454">
        <v>99.492661587000001</v>
      </c>
      <c r="D32" s="455" t="e">
        <v>#N/A</v>
      </c>
      <c r="F32" s="525">
        <v>99.492661587000001</v>
      </c>
      <c r="G32" s="126"/>
    </row>
    <row r="33" spans="1:7" x14ac:dyDescent="0.25">
      <c r="A33">
        <f t="shared" ref="A33:A79" si="2">+YEAR(B33)</f>
        <v>2019</v>
      </c>
      <c r="B33" s="117">
        <v>43497</v>
      </c>
      <c r="C33" s="454">
        <v>101.09563446999999</v>
      </c>
      <c r="D33" s="455" t="e">
        <v>#N/A</v>
      </c>
      <c r="E33" s="128">
        <f>AVERAGEIF($A$32:$A$79,A33,$F$32:$F$79)</f>
        <v>100.90403470491664</v>
      </c>
      <c r="F33" s="525">
        <v>101.09563446999999</v>
      </c>
      <c r="G33" s="126"/>
    </row>
    <row r="34" spans="1:7" x14ac:dyDescent="0.25">
      <c r="A34">
        <f t="shared" si="2"/>
        <v>2019</v>
      </c>
      <c r="B34" s="117">
        <v>43525</v>
      </c>
      <c r="C34" s="454">
        <v>99.450389541000007</v>
      </c>
      <c r="D34" s="455" t="e">
        <v>#N/A</v>
      </c>
      <c r="E34" s="128">
        <f t="shared" ref="E34:E42" si="3">AVERAGEIF($A$32:$A$79,A34,$F$32:$F$79)</f>
        <v>100.90403470491664</v>
      </c>
      <c r="F34" s="525">
        <v>99.450389541000007</v>
      </c>
      <c r="G34" s="126"/>
    </row>
    <row r="35" spans="1:7" x14ac:dyDescent="0.25">
      <c r="A35">
        <f t="shared" si="2"/>
        <v>2019</v>
      </c>
      <c r="B35" s="117">
        <v>43556</v>
      </c>
      <c r="C35" s="454">
        <v>100.21964131999999</v>
      </c>
      <c r="D35" s="455" t="e">
        <v>#N/A</v>
      </c>
      <c r="E35" s="128">
        <f t="shared" si="3"/>
        <v>100.90403470491664</v>
      </c>
      <c r="F35" s="525">
        <v>100.21964131999999</v>
      </c>
      <c r="G35" s="126"/>
    </row>
    <row r="36" spans="1:7" x14ac:dyDescent="0.25">
      <c r="A36">
        <f t="shared" si="2"/>
        <v>2019</v>
      </c>
      <c r="B36" s="117">
        <v>43586</v>
      </c>
      <c r="C36" s="454">
        <v>99.919709721000004</v>
      </c>
      <c r="D36" s="455" t="e">
        <v>#N/A</v>
      </c>
      <c r="E36" s="128">
        <f t="shared" si="3"/>
        <v>100.90403470491664</v>
      </c>
      <c r="F36" s="525">
        <v>99.919709721000004</v>
      </c>
      <c r="G36" s="126"/>
    </row>
    <row r="37" spans="1:7" x14ac:dyDescent="0.25">
      <c r="A37">
        <f t="shared" si="2"/>
        <v>2019</v>
      </c>
      <c r="B37" s="117">
        <v>43617</v>
      </c>
      <c r="C37" s="454">
        <v>100.96061127</v>
      </c>
      <c r="D37" s="455" t="e">
        <v>#N/A</v>
      </c>
      <c r="E37" s="128">
        <f t="shared" si="3"/>
        <v>100.90403470491664</v>
      </c>
      <c r="F37" s="525">
        <v>100.96061127</v>
      </c>
      <c r="G37" s="126"/>
    </row>
    <row r="38" spans="1:7" x14ac:dyDescent="0.25">
      <c r="A38">
        <f t="shared" si="2"/>
        <v>2019</v>
      </c>
      <c r="B38" s="117">
        <v>43647</v>
      </c>
      <c r="C38" s="454">
        <v>102.18713866</v>
      </c>
      <c r="D38" s="455" t="e">
        <v>#N/A</v>
      </c>
      <c r="E38" s="128">
        <f t="shared" si="3"/>
        <v>100.90403470491664</v>
      </c>
      <c r="F38" s="525">
        <v>102.18713866</v>
      </c>
      <c r="G38" s="126"/>
    </row>
    <row r="39" spans="1:7" x14ac:dyDescent="0.25">
      <c r="A39">
        <f t="shared" si="2"/>
        <v>2019</v>
      </c>
      <c r="B39" s="117">
        <v>43678</v>
      </c>
      <c r="C39" s="454">
        <v>102.13967366</v>
      </c>
      <c r="D39" s="455" t="e">
        <v>#N/A</v>
      </c>
      <c r="E39" s="128">
        <f t="shared" si="3"/>
        <v>100.90403470491664</v>
      </c>
      <c r="F39" s="525">
        <v>102.13967366</v>
      </c>
      <c r="G39" s="126"/>
    </row>
    <row r="40" spans="1:7" x14ac:dyDescent="0.25">
      <c r="A40">
        <f t="shared" si="2"/>
        <v>2019</v>
      </c>
      <c r="B40" s="117">
        <v>43709</v>
      </c>
      <c r="C40" s="454">
        <v>101.16339286</v>
      </c>
      <c r="D40" s="455" t="e">
        <v>#N/A</v>
      </c>
      <c r="E40" s="128">
        <f t="shared" si="3"/>
        <v>100.90403470491664</v>
      </c>
      <c r="F40" s="525">
        <v>101.16339286</v>
      </c>
      <c r="G40" s="126"/>
    </row>
    <row r="41" spans="1:7" x14ac:dyDescent="0.25">
      <c r="A41">
        <f t="shared" si="2"/>
        <v>2019</v>
      </c>
      <c r="B41" s="117">
        <v>43739</v>
      </c>
      <c r="C41" s="454">
        <v>100.52252928</v>
      </c>
      <c r="D41" s="455" t="e">
        <v>#N/A</v>
      </c>
      <c r="E41" s="128">
        <f t="shared" si="3"/>
        <v>100.90403470491664</v>
      </c>
      <c r="F41" s="525">
        <v>100.52252928</v>
      </c>
      <c r="G41" s="126"/>
    </row>
    <row r="42" spans="1:7" x14ac:dyDescent="0.25">
      <c r="A42">
        <f t="shared" si="2"/>
        <v>2019</v>
      </c>
      <c r="B42" s="117">
        <v>43770</v>
      </c>
      <c r="C42" s="454">
        <v>101.5361946</v>
      </c>
      <c r="D42" s="455" t="e">
        <v>#N/A</v>
      </c>
      <c r="E42" s="128">
        <f t="shared" si="3"/>
        <v>100.90403470491664</v>
      </c>
      <c r="F42" s="525">
        <v>101.5361946</v>
      </c>
      <c r="G42" s="126"/>
    </row>
    <row r="43" spans="1:7" x14ac:dyDescent="0.25">
      <c r="A43">
        <f t="shared" si="2"/>
        <v>2019</v>
      </c>
      <c r="B43" s="117">
        <v>43800</v>
      </c>
      <c r="C43" s="454">
        <v>102.16083949</v>
      </c>
      <c r="D43" s="455" t="e">
        <v>#N/A</v>
      </c>
      <c r="F43" s="525">
        <v>102.16083949</v>
      </c>
      <c r="G43" s="126"/>
    </row>
    <row r="44" spans="1:7" x14ac:dyDescent="0.25">
      <c r="A44">
        <f t="shared" si="2"/>
        <v>2020</v>
      </c>
      <c r="B44" s="117">
        <v>43831</v>
      </c>
      <c r="C44" s="454">
        <v>96.936224604000003</v>
      </c>
      <c r="D44" s="455" t="e">
        <v>#N/A</v>
      </c>
      <c r="F44" s="525">
        <v>96.936224604000003</v>
      </c>
      <c r="G44" s="126"/>
    </row>
    <row r="45" spans="1:7" x14ac:dyDescent="0.25">
      <c r="A45">
        <f t="shared" si="2"/>
        <v>2020</v>
      </c>
      <c r="B45" s="117">
        <v>43862</v>
      </c>
      <c r="C45" s="454">
        <v>97.988910461000003</v>
      </c>
      <c r="D45" s="455" t="e">
        <v>#N/A</v>
      </c>
      <c r="E45" s="128">
        <f>AVERAGEIF($A$32:$A$79,A45,$F$32:$F$79)</f>
        <v>92.262450283500016</v>
      </c>
      <c r="F45" s="525">
        <v>97.988910461000003</v>
      </c>
      <c r="G45" s="126"/>
    </row>
    <row r="46" spans="1:7" x14ac:dyDescent="0.25">
      <c r="A46">
        <f t="shared" si="2"/>
        <v>2020</v>
      </c>
      <c r="B46" s="117">
        <v>43891</v>
      </c>
      <c r="C46" s="454">
        <v>91.427941184999995</v>
      </c>
      <c r="D46" s="455" t="e">
        <v>#N/A</v>
      </c>
      <c r="E46" s="128">
        <f t="shared" ref="E46:E54" si="4">AVERAGEIF($A$32:$A$79,A46,$F$32:$F$79)</f>
        <v>92.262450283500016</v>
      </c>
      <c r="F46" s="525">
        <v>91.427941184999995</v>
      </c>
      <c r="G46" s="126"/>
    </row>
    <row r="47" spans="1:7" x14ac:dyDescent="0.25">
      <c r="A47">
        <f t="shared" si="2"/>
        <v>2020</v>
      </c>
      <c r="B47" s="117">
        <v>43922</v>
      </c>
      <c r="C47" s="454">
        <v>80.351486801999997</v>
      </c>
      <c r="D47" s="455" t="e">
        <v>#N/A</v>
      </c>
      <c r="E47" s="128">
        <f t="shared" si="4"/>
        <v>92.262450283500016</v>
      </c>
      <c r="F47" s="525">
        <v>80.351486801999997</v>
      </c>
      <c r="G47" s="126"/>
    </row>
    <row r="48" spans="1:7" x14ac:dyDescent="0.25">
      <c r="A48">
        <f t="shared" si="2"/>
        <v>2020</v>
      </c>
      <c r="B48" s="117">
        <v>43952</v>
      </c>
      <c r="C48" s="454">
        <v>84.357705972999995</v>
      </c>
      <c r="D48" s="455" t="e">
        <v>#N/A</v>
      </c>
      <c r="E48" s="128">
        <f t="shared" si="4"/>
        <v>92.262450283500016</v>
      </c>
      <c r="F48" s="525">
        <v>84.357705972999995</v>
      </c>
      <c r="G48" s="126"/>
    </row>
    <row r="49" spans="1:7" x14ac:dyDescent="0.25">
      <c r="A49">
        <f t="shared" si="2"/>
        <v>2020</v>
      </c>
      <c r="B49" s="117">
        <v>43983</v>
      </c>
      <c r="C49" s="454">
        <v>89.869153638</v>
      </c>
      <c r="D49" s="455" t="e">
        <v>#N/A</v>
      </c>
      <c r="E49" s="128">
        <f t="shared" si="4"/>
        <v>92.262450283500016</v>
      </c>
      <c r="F49" s="525">
        <v>89.869153638</v>
      </c>
      <c r="G49" s="126"/>
    </row>
    <row r="50" spans="1:7" x14ac:dyDescent="0.25">
      <c r="A50">
        <f t="shared" si="2"/>
        <v>2020</v>
      </c>
      <c r="B50" s="117">
        <v>44013</v>
      </c>
      <c r="C50" s="454">
        <v>92.814945812999994</v>
      </c>
      <c r="D50" s="455" t="e">
        <v>#N/A</v>
      </c>
      <c r="E50" s="128">
        <f t="shared" si="4"/>
        <v>92.262450283500016</v>
      </c>
      <c r="F50" s="525">
        <v>92.814945812999994</v>
      </c>
      <c r="G50" s="126"/>
    </row>
    <row r="51" spans="1:7" x14ac:dyDescent="0.25">
      <c r="A51">
        <f t="shared" si="2"/>
        <v>2020</v>
      </c>
      <c r="B51" s="117">
        <v>44044</v>
      </c>
      <c r="C51" s="454">
        <v>92.560229707999994</v>
      </c>
      <c r="D51" s="455" t="e">
        <v>#N/A</v>
      </c>
      <c r="E51" s="128">
        <f t="shared" si="4"/>
        <v>92.262450283500016</v>
      </c>
      <c r="F51" s="525">
        <v>92.560229707999994</v>
      </c>
      <c r="G51" s="126"/>
    </row>
    <row r="52" spans="1:7" x14ac:dyDescent="0.25">
      <c r="A52">
        <f t="shared" si="2"/>
        <v>2020</v>
      </c>
      <c r="B52" s="117">
        <v>44075</v>
      </c>
      <c r="C52" s="454">
        <v>94.667575744999994</v>
      </c>
      <c r="D52" s="455" t="e">
        <v>#N/A</v>
      </c>
      <c r="E52" s="128">
        <f t="shared" si="4"/>
        <v>92.262450283500016</v>
      </c>
      <c r="F52" s="525">
        <v>94.667575744999994</v>
      </c>
      <c r="G52" s="126"/>
    </row>
    <row r="53" spans="1:7" x14ac:dyDescent="0.25">
      <c r="A53">
        <f t="shared" si="2"/>
        <v>2020</v>
      </c>
      <c r="B53" s="117">
        <v>44105</v>
      </c>
      <c r="C53" s="454">
        <v>94.333773014000002</v>
      </c>
      <c r="D53" s="455" t="e">
        <v>#N/A</v>
      </c>
      <c r="E53" s="128">
        <f t="shared" si="4"/>
        <v>92.262450283500016</v>
      </c>
      <c r="F53" s="525">
        <v>94.333773014000002</v>
      </c>
      <c r="G53" s="126"/>
    </row>
    <row r="54" spans="1:7" x14ac:dyDescent="0.25">
      <c r="A54">
        <f t="shared" si="2"/>
        <v>2020</v>
      </c>
      <c r="B54" s="117">
        <v>44136</v>
      </c>
      <c r="C54" s="454">
        <v>95.362694430999994</v>
      </c>
      <c r="D54" s="455" t="e">
        <v>#N/A</v>
      </c>
      <c r="E54" s="128">
        <f t="shared" si="4"/>
        <v>92.262450283500016</v>
      </c>
      <c r="F54" s="525">
        <v>95.362694430999994</v>
      </c>
      <c r="G54" s="126"/>
    </row>
    <row r="55" spans="1:7" x14ac:dyDescent="0.25">
      <c r="A55">
        <f t="shared" si="2"/>
        <v>2020</v>
      </c>
      <c r="B55" s="117">
        <v>44166</v>
      </c>
      <c r="C55" s="454">
        <v>96.478762028000006</v>
      </c>
      <c r="D55" s="455" t="e">
        <v>#N/A</v>
      </c>
      <c r="F55" s="525">
        <v>96.478762028000006</v>
      </c>
      <c r="G55" s="126"/>
    </row>
    <row r="56" spans="1:7" x14ac:dyDescent="0.25">
      <c r="A56">
        <f t="shared" si="2"/>
        <v>2021</v>
      </c>
      <c r="B56" s="117">
        <v>44197</v>
      </c>
      <c r="C56" s="454">
        <v>92.902220641</v>
      </c>
      <c r="D56" s="455" t="e">
        <v>#N/A</v>
      </c>
      <c r="F56" s="525">
        <v>92.902220641</v>
      </c>
      <c r="G56" s="126"/>
    </row>
    <row r="57" spans="1:7" x14ac:dyDescent="0.25">
      <c r="A57">
        <f t="shared" si="2"/>
        <v>2021</v>
      </c>
      <c r="B57" s="117">
        <v>44228</v>
      </c>
      <c r="C57" s="454">
        <v>94.209446596000006</v>
      </c>
      <c r="D57" s="455" t="e">
        <v>#N/A</v>
      </c>
      <c r="E57" s="128">
        <f>AVERAGEIF($A$32:$A$79,A57,$F$32:$F$79)</f>
        <v>97.647253674750019</v>
      </c>
      <c r="F57" s="525">
        <v>94.209446596000006</v>
      </c>
      <c r="G57" s="126"/>
    </row>
    <row r="58" spans="1:7" x14ac:dyDescent="0.25">
      <c r="A58">
        <f t="shared" si="2"/>
        <v>2021</v>
      </c>
      <c r="B58" s="117">
        <v>44256</v>
      </c>
      <c r="C58" s="454">
        <v>96.354165898999995</v>
      </c>
      <c r="D58" s="455" t="e">
        <v>#N/A</v>
      </c>
      <c r="E58" s="128">
        <f t="shared" ref="E58:E66" si="5">AVERAGEIF($A$32:$A$79,A58,$F$32:$F$79)</f>
        <v>97.647253674750019</v>
      </c>
      <c r="F58" s="525">
        <v>96.354165898999995</v>
      </c>
      <c r="G58" s="126"/>
    </row>
    <row r="59" spans="1:7" x14ac:dyDescent="0.25">
      <c r="A59">
        <f t="shared" si="2"/>
        <v>2021</v>
      </c>
      <c r="B59" s="117">
        <v>44287</v>
      </c>
      <c r="C59" s="454">
        <v>96.233337319</v>
      </c>
      <c r="D59" s="455" t="e">
        <v>#N/A</v>
      </c>
      <c r="E59" s="128">
        <f t="shared" si="5"/>
        <v>97.647253674750019</v>
      </c>
      <c r="F59" s="525">
        <v>96.233337319</v>
      </c>
      <c r="G59" s="126"/>
    </row>
    <row r="60" spans="1:7" x14ac:dyDescent="0.25">
      <c r="A60">
        <f t="shared" si="2"/>
        <v>2021</v>
      </c>
      <c r="B60" s="117">
        <v>44317</v>
      </c>
      <c r="C60" s="454">
        <v>96.218963957</v>
      </c>
      <c r="D60" s="455">
        <v>96.218963957</v>
      </c>
      <c r="E60" s="128">
        <f t="shared" si="5"/>
        <v>97.647253674750019</v>
      </c>
      <c r="F60" s="525">
        <v>96.218963957</v>
      </c>
      <c r="G60" s="126"/>
    </row>
    <row r="61" spans="1:7" x14ac:dyDescent="0.25">
      <c r="A61">
        <f t="shared" si="2"/>
        <v>2021</v>
      </c>
      <c r="B61" s="117">
        <v>44348</v>
      </c>
      <c r="C61" s="454" t="e">
        <v>#N/A</v>
      </c>
      <c r="D61" s="455">
        <v>98.142068041000002</v>
      </c>
      <c r="E61" s="128">
        <f t="shared" si="5"/>
        <v>97.647253674750019</v>
      </c>
      <c r="F61" s="525">
        <v>98.142068041000002</v>
      </c>
      <c r="G61" s="126"/>
    </row>
    <row r="62" spans="1:7" x14ac:dyDescent="0.25">
      <c r="A62">
        <f t="shared" si="2"/>
        <v>2021</v>
      </c>
      <c r="B62" s="117">
        <v>44378</v>
      </c>
      <c r="C62" s="454" t="e">
        <v>#N/A</v>
      </c>
      <c r="D62" s="455">
        <v>98.475880703000001</v>
      </c>
      <c r="E62" s="128">
        <f t="shared" si="5"/>
        <v>97.647253674750019</v>
      </c>
      <c r="F62" s="525">
        <v>98.475880703000001</v>
      </c>
      <c r="G62" s="126"/>
    </row>
    <row r="63" spans="1:7" x14ac:dyDescent="0.25">
      <c r="A63">
        <f t="shared" si="2"/>
        <v>2021</v>
      </c>
      <c r="B63" s="117">
        <v>44409</v>
      </c>
      <c r="C63" s="454" t="e">
        <v>#N/A</v>
      </c>
      <c r="D63" s="455">
        <v>98.836729879000004</v>
      </c>
      <c r="E63" s="128">
        <f t="shared" si="5"/>
        <v>97.647253674750019</v>
      </c>
      <c r="F63" s="525">
        <v>98.836729879000004</v>
      </c>
      <c r="G63" s="126"/>
    </row>
    <row r="64" spans="1:7" x14ac:dyDescent="0.25">
      <c r="A64">
        <f t="shared" si="2"/>
        <v>2021</v>
      </c>
      <c r="B64" s="117">
        <v>44440</v>
      </c>
      <c r="C64" s="454" t="e">
        <v>#N/A</v>
      </c>
      <c r="D64" s="455">
        <v>99.592424756</v>
      </c>
      <c r="E64" s="128">
        <f t="shared" si="5"/>
        <v>97.647253674750019</v>
      </c>
      <c r="F64" s="525">
        <v>99.592424756</v>
      </c>
      <c r="G64" s="126"/>
    </row>
    <row r="65" spans="1:7" x14ac:dyDescent="0.25">
      <c r="A65">
        <f t="shared" si="2"/>
        <v>2021</v>
      </c>
      <c r="B65" s="117">
        <v>44470</v>
      </c>
      <c r="C65" s="454" t="e">
        <v>#N/A</v>
      </c>
      <c r="D65" s="455">
        <v>98.973971086000006</v>
      </c>
      <c r="E65" s="128">
        <f t="shared" si="5"/>
        <v>97.647253674750019</v>
      </c>
      <c r="F65" s="525">
        <v>98.973971086000006</v>
      </c>
      <c r="G65" s="126"/>
    </row>
    <row r="66" spans="1:7" x14ac:dyDescent="0.25">
      <c r="A66">
        <f t="shared" si="2"/>
        <v>2021</v>
      </c>
      <c r="B66" s="117">
        <v>44501</v>
      </c>
      <c r="C66" s="454" t="e">
        <v>#N/A</v>
      </c>
      <c r="D66" s="455">
        <v>100.3940182</v>
      </c>
      <c r="E66" s="128">
        <f t="shared" si="5"/>
        <v>97.647253674750019</v>
      </c>
      <c r="F66" s="525">
        <v>100.3940182</v>
      </c>
      <c r="G66" s="126"/>
    </row>
    <row r="67" spans="1:7" x14ac:dyDescent="0.25">
      <c r="A67">
        <f t="shared" si="2"/>
        <v>2021</v>
      </c>
      <c r="B67" s="117">
        <v>44531</v>
      </c>
      <c r="C67" s="454" t="e">
        <v>#N/A</v>
      </c>
      <c r="D67" s="455">
        <v>101.43381702000001</v>
      </c>
      <c r="F67" s="525">
        <v>101.43381702000001</v>
      </c>
      <c r="G67" s="126"/>
    </row>
    <row r="68" spans="1:7" x14ac:dyDescent="0.25">
      <c r="A68">
        <f t="shared" si="2"/>
        <v>2022</v>
      </c>
      <c r="B68" s="117">
        <v>44562</v>
      </c>
      <c r="C68" s="454" t="e">
        <v>#N/A</v>
      </c>
      <c r="D68" s="455">
        <v>98.102585586999993</v>
      </c>
      <c r="F68" s="525">
        <v>98.102585586999993</v>
      </c>
      <c r="G68" s="126"/>
    </row>
    <row r="69" spans="1:7" x14ac:dyDescent="0.25">
      <c r="A69">
        <f t="shared" si="2"/>
        <v>2022</v>
      </c>
      <c r="B69" s="117">
        <v>44593</v>
      </c>
      <c r="C69" s="454" t="e">
        <v>#N/A</v>
      </c>
      <c r="D69" s="455">
        <v>101.05279022000001</v>
      </c>
      <c r="E69" s="128">
        <f>AVERAGEIF($A$32:$A$79,A69,$F$32:$F$79)</f>
        <v>101.31680482808332</v>
      </c>
      <c r="F69" s="525">
        <v>101.05279022000001</v>
      </c>
      <c r="G69" s="126"/>
    </row>
    <row r="70" spans="1:7" x14ac:dyDescent="0.25">
      <c r="A70">
        <f t="shared" si="2"/>
        <v>2022</v>
      </c>
      <c r="B70" s="117">
        <v>44621</v>
      </c>
      <c r="C70" s="454" t="e">
        <v>#N/A</v>
      </c>
      <c r="D70" s="455">
        <v>100.54719616</v>
      </c>
      <c r="E70" s="128">
        <f t="shared" ref="E70:E78" si="6">AVERAGEIF($A$32:$A$79,A70,$F$32:$F$79)</f>
        <v>101.31680482808332</v>
      </c>
      <c r="F70" s="525">
        <v>100.54719616</v>
      </c>
      <c r="G70" s="126"/>
    </row>
    <row r="71" spans="1:7" x14ac:dyDescent="0.25">
      <c r="A71">
        <f t="shared" si="2"/>
        <v>2022</v>
      </c>
      <c r="B71" s="117">
        <v>44652</v>
      </c>
      <c r="C71" s="454" t="e">
        <v>#N/A</v>
      </c>
      <c r="D71" s="455">
        <v>100.52280902</v>
      </c>
      <c r="E71" s="128">
        <f t="shared" si="6"/>
        <v>101.31680482808332</v>
      </c>
      <c r="F71" s="525">
        <v>100.52280902</v>
      </c>
      <c r="G71" s="126"/>
    </row>
    <row r="72" spans="1:7" x14ac:dyDescent="0.25">
      <c r="A72">
        <f t="shared" si="2"/>
        <v>2022</v>
      </c>
      <c r="B72" s="117">
        <v>44682</v>
      </c>
      <c r="C72" s="454" t="e">
        <v>#N/A</v>
      </c>
      <c r="D72" s="455">
        <v>100.63169669</v>
      </c>
      <c r="E72" s="128">
        <f t="shared" si="6"/>
        <v>101.31680482808332</v>
      </c>
      <c r="F72" s="525">
        <v>100.63169669</v>
      </c>
      <c r="G72" s="126"/>
    </row>
    <row r="73" spans="1:7" x14ac:dyDescent="0.25">
      <c r="A73">
        <f t="shared" si="2"/>
        <v>2022</v>
      </c>
      <c r="B73" s="117">
        <v>44713</v>
      </c>
      <c r="C73" s="454" t="e">
        <v>#N/A</v>
      </c>
      <c r="D73" s="455">
        <v>101.89134894999999</v>
      </c>
      <c r="E73" s="128">
        <f t="shared" si="6"/>
        <v>101.31680482808332</v>
      </c>
      <c r="F73" s="525">
        <v>101.89134894999999</v>
      </c>
      <c r="G73" s="126"/>
    </row>
    <row r="74" spans="1:7" x14ac:dyDescent="0.25">
      <c r="A74">
        <f t="shared" si="2"/>
        <v>2022</v>
      </c>
      <c r="B74" s="117">
        <v>44743</v>
      </c>
      <c r="C74" s="454" t="e">
        <v>#N/A</v>
      </c>
      <c r="D74" s="455">
        <v>101.89791882</v>
      </c>
      <c r="E74" s="128">
        <f t="shared" si="6"/>
        <v>101.31680482808332</v>
      </c>
      <c r="F74" s="525">
        <v>101.89791882</v>
      </c>
      <c r="G74" s="126"/>
    </row>
    <row r="75" spans="1:7" x14ac:dyDescent="0.25">
      <c r="A75">
        <f t="shared" si="2"/>
        <v>2022</v>
      </c>
      <c r="B75" s="117">
        <v>44774</v>
      </c>
      <c r="C75" s="454" t="e">
        <v>#N/A</v>
      </c>
      <c r="D75" s="455">
        <v>101.88941711</v>
      </c>
      <c r="E75" s="128">
        <f t="shared" si="6"/>
        <v>101.31680482808332</v>
      </c>
      <c r="F75" s="525">
        <v>101.88941711</v>
      </c>
      <c r="G75" s="126"/>
    </row>
    <row r="76" spans="1:7" x14ac:dyDescent="0.25">
      <c r="A76">
        <f t="shared" si="2"/>
        <v>2022</v>
      </c>
      <c r="B76" s="117">
        <v>44805</v>
      </c>
      <c r="C76" s="454" t="e">
        <v>#N/A</v>
      </c>
      <c r="D76" s="455">
        <v>102.38105553</v>
      </c>
      <c r="E76" s="128">
        <f t="shared" si="6"/>
        <v>101.31680482808332</v>
      </c>
      <c r="F76" s="525">
        <v>102.38105553</v>
      </c>
      <c r="G76" s="126"/>
    </row>
    <row r="77" spans="1:7" x14ac:dyDescent="0.25">
      <c r="A77">
        <f t="shared" si="2"/>
        <v>2022</v>
      </c>
      <c r="B77" s="117">
        <v>44835</v>
      </c>
      <c r="C77" s="454" t="e">
        <v>#N/A</v>
      </c>
      <c r="D77" s="455">
        <v>101.30412153</v>
      </c>
      <c r="E77" s="128">
        <f t="shared" si="6"/>
        <v>101.31680482808332</v>
      </c>
      <c r="F77" s="525">
        <v>101.30412153</v>
      </c>
      <c r="G77" s="126"/>
    </row>
    <row r="78" spans="1:7" x14ac:dyDescent="0.25">
      <c r="A78">
        <f t="shared" si="2"/>
        <v>2022</v>
      </c>
      <c r="B78" s="117">
        <v>44866</v>
      </c>
      <c r="C78" s="454" t="e">
        <v>#N/A</v>
      </c>
      <c r="D78" s="455">
        <v>102.30492046000001</v>
      </c>
      <c r="E78" s="128">
        <f t="shared" si="6"/>
        <v>101.31680482808332</v>
      </c>
      <c r="F78" s="525">
        <v>102.30492046000001</v>
      </c>
      <c r="G78" s="126"/>
    </row>
    <row r="79" spans="1:7" x14ac:dyDescent="0.25">
      <c r="A79">
        <f t="shared" si="2"/>
        <v>2022</v>
      </c>
      <c r="B79" s="117">
        <v>44896</v>
      </c>
      <c r="C79" s="454" t="e">
        <v>#N/A</v>
      </c>
      <c r="D79" s="455">
        <v>103.27579786</v>
      </c>
      <c r="F79" s="525">
        <v>103.27579786</v>
      </c>
      <c r="G79" s="126"/>
    </row>
    <row r="80" spans="1:7" x14ac:dyDescent="0.25">
      <c r="B80" s="117"/>
      <c r="C80" s="118"/>
      <c r="D80" s="57"/>
      <c r="F80" s="128"/>
      <c r="G80" s="126"/>
    </row>
    <row r="81" spans="1:7" x14ac:dyDescent="0.25">
      <c r="B81" s="117"/>
      <c r="C81" s="380"/>
      <c r="D81" s="49"/>
      <c r="F81" s="128"/>
      <c r="G81" s="126"/>
    </row>
    <row r="82" spans="1:7" x14ac:dyDescent="0.25">
      <c r="A82" s="5"/>
      <c r="B82" s="5" t="s">
        <v>0</v>
      </c>
      <c r="D82" s="128"/>
      <c r="F82" s="128"/>
      <c r="G82" s="126"/>
    </row>
    <row r="83" spans="1:7" x14ac:dyDescent="0.25">
      <c r="A83">
        <v>2.5</v>
      </c>
      <c r="B83" s="6">
        <v>-2</v>
      </c>
      <c r="D83" s="128"/>
      <c r="F83" s="128"/>
      <c r="G83" s="126"/>
    </row>
    <row r="84" spans="1:7" x14ac:dyDescent="0.25">
      <c r="A84">
        <v>2.5</v>
      </c>
      <c r="B84" s="6">
        <v>4</v>
      </c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B89" s="122"/>
      <c r="D89" s="128"/>
      <c r="F89" s="128"/>
      <c r="G89" s="126"/>
    </row>
    <row r="90" spans="1:7" x14ac:dyDescent="0.25">
      <c r="B90" s="122"/>
      <c r="D90" s="128"/>
      <c r="F90" s="128"/>
      <c r="G90" s="126"/>
    </row>
    <row r="91" spans="1:7" x14ac:dyDescent="0.25"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</row>
    <row r="101" spans="6:7" x14ac:dyDescent="0.25">
      <c r="F101" s="128"/>
    </row>
    <row r="102" spans="6:7" x14ac:dyDescent="0.25">
      <c r="F102" s="128"/>
    </row>
    <row r="103" spans="6:7" x14ac:dyDescent="0.25">
      <c r="F103" s="128"/>
    </row>
    <row r="104" spans="6:7" x14ac:dyDescent="0.25">
      <c r="F104" s="128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ColWidth="9.28515625" defaultRowHeight="12.75" x14ac:dyDescent="0.2"/>
  <cols>
    <col min="1" max="1" width="9.28515625" style="91"/>
    <col min="2" max="2" width="15.5703125" style="91" customWidth="1"/>
    <col min="3" max="15" width="9.28515625" style="91"/>
    <col min="16" max="16" width="14" style="91" customWidth="1"/>
    <col min="17" max="17" width="17.28515625" style="91" customWidth="1"/>
    <col min="18" max="16384" width="9.28515625" style="91"/>
  </cols>
  <sheetData>
    <row r="2" spans="1:17" ht="15.75" x14ac:dyDescent="0.25">
      <c r="A2" s="44" t="s">
        <v>599</v>
      </c>
    </row>
    <row r="3" spans="1:17" x14ac:dyDescent="0.2">
      <c r="A3" s="22" t="s">
        <v>16</v>
      </c>
    </row>
    <row r="4" spans="1:17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</row>
    <row r="5" spans="1:17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P5" s="166" t="s">
        <v>351</v>
      </c>
      <c r="Q5" s="167"/>
    </row>
    <row r="6" spans="1:17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P6" s="293" t="s">
        <v>14</v>
      </c>
      <c r="Q6" s="199" t="s">
        <v>323</v>
      </c>
    </row>
    <row r="7" spans="1:17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P7" s="294" t="s">
        <v>106</v>
      </c>
      <c r="Q7" s="200" t="s">
        <v>324</v>
      </c>
    </row>
    <row r="8" spans="1:17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P8" s="294" t="s">
        <v>108</v>
      </c>
      <c r="Q8" s="200" t="s">
        <v>325</v>
      </c>
    </row>
    <row r="9" spans="1:17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P9" s="294" t="s">
        <v>326</v>
      </c>
      <c r="Q9" s="295" t="s">
        <v>333</v>
      </c>
    </row>
    <row r="10" spans="1:17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P10" s="294" t="s">
        <v>328</v>
      </c>
      <c r="Q10" s="200" t="s">
        <v>327</v>
      </c>
    </row>
    <row r="11" spans="1:17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P11" s="294" t="s">
        <v>330</v>
      </c>
      <c r="Q11" s="200" t="s">
        <v>329</v>
      </c>
    </row>
    <row r="12" spans="1:17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P12" s="198" t="s">
        <v>32</v>
      </c>
      <c r="Q12" s="202" t="s">
        <v>301</v>
      </c>
    </row>
    <row r="13" spans="1:17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7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7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7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12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12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12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12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12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12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</row>
    <row r="23" spans="1:12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</row>
    <row r="24" spans="1:12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</row>
    <row r="25" spans="1:12" x14ac:dyDescent="0.2">
      <c r="B25" s="144"/>
      <c r="C25" s="145"/>
      <c r="D25" s="587" t="s">
        <v>42</v>
      </c>
      <c r="E25" s="587"/>
      <c r="F25" s="587"/>
      <c r="G25" s="587"/>
      <c r="H25" s="146"/>
      <c r="I25" s="145"/>
      <c r="J25" s="147" t="s">
        <v>43</v>
      </c>
      <c r="K25" s="147"/>
      <c r="L25" s="147"/>
    </row>
    <row r="26" spans="1:12" x14ac:dyDescent="0.2">
      <c r="B26" s="148" t="s">
        <v>17</v>
      </c>
      <c r="C26" s="149">
        <v>2018</v>
      </c>
      <c r="D26" s="149">
        <v>2019</v>
      </c>
      <c r="E26" s="149">
        <v>2020</v>
      </c>
      <c r="F26" s="149">
        <v>2021</v>
      </c>
      <c r="G26" s="149">
        <v>2022</v>
      </c>
      <c r="H26" s="149"/>
      <c r="I26" s="149">
        <v>2019</v>
      </c>
      <c r="J26" s="149">
        <v>2020</v>
      </c>
      <c r="K26" s="149">
        <v>2021</v>
      </c>
      <c r="L26" s="149">
        <v>2022</v>
      </c>
    </row>
    <row r="27" spans="1:12" x14ac:dyDescent="0.2">
      <c r="B27" s="24" t="s">
        <v>14</v>
      </c>
      <c r="C27" s="307">
        <v>13.887517425</v>
      </c>
      <c r="D27" s="307">
        <v>14.759</v>
      </c>
      <c r="E27" s="307">
        <v>14.432722588000001</v>
      </c>
      <c r="F27" s="307">
        <v>15.381323440999999</v>
      </c>
      <c r="G27" s="307">
        <v>15.950727546</v>
      </c>
      <c r="H27" s="153"/>
      <c r="I27" s="371">
        <f>D27-C27</f>
        <v>0.87148257499999993</v>
      </c>
      <c r="J27" s="371">
        <f>E27-D27</f>
        <v>-0.3262774119999996</v>
      </c>
      <c r="K27" s="371">
        <f>F27-E27</f>
        <v>0.94860085299999852</v>
      </c>
      <c r="L27" s="371">
        <f>G27-F27</f>
        <v>0.56940410500000027</v>
      </c>
    </row>
    <row r="28" spans="1:12" x14ac:dyDescent="0.2">
      <c r="B28" s="24" t="s">
        <v>106</v>
      </c>
      <c r="C28" s="307">
        <v>20.511589951000001</v>
      </c>
      <c r="D28" s="307">
        <v>20.542855457999998</v>
      </c>
      <c r="E28" s="307">
        <v>18.120473026999999</v>
      </c>
      <c r="F28" s="307">
        <v>19.609388527</v>
      </c>
      <c r="G28" s="307">
        <v>20.613474986</v>
      </c>
      <c r="H28" s="183"/>
      <c r="I28" s="371">
        <f t="shared" ref="I28:L35" si="0">D28-C28</f>
        <v>3.1265506999996973E-2</v>
      </c>
      <c r="J28" s="371">
        <f t="shared" si="0"/>
        <v>-2.4223824309999991</v>
      </c>
      <c r="K28" s="371">
        <f t="shared" si="0"/>
        <v>1.4889155000000009</v>
      </c>
      <c r="L28" s="371">
        <f t="shared" si="0"/>
        <v>1.0040864589999998</v>
      </c>
    </row>
    <row r="29" spans="1:12" x14ac:dyDescent="0.2">
      <c r="B29" s="24" t="s">
        <v>108</v>
      </c>
      <c r="C29" s="307">
        <v>4.7677539562</v>
      </c>
      <c r="D29" s="307">
        <v>4.8782290393999999</v>
      </c>
      <c r="E29" s="307">
        <v>4.3742210973000004</v>
      </c>
      <c r="F29" s="307">
        <v>4.7302308500999999</v>
      </c>
      <c r="G29" s="307">
        <v>5.1371466723000001</v>
      </c>
      <c r="H29" s="183"/>
      <c r="I29" s="371">
        <f t="shared" si="0"/>
        <v>0.11047508319999988</v>
      </c>
      <c r="J29" s="371">
        <f t="shared" si="0"/>
        <v>-0.50400794209999944</v>
      </c>
      <c r="K29" s="371">
        <f t="shared" si="0"/>
        <v>0.35600975279999947</v>
      </c>
      <c r="L29" s="371">
        <f t="shared" si="0"/>
        <v>0.40691582220000022</v>
      </c>
    </row>
    <row r="30" spans="1:12" x14ac:dyDescent="0.2">
      <c r="B30" s="24" t="s">
        <v>326</v>
      </c>
      <c r="C30" s="307">
        <v>8.5022328645999998</v>
      </c>
      <c r="D30" s="307">
        <v>8.5585493994000004</v>
      </c>
      <c r="E30" s="307">
        <v>7.9605239789000004</v>
      </c>
      <c r="F30" s="307">
        <v>8.2425025966999996</v>
      </c>
      <c r="G30" s="307">
        <v>8.48132339</v>
      </c>
      <c r="H30" s="183"/>
      <c r="I30" s="371">
        <f t="shared" ref="I30" si="1">D30-C30</f>
        <v>5.6316534800000539E-2</v>
      </c>
      <c r="J30" s="371">
        <f t="shared" ref="J30" si="2">E30-D30</f>
        <v>-0.59802542049999996</v>
      </c>
      <c r="K30" s="371">
        <f t="shared" ref="K30" si="3">F30-E30</f>
        <v>0.28197861779999922</v>
      </c>
      <c r="L30" s="371">
        <f t="shared" ref="L30" si="4">G30-F30</f>
        <v>0.23882079330000039</v>
      </c>
    </row>
    <row r="31" spans="1:12" x14ac:dyDescent="0.2">
      <c r="B31" s="24" t="s">
        <v>328</v>
      </c>
      <c r="C31" s="307">
        <v>47.822371662000002</v>
      </c>
      <c r="D31" s="307">
        <v>47.538342315000001</v>
      </c>
      <c r="E31" s="307">
        <v>41.900255661000003</v>
      </c>
      <c r="F31" s="307">
        <v>44.327619345000002</v>
      </c>
      <c r="G31" s="307">
        <v>45.845434558000001</v>
      </c>
      <c r="H31" s="153"/>
      <c r="I31" s="371">
        <f t="shared" si="0"/>
        <v>-0.2840293470000006</v>
      </c>
      <c r="J31" s="371">
        <f>E31-D31</f>
        <v>-5.6380866539999985</v>
      </c>
      <c r="K31" s="371">
        <f>F31-E31</f>
        <v>2.4273636839999995</v>
      </c>
      <c r="L31" s="371">
        <f>G31-F31</f>
        <v>1.5178152129999987</v>
      </c>
    </row>
    <row r="32" spans="1:12" x14ac:dyDescent="0.2">
      <c r="B32" s="24" t="s">
        <v>330</v>
      </c>
      <c r="C32" s="307">
        <v>52.231680281000003</v>
      </c>
      <c r="D32" s="307">
        <v>53.363395128000001</v>
      </c>
      <c r="E32" s="307">
        <v>50.354943175000002</v>
      </c>
      <c r="F32" s="307">
        <v>53.337553747999998</v>
      </c>
      <c r="G32" s="307">
        <v>55.468518570000001</v>
      </c>
      <c r="H32" s="183"/>
      <c r="I32" s="371">
        <f t="shared" si="0"/>
        <v>1.1317148469999978</v>
      </c>
      <c r="J32" s="371">
        <f t="shared" si="0"/>
        <v>-3.008451952999998</v>
      </c>
      <c r="K32" s="371">
        <f t="shared" si="0"/>
        <v>2.9826105729999952</v>
      </c>
      <c r="L32" s="371">
        <f t="shared" si="0"/>
        <v>2.1309648220000028</v>
      </c>
    </row>
    <row r="33" spans="2:12" x14ac:dyDescent="0.2">
      <c r="B33" s="24" t="s">
        <v>331</v>
      </c>
      <c r="C33" s="369">
        <f>C31-C28</f>
        <v>27.310781711000001</v>
      </c>
      <c r="D33" s="369">
        <f>D31-D28</f>
        <v>26.995486857000003</v>
      </c>
      <c r="E33" s="369">
        <f>E31-E28</f>
        <v>23.779782634000004</v>
      </c>
      <c r="F33" s="369">
        <f>F31-F28</f>
        <v>24.718230818000002</v>
      </c>
      <c r="G33" s="369">
        <f>G31-G28</f>
        <v>25.231959572000001</v>
      </c>
      <c r="H33" s="183"/>
      <c r="I33" s="371">
        <f t="shared" si="0"/>
        <v>-0.31529485399999757</v>
      </c>
      <c r="J33" s="371">
        <f t="shared" si="0"/>
        <v>-3.2157042229999995</v>
      </c>
      <c r="K33" s="371">
        <f t="shared" si="0"/>
        <v>0.93844818399999852</v>
      </c>
      <c r="L33" s="371">
        <f t="shared" si="0"/>
        <v>0.51372875399999884</v>
      </c>
    </row>
    <row r="34" spans="2:12" x14ac:dyDescent="0.2">
      <c r="B34" s="24" t="s">
        <v>332</v>
      </c>
      <c r="C34" s="6">
        <f>C32-C29-C27-C30</f>
        <v>25.074176035200001</v>
      </c>
      <c r="D34" s="6">
        <f>D32-D29-D27-D30</f>
        <v>25.167616689200003</v>
      </c>
      <c r="E34" s="6">
        <f>E32-E29-E27-E30</f>
        <v>23.587475510800001</v>
      </c>
      <c r="F34" s="6">
        <f>F32-F29-F27-F30</f>
        <v>24.983496860199999</v>
      </c>
      <c r="G34" s="6">
        <f>G32-G29-G27-G30</f>
        <v>25.899320961699999</v>
      </c>
      <c r="H34" s="183"/>
      <c r="I34" s="371">
        <f t="shared" si="0"/>
        <v>9.3440654000001899E-2</v>
      </c>
      <c r="J34" s="371">
        <f t="shared" si="0"/>
        <v>-1.5801411784000017</v>
      </c>
      <c r="K34" s="371">
        <f t="shared" si="0"/>
        <v>1.396021349399998</v>
      </c>
      <c r="L34" s="371">
        <f t="shared" si="0"/>
        <v>0.91582410150000015</v>
      </c>
    </row>
    <row r="35" spans="2:12" x14ac:dyDescent="0.2">
      <c r="B35" s="154" t="s">
        <v>32</v>
      </c>
      <c r="C35" s="370">
        <v>100.05405193999999</v>
      </c>
      <c r="D35" s="370">
        <v>100.90173744000001</v>
      </c>
      <c r="E35" s="370">
        <v>92.255198836000005</v>
      </c>
      <c r="F35" s="370">
        <v>97.665173093000007</v>
      </c>
      <c r="G35" s="370">
        <v>101.31395313</v>
      </c>
      <c r="H35" s="184"/>
      <c r="I35" s="372">
        <f t="shared" si="0"/>
        <v>0.84768550000001142</v>
      </c>
      <c r="J35" s="372">
        <f>E35-D35</f>
        <v>-8.6465386039999999</v>
      </c>
      <c r="K35" s="372">
        <f>F35-E35</f>
        <v>5.4099742570000018</v>
      </c>
      <c r="L35" s="372">
        <f>G35-F35</f>
        <v>3.6487800369999945</v>
      </c>
    </row>
    <row r="36" spans="2:12" x14ac:dyDescent="0.2">
      <c r="B36" s="353" t="s">
        <v>632</v>
      </c>
    </row>
    <row r="39" spans="2:12" x14ac:dyDescent="0.2">
      <c r="B39" s="111"/>
    </row>
    <row r="40" spans="2:12" x14ac:dyDescent="0.2">
      <c r="B40" s="5"/>
      <c r="C40" s="354" t="s">
        <v>350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scale="9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ColWidth="9.28515625" defaultRowHeight="12.75" x14ac:dyDescent="0.2"/>
  <cols>
    <col min="1" max="1" width="9.28515625" style="91"/>
    <col min="2" max="2" width="15.5703125" style="91" customWidth="1"/>
    <col min="3" max="15" width="9.28515625" style="91"/>
    <col min="16" max="16" width="20.5703125" style="91" customWidth="1"/>
    <col min="17" max="17" width="14.7109375" style="91" customWidth="1"/>
    <col min="18" max="16384" width="9.28515625" style="91"/>
  </cols>
  <sheetData>
    <row r="2" spans="1:17" ht="15.75" x14ac:dyDescent="0.25">
      <c r="A2" s="44" t="s">
        <v>599</v>
      </c>
    </row>
    <row r="3" spans="1:17" x14ac:dyDescent="0.2">
      <c r="A3" s="22" t="s">
        <v>16</v>
      </c>
    </row>
    <row r="4" spans="1:17" x14ac:dyDescent="0.2">
      <c r="A4" s="309"/>
      <c r="B4" s="309"/>
      <c r="C4" s="309"/>
      <c r="D4" s="309"/>
      <c r="E4" s="309"/>
      <c r="F4" s="309"/>
      <c r="G4" s="309"/>
      <c r="H4" s="309"/>
      <c r="I4" s="309"/>
      <c r="J4" s="309"/>
    </row>
    <row r="5" spans="1:17" x14ac:dyDescent="0.2">
      <c r="A5" s="309"/>
      <c r="B5" s="309"/>
      <c r="C5" s="309"/>
      <c r="D5" s="309"/>
      <c r="E5" s="309"/>
      <c r="F5" s="309"/>
      <c r="G5" s="309"/>
      <c r="H5" s="309"/>
      <c r="I5" s="309"/>
      <c r="J5" s="309"/>
      <c r="L5" s="108"/>
      <c r="P5" s="588" t="s">
        <v>351</v>
      </c>
      <c r="Q5" s="589"/>
    </row>
    <row r="6" spans="1:17" x14ac:dyDescent="0.2">
      <c r="A6" s="309"/>
      <c r="B6" s="309"/>
      <c r="C6" s="309"/>
      <c r="D6" s="309"/>
      <c r="E6" s="309"/>
      <c r="F6" s="309"/>
      <c r="G6" s="309"/>
      <c r="H6" s="309"/>
      <c r="I6" s="309"/>
      <c r="J6" s="309"/>
      <c r="L6" s="108"/>
      <c r="P6" s="194" t="s">
        <v>18</v>
      </c>
      <c r="Q6" s="195" t="s">
        <v>311</v>
      </c>
    </row>
    <row r="7" spans="1:17" x14ac:dyDescent="0.2">
      <c r="A7" s="309"/>
      <c r="B7" s="309"/>
      <c r="C7" s="309"/>
      <c r="D7" s="309"/>
      <c r="E7" s="309"/>
      <c r="F7" s="309"/>
      <c r="G7" s="309"/>
      <c r="H7" s="309"/>
      <c r="I7" s="309"/>
      <c r="J7" s="309"/>
      <c r="P7" s="196" t="s">
        <v>19</v>
      </c>
      <c r="Q7" s="168"/>
    </row>
    <row r="8" spans="1:17" x14ac:dyDescent="0.2">
      <c r="A8" s="309"/>
      <c r="B8" s="309"/>
      <c r="C8" s="309"/>
      <c r="D8" s="309"/>
      <c r="E8" s="309"/>
      <c r="F8" s="309"/>
      <c r="G8" s="309"/>
      <c r="H8" s="309"/>
      <c r="I8" s="309"/>
      <c r="J8" s="309"/>
      <c r="P8" s="196" t="s">
        <v>20</v>
      </c>
      <c r="Q8" s="168" t="s">
        <v>312</v>
      </c>
    </row>
    <row r="9" spans="1:17" x14ac:dyDescent="0.2">
      <c r="A9" s="309"/>
      <c r="B9" s="309"/>
      <c r="C9" s="309"/>
      <c r="D9" s="309"/>
      <c r="E9" s="309"/>
      <c r="F9" s="309"/>
      <c r="G9" s="309"/>
      <c r="H9" s="309"/>
      <c r="I9" s="309"/>
      <c r="J9" s="309"/>
      <c r="P9" s="196" t="s">
        <v>21</v>
      </c>
      <c r="Q9" s="168" t="s">
        <v>313</v>
      </c>
    </row>
    <row r="10" spans="1:17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309"/>
      <c r="P10" s="196" t="s">
        <v>22</v>
      </c>
      <c r="Q10" s="168" t="s">
        <v>314</v>
      </c>
    </row>
    <row r="11" spans="1:17" x14ac:dyDescent="0.2">
      <c r="A11" s="309"/>
      <c r="B11" s="309"/>
      <c r="C11" s="309"/>
      <c r="D11" s="309"/>
      <c r="E11" s="309"/>
      <c r="F11" s="309"/>
      <c r="G11" s="309"/>
      <c r="H11" s="309"/>
      <c r="I11" s="309"/>
      <c r="J11" s="309"/>
      <c r="P11" s="197" t="s">
        <v>310</v>
      </c>
      <c r="Q11" s="168"/>
    </row>
    <row r="12" spans="1:17" x14ac:dyDescent="0.2">
      <c r="A12" s="309"/>
      <c r="B12" s="309"/>
      <c r="C12" s="309"/>
      <c r="D12" s="309"/>
      <c r="E12" s="309"/>
      <c r="F12" s="309"/>
      <c r="G12" s="309"/>
      <c r="H12" s="309"/>
      <c r="I12" s="309"/>
      <c r="J12" s="309"/>
      <c r="P12" s="196" t="s">
        <v>25</v>
      </c>
      <c r="Q12" s="168" t="s">
        <v>315</v>
      </c>
    </row>
    <row r="13" spans="1:17" x14ac:dyDescent="0.2">
      <c r="A13" s="309"/>
      <c r="B13" s="309"/>
      <c r="C13" s="309"/>
      <c r="D13" s="309"/>
      <c r="E13" s="309"/>
      <c r="F13" s="309"/>
      <c r="G13" s="309"/>
      <c r="H13" s="309"/>
      <c r="I13" s="309"/>
      <c r="J13" s="309"/>
      <c r="P13" s="196" t="s">
        <v>23</v>
      </c>
      <c r="Q13" s="168" t="s">
        <v>316</v>
      </c>
    </row>
    <row r="14" spans="1:17" x14ac:dyDescent="0.2">
      <c r="A14" s="309"/>
      <c r="B14" s="309"/>
      <c r="C14" s="309"/>
      <c r="D14" s="309"/>
      <c r="E14" s="309"/>
      <c r="F14" s="309"/>
      <c r="G14" s="309"/>
      <c r="H14" s="309"/>
      <c r="I14" s="309"/>
      <c r="J14" s="309"/>
      <c r="P14" s="196" t="s">
        <v>24</v>
      </c>
      <c r="Q14" s="168" t="s">
        <v>317</v>
      </c>
    </row>
    <row r="15" spans="1:17" x14ac:dyDescent="0.2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P15" s="196" t="s">
        <v>33</v>
      </c>
      <c r="Q15" s="168" t="s">
        <v>318</v>
      </c>
    </row>
    <row r="16" spans="1:17" x14ac:dyDescent="0.2">
      <c r="A16" s="309"/>
      <c r="B16" s="309"/>
      <c r="C16" s="309"/>
      <c r="D16" s="309"/>
      <c r="E16" s="309"/>
      <c r="F16" s="309"/>
      <c r="G16" s="309"/>
      <c r="H16" s="309"/>
      <c r="I16" s="309"/>
      <c r="J16" s="309"/>
      <c r="P16" s="196" t="s">
        <v>26</v>
      </c>
      <c r="Q16" s="168"/>
    </row>
    <row r="17" spans="1:17" x14ac:dyDescent="0.2">
      <c r="A17" s="309"/>
      <c r="B17" s="309"/>
      <c r="C17" s="309"/>
      <c r="D17" s="309"/>
      <c r="E17" s="309"/>
      <c r="F17" s="309"/>
      <c r="G17" s="309"/>
      <c r="H17" s="309"/>
      <c r="I17" s="309"/>
      <c r="J17" s="309"/>
      <c r="P17" s="196" t="s">
        <v>27</v>
      </c>
      <c r="Q17" s="168" t="s">
        <v>319</v>
      </c>
    </row>
    <row r="18" spans="1:17" x14ac:dyDescent="0.2">
      <c r="A18" s="309"/>
      <c r="B18" s="309"/>
      <c r="C18" s="309"/>
      <c r="D18" s="309"/>
      <c r="E18" s="309"/>
      <c r="F18" s="309"/>
      <c r="G18" s="309"/>
      <c r="H18" s="309"/>
      <c r="I18" s="309"/>
      <c r="J18" s="309"/>
      <c r="P18" s="196" t="s">
        <v>28</v>
      </c>
      <c r="Q18" s="168" t="s">
        <v>320</v>
      </c>
    </row>
    <row r="19" spans="1:17" x14ac:dyDescent="0.2">
      <c r="A19" s="309"/>
      <c r="B19" s="309"/>
      <c r="C19" s="309"/>
      <c r="D19" s="309"/>
      <c r="E19" s="309"/>
      <c r="F19" s="309"/>
      <c r="G19" s="309"/>
      <c r="H19" s="309"/>
      <c r="I19" s="309"/>
      <c r="J19" s="309"/>
      <c r="P19" s="196" t="s">
        <v>29</v>
      </c>
      <c r="Q19" s="168" t="s">
        <v>321</v>
      </c>
    </row>
    <row r="20" spans="1:17" x14ac:dyDescent="0.2">
      <c r="A20" s="309"/>
      <c r="B20" s="309"/>
      <c r="C20" s="309"/>
      <c r="D20" s="309"/>
      <c r="E20" s="309"/>
      <c r="F20" s="309"/>
      <c r="G20" s="309"/>
      <c r="H20" s="309"/>
      <c r="I20" s="309"/>
      <c r="J20" s="309"/>
      <c r="P20" s="196" t="s">
        <v>30</v>
      </c>
      <c r="Q20" s="168" t="s">
        <v>322</v>
      </c>
    </row>
    <row r="21" spans="1:17" x14ac:dyDescent="0.2">
      <c r="A21" s="309"/>
      <c r="B21" s="309"/>
      <c r="C21" s="309"/>
      <c r="D21" s="309"/>
      <c r="E21" s="309"/>
      <c r="F21" s="309"/>
      <c r="G21" s="309"/>
      <c r="H21" s="309"/>
      <c r="I21" s="309"/>
      <c r="J21" s="309"/>
      <c r="P21" s="196" t="s">
        <v>31</v>
      </c>
      <c r="Q21" s="168"/>
    </row>
    <row r="22" spans="1:17" x14ac:dyDescent="0.2">
      <c r="A22" s="309"/>
      <c r="B22" s="309"/>
      <c r="C22" s="309"/>
      <c r="D22" s="309"/>
      <c r="E22" s="309"/>
      <c r="F22" s="309"/>
      <c r="G22" s="309"/>
      <c r="H22" s="309"/>
      <c r="I22" s="309"/>
      <c r="J22" s="309"/>
      <c r="P22" s="198" t="s">
        <v>32</v>
      </c>
      <c r="Q22" s="169" t="s">
        <v>300</v>
      </c>
    </row>
    <row r="23" spans="1:17" x14ac:dyDescent="0.2">
      <c r="A23" s="309"/>
      <c r="B23" s="309"/>
      <c r="C23" s="309"/>
      <c r="D23" s="309"/>
      <c r="E23" s="309"/>
      <c r="F23" s="309"/>
      <c r="G23" s="309"/>
      <c r="H23" s="309"/>
      <c r="I23" s="309"/>
      <c r="J23" s="309"/>
    </row>
    <row r="24" spans="1:17" x14ac:dyDescent="0.2">
      <c r="A24" s="309"/>
      <c r="B24" s="309"/>
      <c r="C24" s="309"/>
      <c r="D24" s="309"/>
      <c r="E24" s="309"/>
      <c r="F24" s="309"/>
      <c r="G24" s="309"/>
      <c r="H24" s="309"/>
      <c r="I24" s="309"/>
      <c r="J24" s="309"/>
    </row>
    <row r="25" spans="1:17" x14ac:dyDescent="0.2">
      <c r="A25" s="309"/>
      <c r="B25" s="309"/>
      <c r="C25" s="309"/>
      <c r="D25" s="309"/>
      <c r="E25" s="309"/>
      <c r="F25" s="309"/>
      <c r="G25" s="309"/>
      <c r="H25" s="309"/>
      <c r="I25" s="309"/>
      <c r="J25" s="309"/>
    </row>
    <row r="26" spans="1:17" x14ac:dyDescent="0.2">
      <c r="B26" s="144"/>
      <c r="C26" s="149"/>
      <c r="D26" s="587" t="s">
        <v>487</v>
      </c>
      <c r="E26" s="587"/>
      <c r="F26" s="587"/>
      <c r="G26" s="587"/>
      <c r="H26" s="146"/>
      <c r="I26" s="147" t="s">
        <v>486</v>
      </c>
      <c r="J26" s="310"/>
      <c r="K26" s="147"/>
      <c r="L26" s="147"/>
    </row>
    <row r="27" spans="1:17" x14ac:dyDescent="0.2">
      <c r="B27" s="148" t="s">
        <v>17</v>
      </c>
      <c r="C27" s="149">
        <v>2018</v>
      </c>
      <c r="D27" s="149">
        <v>2019</v>
      </c>
      <c r="E27" s="149">
        <v>2020</v>
      </c>
      <c r="F27" s="149">
        <v>2021</v>
      </c>
      <c r="G27" s="149">
        <v>2022</v>
      </c>
      <c r="H27" s="149"/>
      <c r="I27" s="149">
        <v>2019</v>
      </c>
      <c r="J27" s="149">
        <v>2020</v>
      </c>
      <c r="K27" s="149">
        <v>2021</v>
      </c>
      <c r="L27" s="149">
        <v>2022</v>
      </c>
    </row>
    <row r="28" spans="1:17" x14ac:dyDescent="0.2">
      <c r="B28" s="150" t="s">
        <v>18</v>
      </c>
      <c r="C28" s="140">
        <v>36.720999814999999</v>
      </c>
      <c r="D28" s="140">
        <v>34.669761289</v>
      </c>
      <c r="E28" s="140">
        <v>30.710460646000001</v>
      </c>
      <c r="F28" s="140">
        <v>32.182994634000003</v>
      </c>
      <c r="G28" s="140">
        <v>34.188721123999997</v>
      </c>
      <c r="H28" s="151"/>
      <c r="I28" s="183">
        <f>D28-C28</f>
        <v>-2.0512385259999988</v>
      </c>
      <c r="J28" s="183">
        <f>E28-D28</f>
        <v>-3.9593006429999988</v>
      </c>
      <c r="K28" s="183">
        <f>F28-E28</f>
        <v>1.4725339880000021</v>
      </c>
      <c r="L28" s="183">
        <f>G28-F28</f>
        <v>2.0057264899999936</v>
      </c>
    </row>
    <row r="29" spans="1:17" x14ac:dyDescent="0.2">
      <c r="B29" s="150" t="s">
        <v>19</v>
      </c>
      <c r="C29" s="152">
        <f>SUM(C30:C32)</f>
        <v>25.370203085199996</v>
      </c>
      <c r="D29" s="152">
        <f t="shared" ref="D29:E29" si="0">SUM(D30:D32)</f>
        <v>26.896191424900003</v>
      </c>
      <c r="E29" s="152">
        <f t="shared" si="0"/>
        <v>25.808482057199999</v>
      </c>
      <c r="F29" s="152">
        <f t="shared" ref="F29" si="1">SUM(F30:F32)</f>
        <v>26.1478929405</v>
      </c>
      <c r="G29" s="152">
        <f t="shared" ref="G29" si="2">SUM(G30:G32)</f>
        <v>27.531453468400002</v>
      </c>
      <c r="H29" s="152"/>
      <c r="I29" s="183">
        <f t="shared" ref="I29:L44" si="3">D29-C29</f>
        <v>1.5259883397000067</v>
      </c>
      <c r="J29" s="183">
        <f t="shared" si="3"/>
        <v>-1.087709367700004</v>
      </c>
      <c r="K29" s="183">
        <f t="shared" si="3"/>
        <v>0.33941088330000113</v>
      </c>
      <c r="L29" s="183">
        <f t="shared" si="3"/>
        <v>1.3835605279000021</v>
      </c>
    </row>
    <row r="30" spans="1:17" x14ac:dyDescent="0.2">
      <c r="B30" s="150" t="s">
        <v>20</v>
      </c>
      <c r="C30" s="140">
        <v>5.3773612602999998</v>
      </c>
      <c r="D30" s="140">
        <v>5.5042167944999996</v>
      </c>
      <c r="E30" s="140">
        <v>5.2677428742999997</v>
      </c>
      <c r="F30" s="140">
        <v>5.6074214403999996</v>
      </c>
      <c r="G30" s="140">
        <v>5.8030979282999997</v>
      </c>
      <c r="H30" s="152"/>
      <c r="I30" s="183">
        <f t="shared" si="3"/>
        <v>0.12685553419999973</v>
      </c>
      <c r="J30" s="183">
        <f t="shared" si="3"/>
        <v>-0.23647392019999991</v>
      </c>
      <c r="K30" s="183">
        <f t="shared" si="3"/>
        <v>0.33967856609999991</v>
      </c>
      <c r="L30" s="183">
        <f t="shared" si="3"/>
        <v>0.19567648790000014</v>
      </c>
    </row>
    <row r="31" spans="1:17" x14ac:dyDescent="0.2">
      <c r="B31" s="150" t="s">
        <v>21</v>
      </c>
      <c r="C31" s="140">
        <v>2.0829401699000001</v>
      </c>
      <c r="D31" s="140">
        <v>1.9206231644</v>
      </c>
      <c r="E31" s="140">
        <v>1.9388854699</v>
      </c>
      <c r="F31" s="140">
        <v>1.9240943510999999</v>
      </c>
      <c r="G31" s="140">
        <v>1.7825974211</v>
      </c>
      <c r="H31" s="152"/>
      <c r="I31" s="183">
        <f t="shared" si="3"/>
        <v>-0.16231700550000006</v>
      </c>
      <c r="J31" s="183">
        <f t="shared" si="3"/>
        <v>1.8262305499999965E-2</v>
      </c>
      <c r="K31" s="183">
        <f t="shared" si="3"/>
        <v>-1.4791118800000058E-2</v>
      </c>
      <c r="L31" s="183">
        <f t="shared" si="3"/>
        <v>-0.14149692999999997</v>
      </c>
    </row>
    <row r="32" spans="1:17" x14ac:dyDescent="0.2">
      <c r="B32" s="150" t="s">
        <v>22</v>
      </c>
      <c r="C32" s="140">
        <v>17.909901654999999</v>
      </c>
      <c r="D32" s="140">
        <v>19.471351466000002</v>
      </c>
      <c r="E32" s="140">
        <v>18.601853713000001</v>
      </c>
      <c r="F32" s="140">
        <v>18.616377149000002</v>
      </c>
      <c r="G32" s="140">
        <v>19.945758119000001</v>
      </c>
      <c r="H32" s="152"/>
      <c r="I32" s="183">
        <f t="shared" si="3"/>
        <v>1.5614498110000028</v>
      </c>
      <c r="J32" s="183">
        <f t="shared" si="3"/>
        <v>-0.86949775300000098</v>
      </c>
      <c r="K32" s="183">
        <f t="shared" si="3"/>
        <v>1.4523436000001055E-2</v>
      </c>
      <c r="L32" s="183">
        <f t="shared" si="3"/>
        <v>1.329380969999999</v>
      </c>
    </row>
    <row r="33" spans="2:12" x14ac:dyDescent="0.2">
      <c r="B33" s="153" t="s">
        <v>310</v>
      </c>
      <c r="C33" s="151">
        <f>SUM(C34:C37)</f>
        <v>14.454216786420002</v>
      </c>
      <c r="D33" s="151">
        <f t="shared" ref="D33:E33" si="4">SUM(D34:D37)</f>
        <v>14.503403641549999</v>
      </c>
      <c r="E33" s="151">
        <f t="shared" si="4"/>
        <v>13.31676759456</v>
      </c>
      <c r="F33" s="151">
        <f t="shared" ref="F33" si="5">SUM(F34:F37)</f>
        <v>13.547334456749999</v>
      </c>
      <c r="G33" s="151">
        <f t="shared" ref="G33" si="6">SUM(G34:G37)</f>
        <v>14.460186171759998</v>
      </c>
      <c r="H33" s="151"/>
      <c r="I33" s="183">
        <f t="shared" si="3"/>
        <v>4.9186855129997653E-2</v>
      </c>
      <c r="J33" s="183">
        <f t="shared" si="3"/>
        <v>-1.1866360469899995</v>
      </c>
      <c r="K33" s="183">
        <f t="shared" si="3"/>
        <v>0.230566862189999</v>
      </c>
      <c r="L33" s="183">
        <f t="shared" si="3"/>
        <v>0.91285171500999951</v>
      </c>
    </row>
    <row r="34" spans="2:12" x14ac:dyDescent="0.2">
      <c r="B34" s="150" t="s">
        <v>25</v>
      </c>
      <c r="C34" s="140">
        <v>11.391315835</v>
      </c>
      <c r="D34" s="140">
        <v>11.480135152000001</v>
      </c>
      <c r="E34" s="140">
        <v>10.50386578</v>
      </c>
      <c r="F34" s="140">
        <v>10.689477569999999</v>
      </c>
      <c r="G34" s="140">
        <v>11.476756355999999</v>
      </c>
      <c r="H34" s="151"/>
      <c r="I34" s="183">
        <f t="shared" si="3"/>
        <v>8.8819317000000453E-2</v>
      </c>
      <c r="J34" s="183">
        <f>E34-D34</f>
        <v>-0.97626937200000086</v>
      </c>
      <c r="K34" s="183">
        <f>F34-E34</f>
        <v>0.18561178999999939</v>
      </c>
      <c r="L34" s="183">
        <f>G34-F34</f>
        <v>0.7872787859999999</v>
      </c>
    </row>
    <row r="35" spans="2:12" x14ac:dyDescent="0.2">
      <c r="B35" s="150" t="s">
        <v>23</v>
      </c>
      <c r="C35" s="140">
        <v>0.80817894376999999</v>
      </c>
      <c r="D35" s="140">
        <v>0.78997210783000005</v>
      </c>
      <c r="E35" s="140">
        <v>0.70074216955000002</v>
      </c>
      <c r="F35" s="140">
        <v>0.72863549374000003</v>
      </c>
      <c r="G35" s="140">
        <v>0.77741761120999997</v>
      </c>
      <c r="H35" s="152"/>
      <c r="I35" s="183">
        <f t="shared" si="3"/>
        <v>-1.8206835939999944E-2</v>
      </c>
      <c r="J35" s="183">
        <f t="shared" si="3"/>
        <v>-8.9229938280000032E-2</v>
      </c>
      <c r="K35" s="183">
        <f t="shared" si="3"/>
        <v>2.7893324190000013E-2</v>
      </c>
      <c r="L35" s="183">
        <f t="shared" si="3"/>
        <v>4.8782117469999942E-2</v>
      </c>
    </row>
    <row r="36" spans="2:12" x14ac:dyDescent="0.2">
      <c r="B36" s="150" t="s">
        <v>24</v>
      </c>
      <c r="C36" s="140">
        <v>1.9591521612</v>
      </c>
      <c r="D36" s="140">
        <v>1.9664821337</v>
      </c>
      <c r="E36" s="140">
        <v>1.8601692261</v>
      </c>
      <c r="F36" s="140">
        <v>1.8900254496</v>
      </c>
      <c r="G36" s="140">
        <v>1.9781921525999999</v>
      </c>
      <c r="H36" s="152"/>
      <c r="I36" s="183">
        <f t="shared" si="3"/>
        <v>7.3299725000000038E-3</v>
      </c>
      <c r="J36" s="183">
        <f t="shared" si="3"/>
        <v>-0.10631290760000001</v>
      </c>
      <c r="K36" s="183">
        <f t="shared" si="3"/>
        <v>2.9856223499999945E-2</v>
      </c>
      <c r="L36" s="183">
        <f t="shared" si="3"/>
        <v>8.8166702999999957E-2</v>
      </c>
    </row>
    <row r="37" spans="2:12" x14ac:dyDescent="0.2">
      <c r="B37" s="150" t="s">
        <v>33</v>
      </c>
      <c r="C37" s="140">
        <v>0.29556984645000001</v>
      </c>
      <c r="D37" s="140">
        <v>0.26681424801999998</v>
      </c>
      <c r="E37" s="140">
        <v>0.25199041891000001</v>
      </c>
      <c r="F37" s="140">
        <v>0.23919594341</v>
      </c>
      <c r="G37" s="140">
        <v>0.22782005194999999</v>
      </c>
      <c r="H37" s="152"/>
      <c r="I37" s="183">
        <f t="shared" si="3"/>
        <v>-2.8755598430000029E-2</v>
      </c>
      <c r="J37" s="183">
        <f t="shared" si="3"/>
        <v>-1.4823829109999964E-2</v>
      </c>
      <c r="K37" s="183">
        <f t="shared" si="3"/>
        <v>-1.2794475500000013E-2</v>
      </c>
      <c r="L37" s="183">
        <f t="shared" si="3"/>
        <v>-1.1375891460000009E-2</v>
      </c>
    </row>
    <row r="38" spans="2:12" x14ac:dyDescent="0.2">
      <c r="B38" s="150" t="s">
        <v>26</v>
      </c>
      <c r="C38" s="152">
        <f>SUM(C39:C42)</f>
        <v>5.3894674796499995</v>
      </c>
      <c r="D38" s="152">
        <f t="shared" ref="D38:E38" si="7">SUM(D39:D42)</f>
        <v>5.6673390967100001</v>
      </c>
      <c r="E38" s="152">
        <f t="shared" si="7"/>
        <v>5.6645095309000002</v>
      </c>
      <c r="F38" s="152">
        <f t="shared" ref="F38" si="8">SUM(F39:F42)</f>
        <v>5.99868282076</v>
      </c>
      <c r="G38" s="152">
        <f t="shared" ref="G38" si="9">SUM(G39:G42)</f>
        <v>6.4578625687500004</v>
      </c>
      <c r="H38" s="152"/>
      <c r="I38" s="183">
        <f t="shared" si="3"/>
        <v>0.27787161706000063</v>
      </c>
      <c r="J38" s="183">
        <f t="shared" si="3"/>
        <v>-2.8295658099999343E-3</v>
      </c>
      <c r="K38" s="183">
        <f t="shared" si="3"/>
        <v>0.33417328985999983</v>
      </c>
      <c r="L38" s="183">
        <f t="shared" si="3"/>
        <v>0.45917974799000039</v>
      </c>
    </row>
    <row r="39" spans="2:12" x14ac:dyDescent="0.2">
      <c r="B39" s="150" t="s">
        <v>27</v>
      </c>
      <c r="C39" s="140">
        <v>0.67865598193999999</v>
      </c>
      <c r="D39" s="140">
        <v>0.69041300728999999</v>
      </c>
      <c r="E39" s="140">
        <v>0.63505034224000001</v>
      </c>
      <c r="F39" s="140">
        <v>0.67669668354000001</v>
      </c>
      <c r="G39" s="140">
        <v>0.73898880771999997</v>
      </c>
      <c r="H39" s="152"/>
      <c r="I39" s="183">
        <f t="shared" si="3"/>
        <v>1.1757025350000005E-2</v>
      </c>
      <c r="J39" s="183">
        <f t="shared" si="3"/>
        <v>-5.5362665049999982E-2</v>
      </c>
      <c r="K39" s="183">
        <f t="shared" si="3"/>
        <v>4.16463413E-2</v>
      </c>
      <c r="L39" s="183">
        <f t="shared" si="3"/>
        <v>6.2292124179999964E-2</v>
      </c>
    </row>
    <row r="40" spans="2:12" x14ac:dyDescent="0.2">
      <c r="B40" s="150" t="s">
        <v>28</v>
      </c>
      <c r="C40" s="140">
        <v>3.4277323901000001</v>
      </c>
      <c r="D40" s="140">
        <v>3.6736985812</v>
      </c>
      <c r="E40" s="140">
        <v>3.7867250860000001</v>
      </c>
      <c r="F40" s="140">
        <v>4.0590473880999998</v>
      </c>
      <c r="G40" s="140">
        <v>4.3613487667999999</v>
      </c>
      <c r="H40" s="152"/>
      <c r="I40" s="183">
        <f t="shared" si="3"/>
        <v>0.24596619109999995</v>
      </c>
      <c r="J40" s="183">
        <f t="shared" si="3"/>
        <v>0.11302650480000009</v>
      </c>
      <c r="K40" s="183">
        <f t="shared" si="3"/>
        <v>0.27232230209999964</v>
      </c>
      <c r="L40" s="183">
        <f t="shared" si="3"/>
        <v>0.30230137870000018</v>
      </c>
    </row>
    <row r="41" spans="2:12" x14ac:dyDescent="0.2">
      <c r="B41" s="150" t="s">
        <v>29</v>
      </c>
      <c r="C41" s="140">
        <v>0.89470951232999996</v>
      </c>
      <c r="D41" s="140">
        <v>0.91824888348</v>
      </c>
      <c r="E41" s="140">
        <v>0.81050712295000005</v>
      </c>
      <c r="F41" s="140">
        <v>0.78848340400000005</v>
      </c>
      <c r="G41" s="140">
        <v>0.78940231260000004</v>
      </c>
      <c r="H41" s="152"/>
      <c r="I41" s="183">
        <f t="shared" si="3"/>
        <v>2.3539371150000044E-2</v>
      </c>
      <c r="J41" s="183">
        <f t="shared" si="3"/>
        <v>-0.10774176052999995</v>
      </c>
      <c r="K41" s="183">
        <f t="shared" si="3"/>
        <v>-2.2023718949999993E-2</v>
      </c>
      <c r="L41" s="183">
        <f t="shared" si="3"/>
        <v>9.1890859999999019E-4</v>
      </c>
    </row>
    <row r="42" spans="2:12" x14ac:dyDescent="0.2">
      <c r="B42" s="150" t="s">
        <v>30</v>
      </c>
      <c r="C42" s="140">
        <v>0.38836959527999998</v>
      </c>
      <c r="D42" s="140">
        <v>0.38497862474</v>
      </c>
      <c r="E42" s="140">
        <v>0.43222697971000001</v>
      </c>
      <c r="F42" s="140">
        <v>0.47445534511999998</v>
      </c>
      <c r="G42" s="140">
        <v>0.56812268163000001</v>
      </c>
      <c r="H42" s="152"/>
      <c r="I42" s="183">
        <f t="shared" si="3"/>
        <v>-3.3909705399999823E-3</v>
      </c>
      <c r="J42" s="183">
        <f t="shared" si="3"/>
        <v>4.7248354970000017E-2</v>
      </c>
      <c r="K42" s="183">
        <f t="shared" si="3"/>
        <v>4.2228365409999968E-2</v>
      </c>
      <c r="L42" s="183">
        <f t="shared" si="3"/>
        <v>9.3667336510000032E-2</v>
      </c>
    </row>
    <row r="43" spans="2:12" x14ac:dyDescent="0.2">
      <c r="B43" s="150" t="s">
        <v>31</v>
      </c>
      <c r="C43" s="151">
        <f>C44-C28-C29-C33-C38</f>
        <v>18.870351383730004</v>
      </c>
      <c r="D43" s="151">
        <f t="shared" ref="D43:E43" si="10">D44-D28-D29-D33-D38</f>
        <v>18.923455837840002</v>
      </c>
      <c r="E43" s="151">
        <f t="shared" si="10"/>
        <v>18.71854163734001</v>
      </c>
      <c r="F43" s="151">
        <f t="shared" ref="F43" si="11">F44-F28-F29-F33-F38</f>
        <v>18.984412086989995</v>
      </c>
      <c r="G43" s="151">
        <f t="shared" ref="G43" si="12">G44-G28-G29-G33-G38</f>
        <v>19.183982957089995</v>
      </c>
      <c r="H43" s="151"/>
      <c r="I43" s="183">
        <f t="shared" si="3"/>
        <v>5.3104454109998755E-2</v>
      </c>
      <c r="J43" s="183">
        <f t="shared" ref="J43:L44" si="13">E43-D43</f>
        <v>-0.20491420049999221</v>
      </c>
      <c r="K43" s="183">
        <f t="shared" si="13"/>
        <v>0.26587044964998441</v>
      </c>
      <c r="L43" s="183">
        <f t="shared" si="13"/>
        <v>0.19957087010000052</v>
      </c>
    </row>
    <row r="44" spans="2:12" x14ac:dyDescent="0.2">
      <c r="B44" s="154" t="s">
        <v>32</v>
      </c>
      <c r="C44" s="156">
        <v>100.80523855</v>
      </c>
      <c r="D44" s="156">
        <v>100.66015129</v>
      </c>
      <c r="E44" s="156">
        <v>94.218761466000004</v>
      </c>
      <c r="F44" s="156">
        <v>96.861316939000005</v>
      </c>
      <c r="G44" s="156">
        <v>101.82220629</v>
      </c>
      <c r="H44" s="155"/>
      <c r="I44" s="184">
        <f t="shared" si="3"/>
        <v>-0.14508725999999683</v>
      </c>
      <c r="J44" s="184">
        <f t="shared" si="13"/>
        <v>-6.441389823999998</v>
      </c>
      <c r="K44" s="184">
        <f t="shared" si="13"/>
        <v>2.6425554730000016</v>
      </c>
      <c r="L44" s="184">
        <f t="shared" si="13"/>
        <v>4.9608893509999916</v>
      </c>
    </row>
    <row r="45" spans="2:12" x14ac:dyDescent="0.2">
      <c r="B45" s="181"/>
      <c r="C45" s="140"/>
      <c r="D45" s="140"/>
      <c r="E45" s="140"/>
      <c r="H45" s="182"/>
      <c r="I45" s="152"/>
      <c r="J45" s="182"/>
      <c r="K45" s="182"/>
      <c r="L45" s="182"/>
    </row>
    <row r="46" spans="2:12" x14ac:dyDescent="0.2">
      <c r="B46" s="353" t="s">
        <v>632</v>
      </c>
    </row>
    <row r="47" spans="2:12" x14ac:dyDescent="0.2">
      <c r="B47" s="353"/>
    </row>
    <row r="48" spans="2:12" x14ac:dyDescent="0.2">
      <c r="B48" s="353"/>
    </row>
    <row r="49" spans="1:6" ht="25.5" x14ac:dyDescent="0.2">
      <c r="A49" s="135"/>
      <c r="B49" s="135"/>
      <c r="C49" s="470" t="s">
        <v>460</v>
      </c>
      <c r="D49" s="470" t="s">
        <v>461</v>
      </c>
      <c r="E49" s="526" t="s">
        <v>229</v>
      </c>
      <c r="F49" s="526" t="s">
        <v>469</v>
      </c>
    </row>
    <row r="50" spans="1:6" ht="15" x14ac:dyDescent="0.25">
      <c r="A50" s="30">
        <f>+YEAR(B50)</f>
        <v>2019</v>
      </c>
      <c r="B50" s="117">
        <v>43466</v>
      </c>
      <c r="C50" s="118">
        <v>100.43697081000001</v>
      </c>
      <c r="D50" s="93" t="e">
        <v>#N/A</v>
      </c>
      <c r="E50" s="119"/>
      <c r="F50" s="525">
        <v>100.43697081000001</v>
      </c>
    </row>
    <row r="51" spans="1:6" ht="15" x14ac:dyDescent="0.25">
      <c r="A51" s="30">
        <f t="shared" ref="A51:A91" si="14">+YEAR(B51)</f>
        <v>2019</v>
      </c>
      <c r="B51" s="117">
        <v>43497</v>
      </c>
      <c r="C51" s="118">
        <v>100.18669069000001</v>
      </c>
      <c r="D51" s="93" t="e">
        <v>#N/A</v>
      </c>
      <c r="E51" s="128">
        <f t="shared" ref="E51:E60" si="15">AVERAGEIF($A$34:$A$97,A51,$F$34:$F$97)</f>
        <v>100.6561755805</v>
      </c>
      <c r="F51" s="525">
        <v>100.18669069000001</v>
      </c>
    </row>
    <row r="52" spans="1:6" ht="15" x14ac:dyDescent="0.25">
      <c r="A52" s="30">
        <f t="shared" si="14"/>
        <v>2019</v>
      </c>
      <c r="B52" s="117">
        <v>43525</v>
      </c>
      <c r="C52" s="118">
        <v>100.25601139</v>
      </c>
      <c r="D52" s="93" t="e">
        <v>#N/A</v>
      </c>
      <c r="E52" s="128">
        <f t="shared" si="15"/>
        <v>100.6561755805</v>
      </c>
      <c r="F52" s="525">
        <v>100.25601139</v>
      </c>
    </row>
    <row r="53" spans="1:6" ht="15" x14ac:dyDescent="0.25">
      <c r="A53" s="30">
        <f t="shared" si="14"/>
        <v>2019</v>
      </c>
      <c r="B53" s="117">
        <v>43556</v>
      </c>
      <c r="C53" s="118">
        <v>100.48616736</v>
      </c>
      <c r="D53" s="93" t="e">
        <v>#N/A</v>
      </c>
      <c r="E53" s="128">
        <f t="shared" si="15"/>
        <v>100.6561755805</v>
      </c>
      <c r="F53" s="525">
        <v>100.48616736</v>
      </c>
    </row>
    <row r="54" spans="1:6" ht="15" x14ac:dyDescent="0.25">
      <c r="A54" s="30">
        <f t="shared" si="14"/>
        <v>2019</v>
      </c>
      <c r="B54" s="117">
        <v>43586</v>
      </c>
      <c r="C54" s="118">
        <v>100.24814120000001</v>
      </c>
      <c r="D54" s="93" t="e">
        <v>#N/A</v>
      </c>
      <c r="E54" s="128">
        <f t="shared" si="15"/>
        <v>100.6561755805</v>
      </c>
      <c r="F54" s="525">
        <v>100.24814120000001</v>
      </c>
    </row>
    <row r="55" spans="1:6" ht="15" x14ac:dyDescent="0.25">
      <c r="A55" s="30">
        <f t="shared" si="14"/>
        <v>2019</v>
      </c>
      <c r="B55" s="117">
        <v>43617</v>
      </c>
      <c r="C55" s="118">
        <v>100.59437586999999</v>
      </c>
      <c r="D55" s="93" t="e">
        <v>#N/A</v>
      </c>
      <c r="E55" s="128">
        <f t="shared" si="15"/>
        <v>100.6561755805</v>
      </c>
      <c r="F55" s="525">
        <v>100.59437586999999</v>
      </c>
    </row>
    <row r="56" spans="1:6" ht="15" x14ac:dyDescent="0.25">
      <c r="A56" s="30">
        <f t="shared" si="14"/>
        <v>2019</v>
      </c>
      <c r="B56" s="117">
        <v>43647</v>
      </c>
      <c r="C56" s="118">
        <v>99.933613034000004</v>
      </c>
      <c r="D56" s="93" t="e">
        <v>#N/A</v>
      </c>
      <c r="E56" s="128">
        <f t="shared" si="15"/>
        <v>100.6561755805</v>
      </c>
      <c r="F56" s="525">
        <v>99.933613034000004</v>
      </c>
    </row>
    <row r="57" spans="1:6" ht="15" x14ac:dyDescent="0.25">
      <c r="A57" s="30">
        <f t="shared" si="14"/>
        <v>2019</v>
      </c>
      <c r="B57" s="117">
        <v>43678</v>
      </c>
      <c r="C57" s="118">
        <v>101.15610361</v>
      </c>
      <c r="D57" s="93" t="e">
        <v>#N/A</v>
      </c>
      <c r="E57" s="128">
        <f t="shared" si="15"/>
        <v>100.6561755805</v>
      </c>
      <c r="F57" s="525">
        <v>101.15610361</v>
      </c>
    </row>
    <row r="58" spans="1:6" ht="15" x14ac:dyDescent="0.25">
      <c r="A58" s="30">
        <f t="shared" si="14"/>
        <v>2019</v>
      </c>
      <c r="B58" s="117">
        <v>43709</v>
      </c>
      <c r="C58" s="118">
        <v>99.462657112000002</v>
      </c>
      <c r="D58" s="93" t="e">
        <v>#N/A</v>
      </c>
      <c r="E58" s="128">
        <f t="shared" si="15"/>
        <v>100.6561755805</v>
      </c>
      <c r="F58" s="525">
        <v>99.462657112000002</v>
      </c>
    </row>
    <row r="59" spans="1:6" ht="15" x14ac:dyDescent="0.25">
      <c r="A59" s="30">
        <f t="shared" si="14"/>
        <v>2019</v>
      </c>
      <c r="B59" s="117">
        <v>43739</v>
      </c>
      <c r="C59" s="118">
        <v>101.32004314</v>
      </c>
      <c r="D59" s="93" t="e">
        <v>#N/A</v>
      </c>
      <c r="E59" s="128">
        <f t="shared" si="15"/>
        <v>100.6561755805</v>
      </c>
      <c r="F59" s="525">
        <v>101.32004314</v>
      </c>
    </row>
    <row r="60" spans="1:6" ht="15" x14ac:dyDescent="0.25">
      <c r="A60" s="30">
        <f t="shared" si="14"/>
        <v>2019</v>
      </c>
      <c r="B60" s="117">
        <v>43770</v>
      </c>
      <c r="C60" s="118">
        <v>102.03882449</v>
      </c>
      <c r="D60" s="93" t="e">
        <v>#N/A</v>
      </c>
      <c r="E60" s="128">
        <f t="shared" si="15"/>
        <v>100.6561755805</v>
      </c>
      <c r="F60" s="525">
        <v>102.03882449</v>
      </c>
    </row>
    <row r="61" spans="1:6" ht="15" x14ac:dyDescent="0.25">
      <c r="A61" s="30">
        <f t="shared" si="14"/>
        <v>2019</v>
      </c>
      <c r="B61" s="117">
        <v>43800</v>
      </c>
      <c r="C61" s="118">
        <v>101.75450825999999</v>
      </c>
      <c r="D61" s="93" t="e">
        <v>#N/A</v>
      </c>
      <c r="E61" s="119"/>
      <c r="F61" s="525">
        <v>101.75450825999999</v>
      </c>
    </row>
    <row r="62" spans="1:6" ht="15" x14ac:dyDescent="0.25">
      <c r="A62" s="30">
        <f t="shared" si="14"/>
        <v>2020</v>
      </c>
      <c r="B62" s="117">
        <v>43831</v>
      </c>
      <c r="C62" s="118">
        <v>101.31888194</v>
      </c>
      <c r="D62" s="93" t="e">
        <v>#N/A</v>
      </c>
      <c r="E62" s="119"/>
      <c r="F62" s="525">
        <v>101.31888194</v>
      </c>
    </row>
    <row r="63" spans="1:6" ht="15" x14ac:dyDescent="0.25">
      <c r="A63" s="30">
        <f t="shared" si="14"/>
        <v>2020</v>
      </c>
      <c r="B63" s="117">
        <v>43862</v>
      </c>
      <c r="C63" s="118">
        <v>100.11647981</v>
      </c>
      <c r="D63" s="93" t="e">
        <v>#N/A</v>
      </c>
      <c r="E63" s="128">
        <f t="shared" ref="E63:E72" si="16">AVERAGEIF($A$34:$A$97,A63,$F$34:$F$97)</f>
        <v>94.241269405500006</v>
      </c>
      <c r="F63" s="525">
        <v>100.11647981</v>
      </c>
    </row>
    <row r="64" spans="1:6" ht="15" x14ac:dyDescent="0.25">
      <c r="A64" s="30">
        <f t="shared" si="14"/>
        <v>2020</v>
      </c>
      <c r="B64" s="117">
        <v>43891</v>
      </c>
      <c r="C64" s="118">
        <v>100.45394188</v>
      </c>
      <c r="D64" s="93" t="e">
        <v>#N/A</v>
      </c>
      <c r="E64" s="128">
        <f t="shared" si="16"/>
        <v>94.241269405500006</v>
      </c>
      <c r="F64" s="525">
        <v>100.45394188</v>
      </c>
    </row>
    <row r="65" spans="1:6" ht="15" x14ac:dyDescent="0.25">
      <c r="A65" s="30">
        <f t="shared" si="14"/>
        <v>2020</v>
      </c>
      <c r="B65" s="117">
        <v>43922</v>
      </c>
      <c r="C65" s="118">
        <v>100.08342306999999</v>
      </c>
      <c r="D65" s="93" t="e">
        <v>#N/A</v>
      </c>
      <c r="E65" s="128">
        <f t="shared" si="16"/>
        <v>94.241269405500006</v>
      </c>
      <c r="F65" s="525">
        <v>100.08342306999999</v>
      </c>
    </row>
    <row r="66" spans="1:6" ht="15" x14ac:dyDescent="0.25">
      <c r="A66" s="30">
        <f t="shared" si="14"/>
        <v>2020</v>
      </c>
      <c r="B66" s="117">
        <v>43952</v>
      </c>
      <c r="C66" s="118">
        <v>88.779318504000003</v>
      </c>
      <c r="D66" s="93" t="e">
        <v>#N/A</v>
      </c>
      <c r="E66" s="128">
        <f t="shared" si="16"/>
        <v>94.241269405500006</v>
      </c>
      <c r="F66" s="525">
        <v>88.779318504000003</v>
      </c>
    </row>
    <row r="67" spans="1:6" ht="15" x14ac:dyDescent="0.25">
      <c r="A67" s="30">
        <f t="shared" si="14"/>
        <v>2020</v>
      </c>
      <c r="B67" s="117">
        <v>43983</v>
      </c>
      <c r="C67" s="118">
        <v>88.622978502999999</v>
      </c>
      <c r="D67" s="93" t="e">
        <v>#N/A</v>
      </c>
      <c r="E67" s="128">
        <f t="shared" si="16"/>
        <v>94.241269405500006</v>
      </c>
      <c r="F67" s="525">
        <v>88.622978502999999</v>
      </c>
    </row>
    <row r="68" spans="1:6" ht="15" x14ac:dyDescent="0.25">
      <c r="A68" s="30">
        <f t="shared" si="14"/>
        <v>2020</v>
      </c>
      <c r="B68" s="117">
        <v>44013</v>
      </c>
      <c r="C68" s="118">
        <v>90.388464722999998</v>
      </c>
      <c r="D68" s="93" t="e">
        <v>#N/A</v>
      </c>
      <c r="E68" s="128">
        <f t="shared" si="16"/>
        <v>94.241269405500006</v>
      </c>
      <c r="F68" s="525">
        <v>90.388464722999998</v>
      </c>
    </row>
    <row r="69" spans="1:6" ht="15" x14ac:dyDescent="0.25">
      <c r="A69" s="30">
        <f t="shared" si="14"/>
        <v>2020</v>
      </c>
      <c r="B69" s="117">
        <v>44044</v>
      </c>
      <c r="C69" s="118">
        <v>91.360959686000001</v>
      </c>
      <c r="D69" s="93" t="e">
        <v>#N/A</v>
      </c>
      <c r="E69" s="128">
        <f t="shared" si="16"/>
        <v>94.241269405500006</v>
      </c>
      <c r="F69" s="525">
        <v>91.360959686000001</v>
      </c>
    </row>
    <row r="70" spans="1:6" ht="15" x14ac:dyDescent="0.25">
      <c r="A70" s="30">
        <f t="shared" si="14"/>
        <v>2020</v>
      </c>
      <c r="B70" s="117">
        <v>44075</v>
      </c>
      <c r="C70" s="118">
        <v>91.374087102000004</v>
      </c>
      <c r="D70" s="93" t="e">
        <v>#N/A</v>
      </c>
      <c r="E70" s="128">
        <f t="shared" si="16"/>
        <v>94.241269405500006</v>
      </c>
      <c r="F70" s="525">
        <v>91.374087102000004</v>
      </c>
    </row>
    <row r="71" spans="1:6" ht="15" x14ac:dyDescent="0.25">
      <c r="A71" s="30">
        <f t="shared" si="14"/>
        <v>2020</v>
      </c>
      <c r="B71" s="117">
        <v>44105</v>
      </c>
      <c r="C71" s="118">
        <v>91.671038182999993</v>
      </c>
      <c r="D71" s="93" t="e">
        <v>#N/A</v>
      </c>
      <c r="E71" s="128">
        <f t="shared" si="16"/>
        <v>94.241269405500006</v>
      </c>
      <c r="F71" s="525">
        <v>91.671038182999993</v>
      </c>
    </row>
    <row r="72" spans="1:6" ht="15" x14ac:dyDescent="0.25">
      <c r="A72" s="30">
        <f t="shared" si="14"/>
        <v>2020</v>
      </c>
      <c r="B72" s="117">
        <v>44136</v>
      </c>
      <c r="C72" s="118">
        <v>93.372074015999999</v>
      </c>
      <c r="D72" s="93" t="e">
        <v>#N/A</v>
      </c>
      <c r="E72" s="128">
        <f t="shared" si="16"/>
        <v>94.241269405500006</v>
      </c>
      <c r="F72" s="525">
        <v>93.372074015999999</v>
      </c>
    </row>
    <row r="73" spans="1:6" ht="15" x14ac:dyDescent="0.25">
      <c r="A73" s="30">
        <f t="shared" si="14"/>
        <v>2020</v>
      </c>
      <c r="B73" s="117">
        <v>44166</v>
      </c>
      <c r="C73" s="118">
        <v>93.353585448999993</v>
      </c>
      <c r="D73" s="93" t="e">
        <v>#N/A</v>
      </c>
      <c r="E73" s="119"/>
      <c r="F73" s="525">
        <v>93.353585448999993</v>
      </c>
    </row>
    <row r="74" spans="1:6" ht="15" x14ac:dyDescent="0.25">
      <c r="A74" s="30">
        <f t="shared" si="14"/>
        <v>2021</v>
      </c>
      <c r="B74" s="117">
        <v>44197</v>
      </c>
      <c r="C74" s="118">
        <v>93.888680213000001</v>
      </c>
      <c r="D74" s="93" t="e">
        <v>#N/A</v>
      </c>
      <c r="E74" s="119"/>
      <c r="F74" s="525">
        <v>93.888680213000001</v>
      </c>
    </row>
    <row r="75" spans="1:6" ht="15" x14ac:dyDescent="0.25">
      <c r="A75" s="30">
        <f t="shared" si="14"/>
        <v>2021</v>
      </c>
      <c r="B75" s="117">
        <v>44228</v>
      </c>
      <c r="C75" s="118">
        <v>90.548949746000005</v>
      </c>
      <c r="D75" s="93" t="e">
        <v>#N/A</v>
      </c>
      <c r="E75" s="128">
        <f t="shared" ref="E75:E84" si="17">AVERAGEIF($A$34:$A$97,A75,$F$34:$F$97)</f>
        <v>96.819379682833343</v>
      </c>
      <c r="F75" s="525">
        <v>90.548949746000005</v>
      </c>
    </row>
    <row r="76" spans="1:6" ht="15" x14ac:dyDescent="0.25">
      <c r="A76" s="30">
        <f t="shared" si="14"/>
        <v>2021</v>
      </c>
      <c r="B76" s="117">
        <v>44256</v>
      </c>
      <c r="C76" s="118">
        <v>93.831410125000005</v>
      </c>
      <c r="D76" s="93" t="e">
        <v>#N/A</v>
      </c>
      <c r="E76" s="128">
        <f t="shared" si="17"/>
        <v>96.819379682833343</v>
      </c>
      <c r="F76" s="525">
        <v>93.831410125000005</v>
      </c>
    </row>
    <row r="77" spans="1:6" ht="15" x14ac:dyDescent="0.25">
      <c r="A77" s="30">
        <f t="shared" si="14"/>
        <v>2021</v>
      </c>
      <c r="B77" s="117">
        <v>44287</v>
      </c>
      <c r="C77" s="118">
        <v>93.952347144000001</v>
      </c>
      <c r="D77" s="93" t="e">
        <v>#N/A</v>
      </c>
      <c r="E77" s="128">
        <f t="shared" si="17"/>
        <v>96.819379682833343</v>
      </c>
      <c r="F77" s="525">
        <v>93.952347144000001</v>
      </c>
    </row>
    <row r="78" spans="1:6" ht="15" x14ac:dyDescent="0.25">
      <c r="A78" s="30">
        <f t="shared" si="14"/>
        <v>2021</v>
      </c>
      <c r="B78" s="117">
        <v>44317</v>
      </c>
      <c r="C78" s="118">
        <v>95.015299991999996</v>
      </c>
      <c r="D78" s="93">
        <v>95.015299991999996</v>
      </c>
      <c r="E78" s="128">
        <f t="shared" si="17"/>
        <v>96.819379682833343</v>
      </c>
      <c r="F78" s="525">
        <v>95.015299991999996</v>
      </c>
    </row>
    <row r="79" spans="1:6" ht="15" x14ac:dyDescent="0.25">
      <c r="A79" s="30">
        <f t="shared" si="14"/>
        <v>2021</v>
      </c>
      <c r="B79" s="117">
        <v>44348</v>
      </c>
      <c r="C79" s="118" t="e">
        <v>#N/A</v>
      </c>
      <c r="D79" s="93">
        <v>97.033095751999994</v>
      </c>
      <c r="E79" s="128">
        <f t="shared" si="17"/>
        <v>96.819379682833343</v>
      </c>
      <c r="F79" s="525">
        <v>97.033095751999994</v>
      </c>
    </row>
    <row r="80" spans="1:6" ht="15" x14ac:dyDescent="0.25">
      <c r="A80" s="30">
        <f t="shared" si="14"/>
        <v>2021</v>
      </c>
      <c r="B80" s="117">
        <v>44378</v>
      </c>
      <c r="C80" s="118" t="e">
        <v>#N/A</v>
      </c>
      <c r="D80" s="93">
        <v>98.473717649999998</v>
      </c>
      <c r="E80" s="128">
        <f t="shared" si="17"/>
        <v>96.819379682833343</v>
      </c>
      <c r="F80" s="525">
        <v>98.473717649999998</v>
      </c>
    </row>
    <row r="81" spans="1:6" ht="15" x14ac:dyDescent="0.25">
      <c r="A81" s="30">
        <f t="shared" si="14"/>
        <v>2021</v>
      </c>
      <c r="B81" s="117">
        <v>44409</v>
      </c>
      <c r="C81" s="118" t="e">
        <v>#N/A</v>
      </c>
      <c r="D81" s="93">
        <v>99.191616732</v>
      </c>
      <c r="E81" s="128">
        <f t="shared" si="17"/>
        <v>96.819379682833343</v>
      </c>
      <c r="F81" s="525">
        <v>99.191616732</v>
      </c>
    </row>
    <row r="82" spans="1:6" ht="15" x14ac:dyDescent="0.25">
      <c r="A82" s="30">
        <f t="shared" si="14"/>
        <v>2021</v>
      </c>
      <c r="B82" s="117">
        <v>44440</v>
      </c>
      <c r="C82" s="118" t="e">
        <v>#N/A</v>
      </c>
      <c r="D82" s="93">
        <v>99.605703050000002</v>
      </c>
      <c r="E82" s="128">
        <f t="shared" si="17"/>
        <v>96.819379682833343</v>
      </c>
      <c r="F82" s="525">
        <v>99.605703050000002</v>
      </c>
    </row>
    <row r="83" spans="1:6" ht="15" x14ac:dyDescent="0.25">
      <c r="A83" s="30">
        <f t="shared" si="14"/>
        <v>2021</v>
      </c>
      <c r="B83" s="117">
        <v>44470</v>
      </c>
      <c r="C83" s="118" t="e">
        <v>#N/A</v>
      </c>
      <c r="D83" s="93">
        <v>100.03849133</v>
      </c>
      <c r="E83" s="128">
        <f t="shared" si="17"/>
        <v>96.819379682833343</v>
      </c>
      <c r="F83" s="525">
        <v>100.03849133</v>
      </c>
    </row>
    <row r="84" spans="1:6" ht="15" x14ac:dyDescent="0.25">
      <c r="A84" s="30">
        <f t="shared" si="14"/>
        <v>2021</v>
      </c>
      <c r="B84" s="117">
        <v>44501</v>
      </c>
      <c r="C84" s="118" t="e">
        <v>#N/A</v>
      </c>
      <c r="D84" s="93">
        <v>100.19056367</v>
      </c>
      <c r="E84" s="128">
        <f t="shared" si="17"/>
        <v>96.819379682833343</v>
      </c>
      <c r="F84" s="525">
        <v>100.19056367</v>
      </c>
    </row>
    <row r="85" spans="1:6" ht="15" x14ac:dyDescent="0.25">
      <c r="A85" s="30">
        <f t="shared" si="14"/>
        <v>2021</v>
      </c>
      <c r="B85" s="117">
        <v>44531</v>
      </c>
      <c r="C85" s="118" t="e">
        <v>#N/A</v>
      </c>
      <c r="D85" s="93">
        <v>100.06268079</v>
      </c>
      <c r="E85" s="119"/>
      <c r="F85" s="525">
        <v>100.06268079</v>
      </c>
    </row>
    <row r="86" spans="1:6" ht="15" x14ac:dyDescent="0.25">
      <c r="A86" s="30">
        <f t="shared" si="14"/>
        <v>2022</v>
      </c>
      <c r="B86" s="117">
        <v>44562</v>
      </c>
      <c r="C86" s="118" t="e">
        <v>#N/A</v>
      </c>
      <c r="D86" s="93">
        <v>99.859686030000006</v>
      </c>
      <c r="E86" s="119"/>
      <c r="F86" s="525">
        <v>99.859686030000006</v>
      </c>
    </row>
    <row r="87" spans="1:6" ht="15" x14ac:dyDescent="0.25">
      <c r="A87" s="30">
        <f t="shared" si="14"/>
        <v>2022</v>
      </c>
      <c r="B87" s="117">
        <v>44593</v>
      </c>
      <c r="C87" s="118" t="e">
        <v>#N/A</v>
      </c>
      <c r="D87" s="93">
        <v>99.973721816999998</v>
      </c>
      <c r="E87" s="128">
        <f t="shared" ref="E87:E96" si="18">AVERAGEIF($A$34:$A$97,A87,$F$34:$F$97)</f>
        <v>101.81226967308335</v>
      </c>
      <c r="F87" s="525">
        <v>99.973721816999998</v>
      </c>
    </row>
    <row r="88" spans="1:6" ht="15" x14ac:dyDescent="0.25">
      <c r="A88" s="30">
        <f t="shared" si="14"/>
        <v>2022</v>
      </c>
      <c r="B88" s="117">
        <v>44621</v>
      </c>
      <c r="C88" s="118" t="e">
        <v>#N/A</v>
      </c>
      <c r="D88" s="93">
        <v>100.25872828</v>
      </c>
      <c r="E88" s="128">
        <f t="shared" si="18"/>
        <v>101.81226967308335</v>
      </c>
      <c r="F88" s="525">
        <v>100.25872828</v>
      </c>
    </row>
    <row r="89" spans="1:6" ht="15" x14ac:dyDescent="0.25">
      <c r="A89" s="30">
        <f t="shared" si="14"/>
        <v>2022</v>
      </c>
      <c r="B89" s="117">
        <v>44652</v>
      </c>
      <c r="C89" s="118" t="e">
        <v>#N/A</v>
      </c>
      <c r="D89" s="93">
        <v>101.20178416</v>
      </c>
      <c r="E89" s="128">
        <f t="shared" si="18"/>
        <v>101.81226967308335</v>
      </c>
      <c r="F89" s="525">
        <v>101.20178416</v>
      </c>
    </row>
    <row r="90" spans="1:6" ht="15" x14ac:dyDescent="0.25">
      <c r="A90" s="30">
        <f t="shared" si="14"/>
        <v>2022</v>
      </c>
      <c r="B90" s="117">
        <v>44682</v>
      </c>
      <c r="C90" s="118" t="e">
        <v>#N/A</v>
      </c>
      <c r="D90" s="93">
        <v>101.69833287</v>
      </c>
      <c r="E90" s="128">
        <f t="shared" si="18"/>
        <v>101.81226967308335</v>
      </c>
      <c r="F90" s="525">
        <v>101.69833287</v>
      </c>
    </row>
    <row r="91" spans="1:6" ht="15" x14ac:dyDescent="0.25">
      <c r="A91" s="30">
        <f t="shared" si="14"/>
        <v>2022</v>
      </c>
      <c r="B91" s="117">
        <v>44713</v>
      </c>
      <c r="C91" s="118" t="e">
        <v>#N/A</v>
      </c>
      <c r="D91" s="93">
        <v>102.19746762</v>
      </c>
      <c r="E91" s="128">
        <f t="shared" si="18"/>
        <v>101.81226967308335</v>
      </c>
      <c r="F91" s="525">
        <v>102.19746762</v>
      </c>
    </row>
    <row r="92" spans="1:6" ht="15" x14ac:dyDescent="0.25">
      <c r="A92" s="30">
        <f t="shared" ref="A92:A97" si="19">+YEAR(B92)</f>
        <v>2022</v>
      </c>
      <c r="B92" s="117">
        <v>44743</v>
      </c>
      <c r="C92" s="118" t="e">
        <v>#N/A</v>
      </c>
      <c r="D92" s="93">
        <v>102.39164196999999</v>
      </c>
      <c r="E92" s="128">
        <f t="shared" si="18"/>
        <v>101.81226967308335</v>
      </c>
      <c r="F92" s="525">
        <v>102.39164196999999</v>
      </c>
    </row>
    <row r="93" spans="1:6" ht="15" x14ac:dyDescent="0.25">
      <c r="A93" s="30">
        <f t="shared" si="19"/>
        <v>2022</v>
      </c>
      <c r="B93" s="117">
        <v>44774</v>
      </c>
      <c r="C93" s="118" t="e">
        <v>#N/A</v>
      </c>
      <c r="D93" s="93">
        <v>102.7042218</v>
      </c>
      <c r="E93" s="128">
        <f t="shared" si="18"/>
        <v>101.81226967308335</v>
      </c>
      <c r="F93" s="525">
        <v>102.7042218</v>
      </c>
    </row>
    <row r="94" spans="1:6" ht="15" x14ac:dyDescent="0.25">
      <c r="A94" s="30">
        <f t="shared" si="19"/>
        <v>2022</v>
      </c>
      <c r="B94" s="117">
        <v>44805</v>
      </c>
      <c r="C94" s="118" t="e">
        <v>#N/A</v>
      </c>
      <c r="D94" s="93">
        <v>102.72271615</v>
      </c>
      <c r="E94" s="128">
        <f t="shared" si="18"/>
        <v>101.81226967308335</v>
      </c>
      <c r="F94" s="525">
        <v>102.72271615</v>
      </c>
    </row>
    <row r="95" spans="1:6" ht="15" x14ac:dyDescent="0.25">
      <c r="A95" s="30">
        <f t="shared" si="19"/>
        <v>2022</v>
      </c>
      <c r="B95" s="117">
        <v>44835</v>
      </c>
      <c r="C95" s="118" t="e">
        <v>#N/A</v>
      </c>
      <c r="D95" s="93">
        <v>102.91479502</v>
      </c>
      <c r="E95" s="128">
        <f t="shared" si="18"/>
        <v>101.81226967308335</v>
      </c>
      <c r="F95" s="525">
        <v>102.91479502</v>
      </c>
    </row>
    <row r="96" spans="1:6" ht="15" x14ac:dyDescent="0.25">
      <c r="A96" s="30">
        <f t="shared" si="19"/>
        <v>2022</v>
      </c>
      <c r="B96" s="117">
        <v>44866</v>
      </c>
      <c r="C96" s="118" t="e">
        <v>#N/A</v>
      </c>
      <c r="D96" s="93">
        <v>103.01588995</v>
      </c>
      <c r="E96" s="128">
        <f t="shared" si="18"/>
        <v>101.81226967308335</v>
      </c>
      <c r="F96" s="525">
        <v>103.01588995</v>
      </c>
    </row>
    <row r="97" spans="1:6" ht="15" x14ac:dyDescent="0.25">
      <c r="A97" s="30">
        <f t="shared" si="19"/>
        <v>2022</v>
      </c>
      <c r="B97" s="117">
        <v>44896</v>
      </c>
      <c r="C97" s="118" t="e">
        <v>#N/A</v>
      </c>
      <c r="D97" s="93">
        <v>102.80825041</v>
      </c>
      <c r="E97" s="119"/>
      <c r="F97" s="525">
        <v>102.80825041</v>
      </c>
    </row>
    <row r="98" spans="1:6" x14ac:dyDescent="0.2">
      <c r="A98" s="107"/>
      <c r="B98" s="362"/>
      <c r="C98" s="107"/>
      <c r="D98" s="107"/>
      <c r="E98" s="107"/>
    </row>
    <row r="99" spans="1:6" x14ac:dyDescent="0.2">
      <c r="A99" s="107"/>
      <c r="B99" s="107"/>
      <c r="C99" s="107"/>
      <c r="D99" s="107"/>
      <c r="E99" s="107"/>
    </row>
    <row r="100" spans="1:6" x14ac:dyDescent="0.2">
      <c r="A100" s="107"/>
      <c r="B100" s="107"/>
      <c r="C100" s="107"/>
      <c r="D100" s="107"/>
      <c r="E100" s="107"/>
    </row>
    <row r="101" spans="1:6" x14ac:dyDescent="0.2">
      <c r="A101" s="69"/>
      <c r="B101" s="69" t="s">
        <v>0</v>
      </c>
      <c r="C101" s="107"/>
      <c r="D101" s="107"/>
      <c r="E101" s="107"/>
    </row>
    <row r="102" spans="1:6" x14ac:dyDescent="0.2">
      <c r="A102" s="30">
        <v>2.5</v>
      </c>
      <c r="B102" s="29">
        <v>-1</v>
      </c>
      <c r="C102" s="107"/>
      <c r="D102" s="107"/>
      <c r="E102" s="107"/>
    </row>
    <row r="103" spans="1:6" x14ac:dyDescent="0.2">
      <c r="A103" s="30">
        <v>2.5</v>
      </c>
      <c r="B103" s="29">
        <v>3</v>
      </c>
      <c r="C103" s="107"/>
      <c r="D103" s="107"/>
      <c r="E103" s="107"/>
    </row>
    <row r="104" spans="1:6" x14ac:dyDescent="0.2">
      <c r="A104" s="107"/>
      <c r="B104" s="107"/>
      <c r="C104" s="107"/>
      <c r="D104" s="107"/>
      <c r="E104" s="107"/>
    </row>
    <row r="105" spans="1:6" x14ac:dyDescent="0.2">
      <c r="A105" s="107"/>
      <c r="B105" s="107"/>
      <c r="C105" s="107"/>
      <c r="D105" s="107"/>
      <c r="E105" s="107"/>
    </row>
    <row r="106" spans="1:6" x14ac:dyDescent="0.2">
      <c r="A106" s="107"/>
      <c r="B106" s="107"/>
      <c r="C106" s="107"/>
      <c r="D106" s="107"/>
      <c r="E106" s="107"/>
    </row>
    <row r="107" spans="1:6" x14ac:dyDescent="0.2">
      <c r="A107" s="107"/>
      <c r="B107" s="107"/>
      <c r="C107" s="107"/>
      <c r="D107" s="107"/>
      <c r="E107" s="107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71093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599</v>
      </c>
      <c r="M2" s="30"/>
    </row>
    <row r="3" spans="1:18" x14ac:dyDescent="0.2">
      <c r="A3" s="22" t="s">
        <v>16</v>
      </c>
      <c r="M3" s="30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196" t="s">
        <v>415</v>
      </c>
      <c r="R6" s="195" t="s">
        <v>334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196" t="s">
        <v>18</v>
      </c>
      <c r="R7" s="168" t="s">
        <v>311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94" t="s">
        <v>328</v>
      </c>
      <c r="R8" s="200" t="s">
        <v>327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306" t="s">
        <v>330</v>
      </c>
      <c r="R9" s="202" t="s">
        <v>329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1" x14ac:dyDescent="0.2">
      <c r="B25" s="23"/>
      <c r="C25" s="23" t="s">
        <v>416</v>
      </c>
      <c r="D25" s="23"/>
      <c r="E25" s="23"/>
      <c r="F25" s="23"/>
      <c r="G25" s="23" t="s">
        <v>417</v>
      </c>
      <c r="H25" s="23"/>
      <c r="I25" s="23"/>
    </row>
    <row r="26" spans="1:11" x14ac:dyDescent="0.2">
      <c r="A26" s="305"/>
      <c r="B26" s="305"/>
      <c r="C26" s="23" t="s">
        <v>482</v>
      </c>
      <c r="D26" s="23"/>
      <c r="E26" s="23"/>
      <c r="F26" s="23"/>
      <c r="G26" s="23" t="s">
        <v>482</v>
      </c>
      <c r="H26" s="23"/>
    </row>
    <row r="27" spans="1:11" x14ac:dyDescent="0.2">
      <c r="B27" s="9"/>
      <c r="C27" s="382" t="s">
        <v>415</v>
      </c>
      <c r="D27" s="382" t="s">
        <v>18</v>
      </c>
      <c r="E27" s="223"/>
      <c r="F27" s="223"/>
      <c r="G27" s="384" t="s">
        <v>328</v>
      </c>
      <c r="H27" s="383" t="s">
        <v>418</v>
      </c>
    </row>
    <row r="28" spans="1:11" x14ac:dyDescent="0.2">
      <c r="B28" s="1">
        <v>43466</v>
      </c>
      <c r="C28" s="102">
        <v>64.800778297999997</v>
      </c>
      <c r="D28" s="102">
        <v>35.636192514999998</v>
      </c>
      <c r="G28" s="102">
        <v>47.575381997000001</v>
      </c>
      <c r="H28" s="102">
        <v>51.91727959</v>
      </c>
      <c r="J28" s="20"/>
    </row>
    <row r="29" spans="1:11" x14ac:dyDescent="0.2">
      <c r="B29" s="1">
        <v>43497</v>
      </c>
      <c r="C29" s="102">
        <v>64.626297098999999</v>
      </c>
      <c r="D29" s="102">
        <v>35.560393591999997</v>
      </c>
      <c r="G29" s="102">
        <v>48.000308552</v>
      </c>
      <c r="H29" s="102">
        <v>53.095325920000001</v>
      </c>
    </row>
    <row r="30" spans="1:11" x14ac:dyDescent="0.2">
      <c r="B30" s="1">
        <v>43525</v>
      </c>
      <c r="C30" s="102">
        <v>65.161814007999993</v>
      </c>
      <c r="D30" s="102">
        <v>35.094197379000001</v>
      </c>
      <c r="G30" s="102">
        <v>46.662320215999998</v>
      </c>
      <c r="H30" s="102">
        <v>52.788069325000002</v>
      </c>
    </row>
    <row r="31" spans="1:11" x14ac:dyDescent="0.2">
      <c r="B31" s="1">
        <v>43556</v>
      </c>
      <c r="C31" s="102">
        <v>65.343230704999996</v>
      </c>
      <c r="D31" s="102">
        <v>35.142936656000003</v>
      </c>
      <c r="G31" s="102">
        <v>47.218589838</v>
      </c>
      <c r="H31" s="102">
        <v>53.001051478000001</v>
      </c>
    </row>
    <row r="32" spans="1:11" x14ac:dyDescent="0.2">
      <c r="B32" s="1">
        <v>43586</v>
      </c>
      <c r="C32" s="102">
        <v>65.488006513000002</v>
      </c>
      <c r="D32" s="102">
        <v>34.760134688999997</v>
      </c>
      <c r="G32" s="102">
        <v>46.459086778</v>
      </c>
      <c r="H32" s="102">
        <v>53.460622942999997</v>
      </c>
    </row>
    <row r="33" spans="2:8" x14ac:dyDescent="0.2">
      <c r="B33" s="1">
        <v>43617</v>
      </c>
      <c r="C33" s="102">
        <v>65.729450861999993</v>
      </c>
      <c r="D33" s="102">
        <v>34.864925006</v>
      </c>
      <c r="G33" s="102">
        <v>47.115860537000003</v>
      </c>
      <c r="H33" s="102">
        <v>53.844750734000002</v>
      </c>
    </row>
    <row r="34" spans="2:8" x14ac:dyDescent="0.2">
      <c r="B34" s="1">
        <v>43647</v>
      </c>
      <c r="C34" s="102">
        <v>65.644307138000002</v>
      </c>
      <c r="D34" s="102">
        <v>34.289305896999998</v>
      </c>
      <c r="G34" s="102">
        <v>48.308477369999999</v>
      </c>
      <c r="H34" s="102">
        <v>53.878661287</v>
      </c>
    </row>
    <row r="35" spans="2:8" x14ac:dyDescent="0.2">
      <c r="B35" s="1">
        <v>43678</v>
      </c>
      <c r="C35" s="102">
        <v>66.573092635999998</v>
      </c>
      <c r="D35" s="102">
        <v>34.583010979000001</v>
      </c>
      <c r="G35" s="102">
        <v>48.701243308999999</v>
      </c>
      <c r="H35" s="102">
        <v>53.438430351999997</v>
      </c>
    </row>
    <row r="36" spans="2:8" x14ac:dyDescent="0.2">
      <c r="B36" s="1">
        <v>43709</v>
      </c>
      <c r="C36" s="102">
        <v>66.470810017000005</v>
      </c>
      <c r="D36" s="102">
        <v>32.991847094999997</v>
      </c>
      <c r="G36" s="102">
        <v>47.267987251000001</v>
      </c>
      <c r="H36" s="102">
        <v>53.895405603999997</v>
      </c>
    </row>
    <row r="37" spans="2:8" x14ac:dyDescent="0.2">
      <c r="B37" s="1">
        <v>43739</v>
      </c>
      <c r="C37" s="102">
        <v>66.878870980000002</v>
      </c>
      <c r="D37" s="102">
        <v>34.441172158999997</v>
      </c>
      <c r="G37" s="102">
        <v>47.708181840000002</v>
      </c>
      <c r="H37" s="102">
        <v>52.814347445000003</v>
      </c>
    </row>
    <row r="38" spans="2:8" x14ac:dyDescent="0.2">
      <c r="B38" s="1">
        <v>43770</v>
      </c>
      <c r="C38" s="102">
        <v>67.660788013000001</v>
      </c>
      <c r="D38" s="102">
        <v>34.378036477999999</v>
      </c>
      <c r="G38" s="102">
        <v>47.767651456999999</v>
      </c>
      <c r="H38" s="102">
        <v>53.768543145000002</v>
      </c>
    </row>
    <row r="39" spans="2:8" x14ac:dyDescent="0.2">
      <c r="B39" s="1">
        <v>43800</v>
      </c>
      <c r="C39" s="102">
        <v>67.415312424999996</v>
      </c>
      <c r="D39" s="102">
        <v>34.339195834000002</v>
      </c>
      <c r="G39" s="102">
        <v>47.694457939000003</v>
      </c>
      <c r="H39" s="102">
        <v>54.466381550000001</v>
      </c>
    </row>
    <row r="40" spans="2:8" x14ac:dyDescent="0.2">
      <c r="B40" s="1">
        <v>43831</v>
      </c>
      <c r="C40" s="102">
        <v>67.398291182999998</v>
      </c>
      <c r="D40" s="102">
        <v>33.920590759</v>
      </c>
      <c r="G40" s="102">
        <v>45.984388467000002</v>
      </c>
      <c r="H40" s="102">
        <v>50.951836137000001</v>
      </c>
    </row>
    <row r="41" spans="2:8" x14ac:dyDescent="0.2">
      <c r="B41" s="1">
        <v>43862</v>
      </c>
      <c r="C41" s="102">
        <v>66.937563023999999</v>
      </c>
      <c r="D41" s="102">
        <v>33.178916786999999</v>
      </c>
      <c r="G41" s="102">
        <v>46.874818075</v>
      </c>
      <c r="H41" s="102">
        <v>51.114092386000003</v>
      </c>
    </row>
    <row r="42" spans="2:8" x14ac:dyDescent="0.2">
      <c r="B42" s="1">
        <v>43891</v>
      </c>
      <c r="C42" s="102">
        <v>67.078890233999999</v>
      </c>
      <c r="D42" s="102">
        <v>33.375051646999999</v>
      </c>
      <c r="G42" s="102">
        <v>43.038492140999999</v>
      </c>
      <c r="H42" s="102">
        <v>48.389449044000003</v>
      </c>
    </row>
    <row r="43" spans="2:8" x14ac:dyDescent="0.2">
      <c r="B43" s="1">
        <v>43922</v>
      </c>
      <c r="C43" s="102">
        <v>64.601623286999995</v>
      </c>
      <c r="D43" s="102">
        <v>35.481799784000003</v>
      </c>
      <c r="G43" s="102">
        <v>34.995982075999997</v>
      </c>
      <c r="H43" s="102">
        <v>45.355504725999999</v>
      </c>
    </row>
    <row r="44" spans="2:8" x14ac:dyDescent="0.2">
      <c r="B44" s="1">
        <v>43952</v>
      </c>
      <c r="C44" s="102">
        <v>59.419724201000001</v>
      </c>
      <c r="D44" s="102">
        <v>29.359594303000002</v>
      </c>
      <c r="G44" s="102">
        <v>37.097029419000002</v>
      </c>
      <c r="H44" s="102">
        <v>47.260676554</v>
      </c>
    </row>
    <row r="45" spans="2:8" x14ac:dyDescent="0.2">
      <c r="B45" s="1">
        <v>43983</v>
      </c>
      <c r="C45" s="102">
        <v>61.255675754000002</v>
      </c>
      <c r="D45" s="102">
        <v>27.367302749</v>
      </c>
      <c r="G45" s="102">
        <v>40.124942562999998</v>
      </c>
      <c r="H45" s="102">
        <v>49.744211075000003</v>
      </c>
    </row>
    <row r="46" spans="2:8" x14ac:dyDescent="0.2">
      <c r="B46" s="1">
        <v>44013</v>
      </c>
      <c r="C46" s="102">
        <v>62.433089907000003</v>
      </c>
      <c r="D46" s="102">
        <v>27.955374815999999</v>
      </c>
      <c r="G46" s="102">
        <v>42.061354250999997</v>
      </c>
      <c r="H46" s="102">
        <v>50.753591561999997</v>
      </c>
    </row>
    <row r="47" spans="2:8" x14ac:dyDescent="0.2">
      <c r="B47" s="1">
        <v>44044</v>
      </c>
      <c r="C47" s="102">
        <v>62.387493857000003</v>
      </c>
      <c r="D47" s="102">
        <v>28.973465827999998</v>
      </c>
      <c r="G47" s="102">
        <v>41.816049196000002</v>
      </c>
      <c r="H47" s="102">
        <v>50.744180512</v>
      </c>
    </row>
    <row r="48" spans="2:8" x14ac:dyDescent="0.2">
      <c r="B48" s="1">
        <v>44075</v>
      </c>
      <c r="C48" s="102">
        <v>62.337927968000002</v>
      </c>
      <c r="D48" s="102">
        <v>29.036159133999998</v>
      </c>
      <c r="G48" s="102">
        <v>42.507769293999999</v>
      </c>
      <c r="H48" s="102">
        <v>52.159806451000001</v>
      </c>
    </row>
    <row r="49" spans="2:8" x14ac:dyDescent="0.2">
      <c r="B49" s="1">
        <v>44105</v>
      </c>
      <c r="C49" s="102">
        <v>62.323202709</v>
      </c>
      <c r="D49" s="102">
        <v>29.347835475</v>
      </c>
      <c r="G49" s="102">
        <v>42.654849517999999</v>
      </c>
      <c r="H49" s="102">
        <v>51.678923496000003</v>
      </c>
    </row>
    <row r="50" spans="2:8" x14ac:dyDescent="0.2">
      <c r="B50" s="1">
        <v>44136</v>
      </c>
      <c r="C50" s="102">
        <v>63.181794877999998</v>
      </c>
      <c r="D50" s="102">
        <v>30.190279138000001</v>
      </c>
      <c r="G50" s="102">
        <v>42.672747401999999</v>
      </c>
      <c r="H50" s="102">
        <v>52.689947029000002</v>
      </c>
    </row>
    <row r="51" spans="2:8" x14ac:dyDescent="0.2">
      <c r="B51" s="1">
        <v>44166</v>
      </c>
      <c r="C51" s="102">
        <v>62.879892294000001</v>
      </c>
      <c r="D51" s="102">
        <v>30.473693153999999</v>
      </c>
      <c r="G51" s="102">
        <v>43.060114675999998</v>
      </c>
      <c r="H51" s="102">
        <v>53.418647352000001</v>
      </c>
    </row>
    <row r="52" spans="2:8" x14ac:dyDescent="0.2">
      <c r="B52" s="1">
        <v>44197</v>
      </c>
      <c r="C52" s="102">
        <v>63.280659810000003</v>
      </c>
      <c r="D52" s="102">
        <v>30.608020403000001</v>
      </c>
      <c r="G52" s="102">
        <v>41.350294939999998</v>
      </c>
      <c r="H52" s="102">
        <v>51.551925701000002</v>
      </c>
    </row>
    <row r="53" spans="2:8" x14ac:dyDescent="0.2">
      <c r="B53" s="1">
        <v>44228</v>
      </c>
      <c r="C53" s="102">
        <v>60.408746600999997</v>
      </c>
      <c r="D53" s="102">
        <v>30.140203145000001</v>
      </c>
      <c r="G53" s="102">
        <v>41.530032589999998</v>
      </c>
      <c r="H53" s="102">
        <v>52.679414006000002</v>
      </c>
    </row>
    <row r="54" spans="2:8" x14ac:dyDescent="0.2">
      <c r="B54" s="1">
        <v>44256</v>
      </c>
      <c r="C54" s="102">
        <v>63.548226851999999</v>
      </c>
      <c r="D54" s="102">
        <v>30.283183272999999</v>
      </c>
      <c r="G54" s="102">
        <v>43.909495026999998</v>
      </c>
      <c r="H54" s="102">
        <v>52.444670872000003</v>
      </c>
    </row>
    <row r="55" spans="2:8" x14ac:dyDescent="0.2">
      <c r="B55" s="1">
        <v>44287</v>
      </c>
      <c r="C55" s="102">
        <v>63.678771570999999</v>
      </c>
      <c r="D55" s="102">
        <v>30.273575573999999</v>
      </c>
      <c r="G55" s="102">
        <v>43.536579852000003</v>
      </c>
      <c r="H55" s="102">
        <v>52.696757466999998</v>
      </c>
    </row>
    <row r="56" spans="2:8" x14ac:dyDescent="0.2">
      <c r="B56" s="1">
        <v>44317</v>
      </c>
      <c r="C56" s="102">
        <v>64.309681467000004</v>
      </c>
      <c r="D56" s="102">
        <v>30.705618524999998</v>
      </c>
      <c r="G56" s="102">
        <v>43.606372294000003</v>
      </c>
      <c r="H56" s="102">
        <v>52.612591663000003</v>
      </c>
    </row>
    <row r="57" spans="2:8" x14ac:dyDescent="0.2">
      <c r="B57" s="1">
        <v>44348</v>
      </c>
      <c r="C57" s="102">
        <v>65.308664019999995</v>
      </c>
      <c r="D57" s="102">
        <v>31.724431731999999</v>
      </c>
      <c r="G57" s="102">
        <v>44.574907588000002</v>
      </c>
      <c r="H57" s="102">
        <v>53.567160453</v>
      </c>
    </row>
    <row r="58" spans="2:8" x14ac:dyDescent="0.2">
      <c r="B58" s="1">
        <v>44378</v>
      </c>
      <c r="C58" s="102">
        <v>65.705958429000006</v>
      </c>
      <c r="D58" s="102">
        <v>32.767759220000002</v>
      </c>
      <c r="G58" s="102">
        <v>44.749549231000003</v>
      </c>
      <c r="H58" s="102">
        <v>53.726331471999998</v>
      </c>
    </row>
    <row r="59" spans="2:8" x14ac:dyDescent="0.2">
      <c r="B59" s="1">
        <v>44409</v>
      </c>
      <c r="C59" s="102">
        <v>65.843984117999995</v>
      </c>
      <c r="D59" s="102">
        <v>33.347632613999998</v>
      </c>
      <c r="G59" s="102">
        <v>45.378528709000001</v>
      </c>
      <c r="H59" s="102">
        <v>53.458201170000002</v>
      </c>
    </row>
    <row r="60" spans="2:8" x14ac:dyDescent="0.2">
      <c r="B60" s="1">
        <v>44440</v>
      </c>
      <c r="C60" s="102">
        <v>65.792582654</v>
      </c>
      <c r="D60" s="102">
        <v>33.813120396000002</v>
      </c>
      <c r="G60" s="102">
        <v>45.211397738999999</v>
      </c>
      <c r="H60" s="102">
        <v>54.381027017000001</v>
      </c>
    </row>
    <row r="61" spans="2:8" x14ac:dyDescent="0.2">
      <c r="B61" s="1">
        <v>44470</v>
      </c>
      <c r="C61" s="102">
        <v>65.974953091000003</v>
      </c>
      <c r="D61" s="102">
        <v>34.063538235999999</v>
      </c>
      <c r="G61" s="102">
        <v>45.640642012999997</v>
      </c>
      <c r="H61" s="102">
        <v>53.333329073000002</v>
      </c>
    </row>
    <row r="62" spans="2:8" x14ac:dyDescent="0.2">
      <c r="B62" s="1">
        <v>44501</v>
      </c>
      <c r="C62" s="102">
        <v>66.063730524999997</v>
      </c>
      <c r="D62" s="102">
        <v>34.126833142000002</v>
      </c>
      <c r="G62" s="102">
        <v>46.004996161000001</v>
      </c>
      <c r="H62" s="102">
        <v>54.389022040999997</v>
      </c>
    </row>
    <row r="63" spans="2:8" x14ac:dyDescent="0.2">
      <c r="B63" s="1">
        <v>44531</v>
      </c>
      <c r="C63" s="102">
        <v>65.879448281999998</v>
      </c>
      <c r="D63" s="102">
        <v>34.183232504000003</v>
      </c>
      <c r="G63" s="102">
        <v>46.232979346</v>
      </c>
      <c r="H63" s="102">
        <v>55.200837677999999</v>
      </c>
    </row>
    <row r="64" spans="2:8" x14ac:dyDescent="0.2">
      <c r="B64" s="1">
        <v>44562</v>
      </c>
      <c r="C64" s="102">
        <v>65.526511306000003</v>
      </c>
      <c r="D64" s="102">
        <v>34.333174724000003</v>
      </c>
      <c r="G64" s="102">
        <v>44.785556927999998</v>
      </c>
      <c r="H64" s="102">
        <v>53.317028659000002</v>
      </c>
    </row>
    <row r="65" spans="1:9" x14ac:dyDescent="0.2">
      <c r="B65" s="1">
        <v>44593</v>
      </c>
      <c r="C65" s="102">
        <v>65.716252694000005</v>
      </c>
      <c r="D65" s="102">
        <v>34.257469122000003</v>
      </c>
      <c r="G65" s="102">
        <v>46.049554252999997</v>
      </c>
      <c r="H65" s="102">
        <v>55.003235969000002</v>
      </c>
    </row>
    <row r="66" spans="1:9" x14ac:dyDescent="0.2">
      <c r="B66" s="1">
        <v>44621</v>
      </c>
      <c r="C66" s="102">
        <v>66.056830406000003</v>
      </c>
      <c r="D66" s="102">
        <v>34.201897879000001</v>
      </c>
      <c r="G66" s="102">
        <v>45.735096523000003</v>
      </c>
      <c r="H66" s="102">
        <v>54.812099633999999</v>
      </c>
    </row>
    <row r="67" spans="1:9" x14ac:dyDescent="0.2">
      <c r="B67" s="1">
        <v>44652</v>
      </c>
      <c r="C67" s="102">
        <v>67.091853149000002</v>
      </c>
      <c r="D67" s="102">
        <v>34.109931009999997</v>
      </c>
      <c r="G67" s="102">
        <v>45.179594862000002</v>
      </c>
      <c r="H67" s="102">
        <v>55.343214162000002</v>
      </c>
    </row>
    <row r="68" spans="1:9" x14ac:dyDescent="0.2">
      <c r="B68" s="1">
        <v>44682</v>
      </c>
      <c r="C68" s="102">
        <v>67.564354260000002</v>
      </c>
      <c r="D68" s="102">
        <v>34.133978614999997</v>
      </c>
      <c r="G68" s="102">
        <v>44.971686585</v>
      </c>
      <c r="H68" s="102">
        <v>55.660010106000001</v>
      </c>
    </row>
    <row r="69" spans="1:9" x14ac:dyDescent="0.2">
      <c r="B69" s="1">
        <v>44713</v>
      </c>
      <c r="C69" s="102">
        <v>68.064685319000006</v>
      </c>
      <c r="D69" s="102">
        <v>34.132782298000002</v>
      </c>
      <c r="G69" s="102">
        <v>45.729831935999997</v>
      </c>
      <c r="H69" s="102">
        <v>56.161517017000001</v>
      </c>
    </row>
    <row r="70" spans="1:9" x14ac:dyDescent="0.2">
      <c r="B70" s="1">
        <v>44743</v>
      </c>
      <c r="C70" s="102">
        <v>68.228360757000004</v>
      </c>
      <c r="D70" s="102">
        <v>34.163281218000002</v>
      </c>
      <c r="G70" s="102">
        <v>46.020972821999997</v>
      </c>
      <c r="H70" s="102">
        <v>55.876945995</v>
      </c>
    </row>
    <row r="71" spans="1:9" x14ac:dyDescent="0.2">
      <c r="B71" s="1">
        <v>44774</v>
      </c>
      <c r="C71" s="102">
        <v>68.525860370999993</v>
      </c>
      <c r="D71" s="102">
        <v>34.178361432999999</v>
      </c>
      <c r="G71" s="102">
        <v>46.457616403999999</v>
      </c>
      <c r="H71" s="102">
        <v>55.431800707000001</v>
      </c>
    </row>
    <row r="72" spans="1:9" x14ac:dyDescent="0.2">
      <c r="B72" s="1">
        <v>44805</v>
      </c>
      <c r="C72" s="102">
        <v>68.573593643999999</v>
      </c>
      <c r="D72" s="102">
        <v>34.149122507999998</v>
      </c>
      <c r="G72" s="102">
        <v>46.116936199000001</v>
      </c>
      <c r="H72" s="102">
        <v>56.264119334</v>
      </c>
    </row>
    <row r="73" spans="1:9" x14ac:dyDescent="0.2">
      <c r="B73" s="1">
        <v>44835</v>
      </c>
      <c r="C73" s="102">
        <v>68.773721705</v>
      </c>
      <c r="D73" s="102">
        <v>34.141073316000004</v>
      </c>
      <c r="G73" s="102">
        <v>46.202316261</v>
      </c>
      <c r="H73" s="102">
        <v>55.101805265000003</v>
      </c>
    </row>
    <row r="74" spans="1:9" x14ac:dyDescent="0.2">
      <c r="B74" s="1">
        <v>44866</v>
      </c>
      <c r="C74" s="102">
        <v>68.814962012999999</v>
      </c>
      <c r="D74" s="102">
        <v>34.200927938</v>
      </c>
      <c r="G74" s="102">
        <v>46.319239093999997</v>
      </c>
      <c r="H74" s="102">
        <v>55.985681370000002</v>
      </c>
    </row>
    <row r="75" spans="1:9" x14ac:dyDescent="0.2">
      <c r="B75" s="1">
        <v>44896</v>
      </c>
      <c r="C75" s="102">
        <v>68.544173653000001</v>
      </c>
      <c r="D75" s="102">
        <v>34.264076758999998</v>
      </c>
      <c r="G75" s="102">
        <v>46.595400669999997</v>
      </c>
      <c r="H75" s="102">
        <v>56.680397194000001</v>
      </c>
    </row>
    <row r="76" spans="1:9" x14ac:dyDescent="0.2">
      <c r="B76" s="1"/>
      <c r="C76" s="102"/>
      <c r="D76" s="102"/>
      <c r="G76" s="102"/>
      <c r="H76" s="102"/>
    </row>
    <row r="77" spans="1:9" x14ac:dyDescent="0.2">
      <c r="B77" s="353" t="s">
        <v>632</v>
      </c>
    </row>
    <row r="78" spans="1:9" x14ac:dyDescent="0.2">
      <c r="A78" s="1"/>
      <c r="I78" s="387"/>
    </row>
    <row r="79" spans="1:9" x14ac:dyDescent="0.2">
      <c r="A79" s="15"/>
      <c r="B79" s="4"/>
      <c r="C79" s="69" t="s">
        <v>350</v>
      </c>
      <c r="I79" s="385"/>
    </row>
    <row r="80" spans="1:9" x14ac:dyDescent="0.2">
      <c r="A80" s="56"/>
      <c r="B80" s="376">
        <v>29.5</v>
      </c>
      <c r="C80">
        <v>0</v>
      </c>
      <c r="F80" s="17">
        <v>29</v>
      </c>
      <c r="I80" s="362"/>
    </row>
    <row r="81" spans="1:6" x14ac:dyDescent="0.2">
      <c r="A81" s="56"/>
      <c r="B81" s="376">
        <v>29.5</v>
      </c>
      <c r="C81">
        <v>1.2</v>
      </c>
      <c r="F81" s="17">
        <v>29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 tint="-0.14999847407452621"/>
    <pageSetUpPr fitToPage="1"/>
  </sheetPr>
  <dimension ref="A2:S63"/>
  <sheetViews>
    <sheetView workbookViewId="0"/>
  </sheetViews>
  <sheetFormatPr defaultRowHeight="12.75" x14ac:dyDescent="0.2"/>
  <cols>
    <col min="3" max="3" width="9.28515625" style="6"/>
    <col min="17" max="17" width="18" customWidth="1"/>
  </cols>
  <sheetData>
    <row r="2" spans="1:19" ht="15.75" x14ac:dyDescent="0.25">
      <c r="A2" s="44" t="s">
        <v>599</v>
      </c>
    </row>
    <row r="3" spans="1:19" x14ac:dyDescent="0.2">
      <c r="A3" s="22" t="s">
        <v>16</v>
      </c>
    </row>
    <row r="4" spans="1:19" x14ac:dyDescent="0.2">
      <c r="A4" s="367"/>
      <c r="B4" s="367"/>
      <c r="C4" s="394"/>
      <c r="D4" s="367"/>
      <c r="E4" s="367"/>
      <c r="F4" s="367"/>
      <c r="G4" s="367"/>
      <c r="H4" s="367"/>
      <c r="I4" s="367"/>
      <c r="J4" s="367"/>
      <c r="K4" s="367"/>
    </row>
    <row r="5" spans="1:19" ht="15" x14ac:dyDescent="0.25">
      <c r="A5" s="367"/>
      <c r="B5" s="367"/>
      <c r="C5" s="394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230"/>
      <c r="S5" s="193"/>
    </row>
    <row r="6" spans="1:19" x14ac:dyDescent="0.2">
      <c r="A6" s="367"/>
      <c r="B6" s="367"/>
      <c r="C6" s="394"/>
      <c r="D6" s="367"/>
      <c r="E6" s="367"/>
      <c r="F6" s="367"/>
      <c r="G6" s="367"/>
      <c r="H6" s="367"/>
      <c r="I6" s="367"/>
      <c r="J6" s="367"/>
      <c r="K6" s="367"/>
      <c r="Q6" s="228" t="s">
        <v>196</v>
      </c>
      <c r="R6" s="223" t="s">
        <v>359</v>
      </c>
      <c r="S6" s="229"/>
    </row>
    <row r="7" spans="1:19" x14ac:dyDescent="0.2">
      <c r="A7" s="367"/>
      <c r="B7" s="367"/>
      <c r="C7" s="394"/>
      <c r="D7" s="367"/>
      <c r="E7" s="367"/>
      <c r="F7" s="367"/>
      <c r="G7" s="367"/>
      <c r="H7" s="367"/>
      <c r="I7" s="367"/>
      <c r="J7" s="367"/>
      <c r="K7" s="367"/>
    </row>
    <row r="8" spans="1:19" x14ac:dyDescent="0.2">
      <c r="A8" s="367"/>
      <c r="B8" s="367"/>
      <c r="C8" s="394"/>
      <c r="D8" s="367"/>
      <c r="E8" s="367"/>
      <c r="F8" s="367"/>
      <c r="G8" s="367"/>
      <c r="H8" s="367"/>
      <c r="I8" s="367"/>
      <c r="J8" s="367"/>
      <c r="K8" s="367"/>
    </row>
    <row r="9" spans="1:19" x14ac:dyDescent="0.2">
      <c r="A9" s="367"/>
      <c r="B9" s="367"/>
      <c r="C9" s="394"/>
      <c r="D9" s="367"/>
      <c r="E9" s="367"/>
      <c r="F9" s="367"/>
      <c r="G9" s="367"/>
      <c r="H9" s="367"/>
      <c r="I9" s="367"/>
      <c r="J9" s="367"/>
      <c r="K9" s="367"/>
    </row>
    <row r="10" spans="1:19" x14ac:dyDescent="0.2">
      <c r="A10" s="367"/>
      <c r="B10" s="367"/>
      <c r="C10" s="394"/>
      <c r="D10" s="367"/>
      <c r="E10" s="367"/>
      <c r="F10" s="367"/>
      <c r="G10" s="367"/>
      <c r="H10" s="367"/>
      <c r="I10" s="367"/>
      <c r="J10" s="367"/>
      <c r="K10" s="367"/>
    </row>
    <row r="11" spans="1:19" x14ac:dyDescent="0.2">
      <c r="A11" s="367"/>
      <c r="B11" s="367"/>
      <c r="C11" s="394"/>
      <c r="D11" s="367"/>
      <c r="E11" s="367"/>
      <c r="F11" s="367"/>
      <c r="G11" s="367"/>
      <c r="H11" s="367"/>
      <c r="I11" s="367"/>
      <c r="J11" s="367"/>
      <c r="K11" s="367"/>
    </row>
    <row r="12" spans="1:19" x14ac:dyDescent="0.2">
      <c r="A12" s="367"/>
      <c r="B12" s="367"/>
      <c r="C12" s="394"/>
      <c r="D12" s="367"/>
      <c r="E12" s="367"/>
      <c r="F12" s="367"/>
      <c r="G12" s="367"/>
      <c r="H12" s="367"/>
      <c r="I12" s="367"/>
      <c r="J12" s="367"/>
      <c r="K12" s="367"/>
    </row>
    <row r="13" spans="1:19" x14ac:dyDescent="0.2">
      <c r="A13" s="367"/>
      <c r="B13" s="367"/>
      <c r="C13" s="394"/>
      <c r="D13" s="367"/>
      <c r="E13" s="367"/>
      <c r="F13" s="367"/>
      <c r="G13" s="367"/>
      <c r="H13" s="367"/>
      <c r="I13" s="367"/>
      <c r="J13" s="367"/>
      <c r="K13" s="367"/>
    </row>
    <row r="14" spans="1:19" x14ac:dyDescent="0.2">
      <c r="A14" s="367"/>
      <c r="B14" s="367"/>
      <c r="C14" s="394"/>
      <c r="D14" s="367"/>
      <c r="E14" s="367"/>
      <c r="F14" s="367"/>
      <c r="G14" s="367"/>
      <c r="H14" s="367"/>
      <c r="I14" s="367"/>
      <c r="J14" s="367"/>
      <c r="K14" s="367"/>
    </row>
    <row r="15" spans="1:19" x14ac:dyDescent="0.2">
      <c r="A15" s="367"/>
      <c r="B15" s="367"/>
      <c r="C15" s="394"/>
      <c r="D15" s="367"/>
      <c r="E15" s="367"/>
      <c r="F15" s="367"/>
      <c r="G15" s="367"/>
      <c r="H15" s="367"/>
      <c r="I15" s="367"/>
      <c r="J15" s="367"/>
      <c r="K15" s="367"/>
    </row>
    <row r="16" spans="1:19" x14ac:dyDescent="0.2">
      <c r="A16" s="367"/>
      <c r="B16" s="367"/>
      <c r="C16" s="394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94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94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94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94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94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94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94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94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A25" s="367"/>
      <c r="B25" s="367"/>
      <c r="C25" s="394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"/>
      <c r="C26" s="225" t="s">
        <v>482</v>
      </c>
    </row>
    <row r="27" spans="1:11" ht="38.25" x14ac:dyDescent="0.2">
      <c r="B27" s="3"/>
      <c r="C27" s="532" t="s">
        <v>483</v>
      </c>
      <c r="D27" s="533" t="s">
        <v>633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2010</v>
      </c>
      <c r="C29" s="15"/>
      <c r="D29" s="6">
        <f t="shared" ref="D29" si="0">AVERAGE($C$30:$C$39)</f>
        <v>2.4300946257999998</v>
      </c>
    </row>
    <row r="30" spans="1:11" x14ac:dyDescent="0.2">
      <c r="B30">
        <v>2011</v>
      </c>
      <c r="C30" s="29">
        <v>3.0469274137000002</v>
      </c>
      <c r="D30" s="6">
        <f t="shared" ref="D30:D42" si="1">AVERAGE($C$30:$C$39)</f>
        <v>2.4300946257999998</v>
      </c>
    </row>
    <row r="31" spans="1:11" x14ac:dyDescent="0.2">
      <c r="B31">
        <v>2012</v>
      </c>
      <c r="C31" s="29">
        <v>2.1223238769999999</v>
      </c>
      <c r="D31" s="6">
        <f t="shared" si="1"/>
        <v>2.4300946257999998</v>
      </c>
    </row>
    <row r="32" spans="1:11" x14ac:dyDescent="0.2">
      <c r="B32">
        <v>2013</v>
      </c>
      <c r="C32" s="29">
        <v>2.1556190247</v>
      </c>
      <c r="D32" s="6">
        <f t="shared" si="1"/>
        <v>2.4300946257999998</v>
      </c>
    </row>
    <row r="33" spans="2:5" x14ac:dyDescent="0.2">
      <c r="B33">
        <v>2014</v>
      </c>
      <c r="C33" s="29">
        <v>2.0735442219000002</v>
      </c>
      <c r="D33" s="6">
        <f t="shared" si="1"/>
        <v>2.4300946257999998</v>
      </c>
    </row>
    <row r="34" spans="2:5" x14ac:dyDescent="0.2">
      <c r="B34">
        <v>2015</v>
      </c>
      <c r="C34" s="29">
        <v>1.4591194932</v>
      </c>
      <c r="D34" s="6">
        <f t="shared" si="1"/>
        <v>2.4300946257999998</v>
      </c>
    </row>
    <row r="35" spans="2:5" x14ac:dyDescent="0.2">
      <c r="B35">
        <v>2016</v>
      </c>
      <c r="C35" s="29">
        <v>1.1467601284</v>
      </c>
      <c r="D35" s="6">
        <f t="shared" si="1"/>
        <v>2.4300946257999998</v>
      </c>
    </row>
    <row r="36" spans="2:5" x14ac:dyDescent="0.2">
      <c r="B36">
        <v>2017</v>
      </c>
      <c r="C36" s="29">
        <v>2.0347123288</v>
      </c>
      <c r="D36" s="6">
        <f t="shared" si="1"/>
        <v>2.4300946257999998</v>
      </c>
    </row>
    <row r="37" spans="2:5" x14ac:dyDescent="0.2">
      <c r="B37">
        <v>2018</v>
      </c>
      <c r="C37" s="29">
        <v>1.5568246575</v>
      </c>
      <c r="D37" s="6">
        <f t="shared" si="1"/>
        <v>2.4300946257999998</v>
      </c>
    </row>
    <row r="38" spans="2:5" x14ac:dyDescent="0.2">
      <c r="B38">
        <v>2019</v>
      </c>
      <c r="C38" s="29">
        <v>2.5157972602999998</v>
      </c>
      <c r="D38" s="6">
        <f t="shared" si="1"/>
        <v>2.4300946257999998</v>
      </c>
    </row>
    <row r="39" spans="2:5" x14ac:dyDescent="0.2">
      <c r="B39">
        <v>2020</v>
      </c>
      <c r="C39" s="29">
        <v>6.1893178525000003</v>
      </c>
      <c r="D39" s="6">
        <f t="shared" si="1"/>
        <v>2.4300946257999998</v>
      </c>
    </row>
    <row r="40" spans="2:5" x14ac:dyDescent="0.2">
      <c r="B40">
        <v>2021</v>
      </c>
      <c r="C40" s="29">
        <v>6.6144138740000002</v>
      </c>
      <c r="D40" s="6">
        <f t="shared" si="1"/>
        <v>2.4300946257999998</v>
      </c>
    </row>
    <row r="41" spans="2:5" x14ac:dyDescent="0.2">
      <c r="B41">
        <v>2022</v>
      </c>
      <c r="C41" s="29">
        <v>4.7675452055000003</v>
      </c>
      <c r="D41" s="6">
        <f t="shared" si="1"/>
        <v>2.4300946257999998</v>
      </c>
    </row>
    <row r="42" spans="2:5" x14ac:dyDescent="0.2">
      <c r="B42" s="9">
        <f>B41+1</f>
        <v>2023</v>
      </c>
      <c r="C42" s="61"/>
      <c r="D42" s="60">
        <f t="shared" si="1"/>
        <v>2.4300946257999998</v>
      </c>
    </row>
    <row r="43" spans="2:5" x14ac:dyDescent="0.2">
      <c r="B43" s="353" t="s">
        <v>632</v>
      </c>
      <c r="C43"/>
    </row>
    <row r="44" spans="2:5" x14ac:dyDescent="0.2">
      <c r="B44" s="32" t="str">
        <f>"Note: Black line represents "&amp;$D$27&amp;" ("&amp;ROUND($D$42,1)&amp;" million barrels per day)."</f>
        <v>Note: Black line represents 2011-2020 average (2.4 million barrels per day).</v>
      </c>
      <c r="C44"/>
    </row>
    <row r="45" spans="2:5" x14ac:dyDescent="0.2">
      <c r="C45"/>
    </row>
    <row r="46" spans="2:5" x14ac:dyDescent="0.2">
      <c r="B46" s="5"/>
      <c r="C46" s="84" t="s">
        <v>0</v>
      </c>
    </row>
    <row r="47" spans="2:5" x14ac:dyDescent="0.2">
      <c r="B47" s="30">
        <v>10.8</v>
      </c>
      <c r="C47" s="30">
        <v>0</v>
      </c>
      <c r="E47" s="30" t="s">
        <v>597</v>
      </c>
    </row>
    <row r="48" spans="2:5" x14ac:dyDescent="0.2">
      <c r="B48" s="71">
        <v>10.8</v>
      </c>
      <c r="C48" s="71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0" tint="-0.14999847407452621"/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05"/>
    </row>
    <row r="2" spans="1:17" ht="15.75" x14ac:dyDescent="0.25">
      <c r="A2" s="44" t="s">
        <v>599</v>
      </c>
    </row>
    <row r="3" spans="1:17" x14ac:dyDescent="0.2">
      <c r="A3" s="22" t="s">
        <v>16</v>
      </c>
      <c r="L3" s="30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28" t="s">
        <v>360</v>
      </c>
      <c r="Q6" s="229" t="s">
        <v>361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91" t="s">
        <v>186</v>
      </c>
      <c r="C25" s="592"/>
      <c r="D25" s="592"/>
      <c r="E25" s="592"/>
    </row>
    <row r="26" spans="1:11" x14ac:dyDescent="0.2">
      <c r="B26" s="592"/>
      <c r="C26" s="592"/>
      <c r="D26" s="592"/>
      <c r="E26" s="592"/>
    </row>
    <row r="27" spans="1:11" x14ac:dyDescent="0.2">
      <c r="A27" s="3"/>
      <c r="B27" s="68" t="s">
        <v>484</v>
      </c>
      <c r="C27" s="590" t="s">
        <v>634</v>
      </c>
      <c r="D27" s="590"/>
      <c r="E27" s="590"/>
    </row>
    <row r="28" spans="1:11" x14ac:dyDescent="0.2">
      <c r="A28" s="5"/>
      <c r="B28" s="69" t="s">
        <v>485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42370</v>
      </c>
      <c r="B29" s="12">
        <v>63.484559351000001</v>
      </c>
      <c r="C29" s="43">
        <f>+MIN($B$29,$B$41,$B$53,$B$65,$B$77)</f>
        <v>59.296630702999998</v>
      </c>
      <c r="D29" s="43">
        <f>+MAX($B$29,$B$41,$B$53,$B$65,$B$77)</f>
        <v>65.278249055000003</v>
      </c>
      <c r="E29" s="17">
        <f t="shared" ref="E29:E92" si="0">D29-C29</f>
        <v>5.9816183520000052</v>
      </c>
      <c r="G29" s="43"/>
      <c r="H29" s="17"/>
    </row>
    <row r="30" spans="1:11" x14ac:dyDescent="0.2">
      <c r="A30" s="1">
        <v>42401</v>
      </c>
      <c r="B30" s="12">
        <v>64.380817637999996</v>
      </c>
      <c r="C30" s="43">
        <f>+MIN($B$30,$B$42,$B$54,$B$66,$B$78)</f>
        <v>59.074440074000002</v>
      </c>
      <c r="D30" s="43">
        <f>+MAX($B$30,$B$42,$B$54,$B$66,$B$78)</f>
        <v>66.745885813000001</v>
      </c>
      <c r="E30" s="17">
        <f t="shared" si="0"/>
        <v>7.6714457389999993</v>
      </c>
      <c r="G30" s="43"/>
      <c r="H30" s="17"/>
    </row>
    <row r="31" spans="1:11" x14ac:dyDescent="0.2">
      <c r="A31" s="1">
        <v>42430</v>
      </c>
      <c r="B31" s="12">
        <v>65.482426645000004</v>
      </c>
      <c r="C31" s="43">
        <f>+MIN($B$31,$B$43,$B$55,$B$67,$B$79)</f>
        <v>59.678919825999998</v>
      </c>
      <c r="D31" s="43">
        <f>+MAX($B$31,$B$43,$B$55,$B$67,$B$79)</f>
        <v>84.660976294999998</v>
      </c>
      <c r="E31" s="17">
        <f t="shared" si="0"/>
        <v>24.982056469</v>
      </c>
      <c r="G31" s="43"/>
      <c r="H31" s="17"/>
    </row>
    <row r="32" spans="1:11" x14ac:dyDescent="0.2">
      <c r="A32" s="1">
        <v>42461</v>
      </c>
      <c r="B32" s="12">
        <v>66.674440718</v>
      </c>
      <c r="C32" s="43">
        <f>+MIN($B$32,$B$44,$B$56,$B$68,$B$80)</f>
        <v>59.635989078000001</v>
      </c>
      <c r="D32" s="43">
        <f>+MAX($B$32,$B$44,$B$56,$B$68,$B$80)</f>
        <v>83.872126816999995</v>
      </c>
      <c r="E32" s="17">
        <f t="shared" si="0"/>
        <v>24.236137738999993</v>
      </c>
      <c r="G32" s="43"/>
      <c r="H32" s="17"/>
    </row>
    <row r="33" spans="1:8" x14ac:dyDescent="0.2">
      <c r="A33" s="1">
        <v>42491</v>
      </c>
      <c r="B33" s="12">
        <v>65.718117965000005</v>
      </c>
      <c r="C33" s="43">
        <f>+MIN($B$33,$B$45,$B$57,$B$69,$B$81)</f>
        <v>58.965589209999997</v>
      </c>
      <c r="D33" s="43">
        <f>+MAX($B$33,$B$45,$B$57,$B$69,$B$81)</f>
        <v>79.768273163000003</v>
      </c>
      <c r="E33" s="17">
        <f t="shared" si="0"/>
        <v>20.802683953000006</v>
      </c>
      <c r="G33" s="43"/>
      <c r="H33" s="17"/>
    </row>
    <row r="34" spans="1:8" x14ac:dyDescent="0.2">
      <c r="A34" s="1">
        <v>42522</v>
      </c>
      <c r="B34" s="12">
        <v>65.826401356000005</v>
      </c>
      <c r="C34" s="43">
        <f>+MIN($B$34,$B$46,$B$58,$B$70,$B$82)</f>
        <v>57.933341894999998</v>
      </c>
      <c r="D34" s="43">
        <f>+MAX($B$34,$B$46,$B$58,$B$70,$B$82)</f>
        <v>76.106002267999997</v>
      </c>
      <c r="E34" s="17">
        <f t="shared" si="0"/>
        <v>18.172660372999999</v>
      </c>
      <c r="G34" s="43"/>
      <c r="H34" s="17"/>
    </row>
    <row r="35" spans="1:8" x14ac:dyDescent="0.2">
      <c r="A35" s="1">
        <v>42552</v>
      </c>
      <c r="B35" s="12">
        <v>64.749419302000007</v>
      </c>
      <c r="C35" s="43">
        <f>+MIN($B$35,$B$47,$B$59,$B$71,$B$83)</f>
        <v>57.644801272000002</v>
      </c>
      <c r="D35" s="43">
        <f>+MAX($B$35,$B$47,$B$59,$B$71,$B$83)</f>
        <v>76.702798486000006</v>
      </c>
      <c r="E35" s="17">
        <f t="shared" si="0"/>
        <v>19.057997214000004</v>
      </c>
      <c r="G35" s="43"/>
      <c r="H35" s="17"/>
    </row>
    <row r="36" spans="1:8" x14ac:dyDescent="0.2">
      <c r="A36" s="1">
        <v>42583</v>
      </c>
      <c r="B36" s="12">
        <v>65.660226069000004</v>
      </c>
      <c r="C36" s="43">
        <f>+MIN($B$36,$B$48,$B$60,$B$72,$B$84)</f>
        <v>60.245991756000002</v>
      </c>
      <c r="D36" s="43">
        <f>+MAX($B$36,$B$48,$B$60,$B$72,$B$84)</f>
        <v>75.425369485000004</v>
      </c>
      <c r="E36" s="17">
        <f t="shared" si="0"/>
        <v>15.179377729000002</v>
      </c>
      <c r="G36" s="43"/>
      <c r="H36" s="17"/>
    </row>
    <row r="37" spans="1:8" x14ac:dyDescent="0.2">
      <c r="A37" s="1">
        <v>42614</v>
      </c>
      <c r="B37" s="12">
        <v>65.788908750000004</v>
      </c>
      <c r="C37" s="43">
        <f>+MIN($B$37,$B$49,$B$61,$B$73,$B$85)</f>
        <v>59.281422135</v>
      </c>
      <c r="D37" s="43">
        <f>+MAX($B$37,$B$49,$B$61,$B$73,$B$85)</f>
        <v>74.234636526000003</v>
      </c>
      <c r="E37" s="17">
        <f t="shared" si="0"/>
        <v>14.953214391000003</v>
      </c>
      <c r="G37" s="43"/>
      <c r="H37" s="17"/>
    </row>
    <row r="38" spans="1:8" x14ac:dyDescent="0.2">
      <c r="A38" s="1">
        <v>42644</v>
      </c>
      <c r="B38" s="12">
        <v>64.768839147999998</v>
      </c>
      <c r="C38" s="43">
        <f>+MIN($B$38,$B$50,$B$62,$B$74,$B$86)</f>
        <v>59.236967143999998</v>
      </c>
      <c r="D38" s="43">
        <f>+MAX($B$38,$B$50,$B$62,$B$74,$B$86)</f>
        <v>73.064761629000003</v>
      </c>
      <c r="E38" s="17">
        <f t="shared" si="0"/>
        <v>13.827794485000005</v>
      </c>
      <c r="G38" s="43"/>
      <c r="H38" s="17"/>
    </row>
    <row r="39" spans="1:8" x14ac:dyDescent="0.2">
      <c r="A39" s="1">
        <v>42675</v>
      </c>
      <c r="B39" s="12">
        <v>63.061841285</v>
      </c>
      <c r="C39" s="43">
        <f>+MIN($B$39,$B$51,$B$63,$B$75,$B$87)</f>
        <v>59.764222490000002</v>
      </c>
      <c r="D39" s="43">
        <f>+MAX($B$39,$B$51,$B$63,$B$75,$B$87)</f>
        <v>71.986398184999999</v>
      </c>
      <c r="E39" s="17">
        <f t="shared" si="0"/>
        <v>12.222175694999997</v>
      </c>
      <c r="G39" s="43"/>
      <c r="H39" s="17"/>
    </row>
    <row r="40" spans="1:8" x14ac:dyDescent="0.2">
      <c r="A40" s="1">
        <v>42705</v>
      </c>
      <c r="B40" s="12">
        <v>65.056682953999996</v>
      </c>
      <c r="C40" s="43">
        <f>+MIN($B$40,$B$52,$B$64,$B$76,$B$88)</f>
        <v>59.966413484</v>
      </c>
      <c r="D40" s="43">
        <f>+MAX($B$40,$B$52,$B$64,$B$76,$B$88)</f>
        <v>73.174729354999997</v>
      </c>
      <c r="E40" s="17">
        <f t="shared" si="0"/>
        <v>13.208315870999996</v>
      </c>
      <c r="G40" s="43"/>
      <c r="H40" s="17"/>
    </row>
    <row r="41" spans="1:8" x14ac:dyDescent="0.2">
      <c r="A41" s="1">
        <v>42736</v>
      </c>
      <c r="B41" s="12">
        <v>65.278249055000003</v>
      </c>
      <c r="C41" s="43">
        <f>+MIN($B$29,$B$41,$B$53,$B$65,$B$77)</f>
        <v>59.296630702999998</v>
      </c>
      <c r="D41" s="43">
        <f>+MAX($B$29,$B$41,$B$53,$B$65,$B$77)</f>
        <v>65.278249055000003</v>
      </c>
      <c r="E41" s="17">
        <f t="shared" si="0"/>
        <v>5.9816183520000052</v>
      </c>
      <c r="G41" s="43"/>
      <c r="H41" s="17"/>
    </row>
    <row r="42" spans="1:8" x14ac:dyDescent="0.2">
      <c r="A42" s="1">
        <v>42767</v>
      </c>
      <c r="B42" s="12">
        <v>64.065220170000003</v>
      </c>
      <c r="C42" s="43">
        <f>+MIN($B$30,$B$42,$B$54,$B$66,$B$78)</f>
        <v>59.074440074000002</v>
      </c>
      <c r="D42" s="43">
        <f>+MAX($B$30,$B$42,$B$54,$B$66,$B$78)</f>
        <v>66.745885813000001</v>
      </c>
      <c r="E42" s="17">
        <f t="shared" si="0"/>
        <v>7.6714457389999993</v>
      </c>
      <c r="G42" s="43"/>
      <c r="H42" s="17"/>
    </row>
    <row r="43" spans="1:8" x14ac:dyDescent="0.2">
      <c r="A43" s="1">
        <v>42795</v>
      </c>
      <c r="B43" s="12">
        <v>65.669879757999993</v>
      </c>
      <c r="C43" s="43">
        <f>+MIN($B$31,$B$43,$B$55,$B$67,$B$79)</f>
        <v>59.678919825999998</v>
      </c>
      <c r="D43" s="43">
        <f>+MAX($B$31,$B$43,$B$55,$B$67,$B$79)</f>
        <v>84.660976294999998</v>
      </c>
      <c r="E43" s="17">
        <f t="shared" si="0"/>
        <v>24.982056469</v>
      </c>
      <c r="G43" s="43"/>
      <c r="H43" s="17"/>
    </row>
    <row r="44" spans="1:8" x14ac:dyDescent="0.2">
      <c r="A44" s="1">
        <v>42826</v>
      </c>
      <c r="B44" s="12">
        <v>64.639633317999994</v>
      </c>
      <c r="C44" s="43">
        <f>+MIN($B$32,$B$44,$B$56,$B$68,$B$80)</f>
        <v>59.635989078000001</v>
      </c>
      <c r="D44" s="43">
        <f>+MAX($B$32,$B$44,$B$56,$B$68,$B$80)</f>
        <v>83.872126816999995</v>
      </c>
      <c r="E44" s="17">
        <f t="shared" si="0"/>
        <v>24.236137738999993</v>
      </c>
      <c r="G44" s="43"/>
      <c r="H44" s="17"/>
    </row>
    <row r="45" spans="1:8" x14ac:dyDescent="0.2">
      <c r="A45" s="1">
        <v>42856</v>
      </c>
      <c r="B45" s="12">
        <v>63.336915980000001</v>
      </c>
      <c r="C45" s="43">
        <f>+MIN($B$33,$B$45,$B$57,$B$69,$B$81)</f>
        <v>58.965589209999997</v>
      </c>
      <c r="D45" s="43">
        <f>+MAX($B$33,$B$45,$B$57,$B$69,$B$81)</f>
        <v>79.768273163000003</v>
      </c>
      <c r="E45" s="17">
        <f t="shared" si="0"/>
        <v>20.802683953000006</v>
      </c>
      <c r="G45" s="43"/>
      <c r="H45" s="17"/>
    </row>
    <row r="46" spans="1:8" x14ac:dyDescent="0.2">
      <c r="A46" s="1">
        <v>42887</v>
      </c>
      <c r="B46" s="12">
        <v>63.216749122000003</v>
      </c>
      <c r="C46" s="43">
        <f>+MIN($B$34,$B$46,$B$58,$B$70,$B$82)</f>
        <v>57.933341894999998</v>
      </c>
      <c r="D46" s="43">
        <f>+MAX($B$34,$B$46,$B$58,$B$70,$B$82)</f>
        <v>76.106002267999997</v>
      </c>
      <c r="E46" s="17">
        <f t="shared" si="0"/>
        <v>18.172660372999999</v>
      </c>
      <c r="G46" s="43"/>
      <c r="H46" s="17"/>
    </row>
    <row r="47" spans="1:8" x14ac:dyDescent="0.2">
      <c r="A47" s="1">
        <v>42917</v>
      </c>
      <c r="B47" s="12">
        <v>63.003941382000001</v>
      </c>
      <c r="C47" s="43">
        <f>+MIN($B$35,$B$47,$B$59,$B$71,$B$83)</f>
        <v>57.644801272000002</v>
      </c>
      <c r="D47" s="43">
        <f>+MAX($B$35,$B$47,$B$59,$B$71,$B$83)</f>
        <v>76.702798486000006</v>
      </c>
      <c r="E47" s="17">
        <f t="shared" si="0"/>
        <v>19.057997214000004</v>
      </c>
      <c r="G47" s="43"/>
      <c r="H47" s="17"/>
    </row>
    <row r="48" spans="1:8" x14ac:dyDescent="0.2">
      <c r="A48" s="1">
        <v>42948</v>
      </c>
      <c r="B48" s="12">
        <v>63.00186704</v>
      </c>
      <c r="C48" s="43">
        <f>+MIN($B$36,$B$48,$B$60,$B$72,$B$84)</f>
        <v>60.245991756000002</v>
      </c>
      <c r="D48" s="43">
        <f>+MAX($B$36,$B$48,$B$60,$B$72,$B$84)</f>
        <v>75.425369485000004</v>
      </c>
      <c r="E48" s="17">
        <f t="shared" si="0"/>
        <v>15.179377729000002</v>
      </c>
      <c r="G48" s="43"/>
      <c r="H48" s="17"/>
    </row>
    <row r="49" spans="1:8" x14ac:dyDescent="0.2">
      <c r="A49" s="1">
        <v>42979</v>
      </c>
      <c r="B49" s="12">
        <v>62.557586635</v>
      </c>
      <c r="C49" s="43">
        <f>+MIN($B$37,$B$49,$B$61,$B$73,$B$85)</f>
        <v>59.281422135</v>
      </c>
      <c r="D49" s="43">
        <f>+MAX($B$37,$B$49,$B$61,$B$73,$B$85)</f>
        <v>74.234636526000003</v>
      </c>
      <c r="E49" s="17">
        <f t="shared" si="0"/>
        <v>14.953214391000003</v>
      </c>
      <c r="G49" s="43"/>
      <c r="H49" s="17"/>
    </row>
    <row r="50" spans="1:8" x14ac:dyDescent="0.2">
      <c r="A50" s="1">
        <v>43009</v>
      </c>
      <c r="B50" s="12">
        <v>60.107433239000002</v>
      </c>
      <c r="C50" s="43">
        <f>+MIN($B$38,$B$50,$B$62,$B$74,$B$86)</f>
        <v>59.236967143999998</v>
      </c>
      <c r="D50" s="43">
        <f>+MAX($B$38,$B$50,$B$62,$B$74,$B$86)</f>
        <v>73.064761629000003</v>
      </c>
      <c r="E50" s="17">
        <f t="shared" si="0"/>
        <v>13.827794485000005</v>
      </c>
      <c r="G50" s="43"/>
      <c r="H50" s="17"/>
    </row>
    <row r="51" spans="1:8" x14ac:dyDescent="0.2">
      <c r="A51" s="1">
        <v>43040</v>
      </c>
      <c r="B51" s="12">
        <v>59.764222490000002</v>
      </c>
      <c r="C51" s="43">
        <f>+MIN($B$39,$B$51,$B$63,$B$75,$B$87)</f>
        <v>59.764222490000002</v>
      </c>
      <c r="D51" s="43">
        <f>+MAX($B$39,$B$51,$B$63,$B$75,$B$87)</f>
        <v>71.986398184999999</v>
      </c>
      <c r="E51" s="17">
        <f t="shared" si="0"/>
        <v>12.222175694999997</v>
      </c>
      <c r="G51" s="43"/>
      <c r="H51" s="17"/>
    </row>
    <row r="52" spans="1:8" x14ac:dyDescent="0.2">
      <c r="A52" s="1">
        <v>43070</v>
      </c>
      <c r="B52" s="12">
        <v>59.966413484</v>
      </c>
      <c r="C52" s="43">
        <f>+MIN($B$40,$B$52,$B$64,$B$76,$B$88)</f>
        <v>59.966413484</v>
      </c>
      <c r="D52" s="43">
        <f>+MAX($B$40,$B$52,$B$64,$B$76,$B$88)</f>
        <v>73.174729354999997</v>
      </c>
      <c r="E52" s="17">
        <f t="shared" si="0"/>
        <v>13.208315870999996</v>
      </c>
      <c r="G52" s="43"/>
      <c r="H52" s="17"/>
    </row>
    <row r="53" spans="1:8" x14ac:dyDescent="0.2">
      <c r="A53" s="1">
        <v>43101</v>
      </c>
      <c r="B53" s="12">
        <v>59.296630702999998</v>
      </c>
      <c r="C53" s="43">
        <f>+MIN($B$29,$B$41,$B$53,$B$65,$B$77)</f>
        <v>59.296630702999998</v>
      </c>
      <c r="D53" s="43">
        <f>+MAX($B$29,$B$41,$B$53,$B$65,$B$77)</f>
        <v>65.278249055000003</v>
      </c>
      <c r="E53" s="17">
        <f t="shared" si="0"/>
        <v>5.9816183520000052</v>
      </c>
      <c r="G53" s="43"/>
      <c r="H53" s="17"/>
    </row>
    <row r="54" spans="1:8" x14ac:dyDescent="0.2">
      <c r="A54" s="1">
        <v>43132</v>
      </c>
      <c r="B54" s="12">
        <v>59.074440074000002</v>
      </c>
      <c r="C54" s="43">
        <f>+MIN($B$30,$B$42,$B$54,$B$66,$B$78)</f>
        <v>59.074440074000002</v>
      </c>
      <c r="D54" s="43">
        <f>+MAX($B$30,$B$42,$B$54,$B$66,$B$78)</f>
        <v>66.745885813000001</v>
      </c>
      <c r="E54" s="17">
        <f t="shared" si="0"/>
        <v>7.6714457389999993</v>
      </c>
      <c r="G54" s="43"/>
      <c r="H54" s="17"/>
    </row>
    <row r="55" spans="1:8" x14ac:dyDescent="0.2">
      <c r="A55" s="1">
        <v>43160</v>
      </c>
      <c r="B55" s="12">
        <v>59.678919825999998</v>
      </c>
      <c r="C55" s="43">
        <f>+MIN($B$31,$B$43,$B$55,$B$67,$B$79)</f>
        <v>59.678919825999998</v>
      </c>
      <c r="D55" s="43">
        <f>+MAX($B$31,$B$43,$B$55,$B$67,$B$79)</f>
        <v>84.660976294999998</v>
      </c>
      <c r="E55" s="17">
        <f t="shared" si="0"/>
        <v>24.982056469</v>
      </c>
      <c r="G55" s="43"/>
      <c r="H55" s="17"/>
    </row>
    <row r="56" spans="1:8" x14ac:dyDescent="0.2">
      <c r="A56" s="1">
        <v>43191</v>
      </c>
      <c r="B56" s="12">
        <v>59.635989078000001</v>
      </c>
      <c r="C56" s="43">
        <f>+MIN($B$32,$B$44,$B$56,$B$68,$B$80)</f>
        <v>59.635989078000001</v>
      </c>
      <c r="D56" s="43">
        <f>+MAX($B$32,$B$44,$B$56,$B$68,$B$80)</f>
        <v>83.872126816999995</v>
      </c>
      <c r="E56" s="17">
        <f t="shared" si="0"/>
        <v>24.236137738999993</v>
      </c>
      <c r="G56" s="43"/>
      <c r="H56" s="17"/>
    </row>
    <row r="57" spans="1:8" x14ac:dyDescent="0.2">
      <c r="A57" s="1">
        <v>43221</v>
      </c>
      <c r="B57" s="12">
        <v>58.965589209999997</v>
      </c>
      <c r="C57" s="43">
        <f>+MIN($B$33,$B$45,$B$57,$B$69,$B$81)</f>
        <v>58.965589209999997</v>
      </c>
      <c r="D57" s="43">
        <f>+MAX($B$33,$B$45,$B$57,$B$69,$B$81)</f>
        <v>79.768273163000003</v>
      </c>
      <c r="E57" s="17">
        <f t="shared" si="0"/>
        <v>20.802683953000006</v>
      </c>
      <c r="G57" s="43"/>
      <c r="H57" s="17"/>
    </row>
    <row r="58" spans="1:8" x14ac:dyDescent="0.2">
      <c r="A58" s="1">
        <v>43252</v>
      </c>
      <c r="B58" s="12">
        <v>57.933341894999998</v>
      </c>
      <c r="C58" s="43">
        <f>+MIN($B$34,$B$46,$B$58,$B$70,$B$82)</f>
        <v>57.933341894999998</v>
      </c>
      <c r="D58" s="43">
        <f>+MAX($B$34,$B$46,$B$58,$B$70,$B$82)</f>
        <v>76.106002267999997</v>
      </c>
      <c r="E58" s="17">
        <f t="shared" si="0"/>
        <v>18.172660372999999</v>
      </c>
      <c r="G58" s="43"/>
      <c r="H58" s="17"/>
    </row>
    <row r="59" spans="1:8" x14ac:dyDescent="0.2">
      <c r="A59" s="1">
        <v>43282</v>
      </c>
      <c r="B59" s="12">
        <v>57.644801272000002</v>
      </c>
      <c r="C59" s="43">
        <f>+MIN($B$35,$B$47,$B$59,$B$71,$B$83)</f>
        <v>57.644801272000002</v>
      </c>
      <c r="D59" s="43">
        <f>+MAX($B$35,$B$47,$B$59,$B$71,$B$83)</f>
        <v>76.702798486000006</v>
      </c>
      <c r="E59" s="17">
        <f t="shared" si="0"/>
        <v>19.057997214000004</v>
      </c>
      <c r="G59" s="43"/>
      <c r="H59" s="17"/>
    </row>
    <row r="60" spans="1:8" x14ac:dyDescent="0.2">
      <c r="A60" s="1">
        <v>43313</v>
      </c>
      <c r="B60" s="12">
        <v>60.245991756000002</v>
      </c>
      <c r="C60" s="43">
        <f>+MIN($B$36,$B$48,$B$60,$B$72,$B$84)</f>
        <v>60.245991756000002</v>
      </c>
      <c r="D60" s="43">
        <f>+MAX($B$36,$B$48,$B$60,$B$72,$B$84)</f>
        <v>75.425369485000004</v>
      </c>
      <c r="E60" s="17">
        <f t="shared" si="0"/>
        <v>15.179377729000002</v>
      </c>
      <c r="G60" s="43"/>
      <c r="H60" s="17"/>
    </row>
    <row r="61" spans="1:8" x14ac:dyDescent="0.2">
      <c r="A61" s="1">
        <v>43344</v>
      </c>
      <c r="B61" s="12">
        <v>59.281422135</v>
      </c>
      <c r="C61" s="43">
        <f>+MIN($B$37,$B$49,$B$61,$B$73,$B$85)</f>
        <v>59.281422135</v>
      </c>
      <c r="D61" s="43">
        <f>+MAX($B$37,$B$49,$B$61,$B$73,$B$85)</f>
        <v>74.234636526000003</v>
      </c>
      <c r="E61" s="17">
        <f t="shared" si="0"/>
        <v>14.953214391000003</v>
      </c>
      <c r="G61" s="43"/>
      <c r="H61" s="17"/>
    </row>
    <row r="62" spans="1:8" x14ac:dyDescent="0.2">
      <c r="A62" s="1">
        <v>43374</v>
      </c>
      <c r="B62" s="12">
        <v>59.236967143999998</v>
      </c>
      <c r="C62" s="43">
        <f>+MIN($B$38,$B$50,$B$62,$B$74,$B$86)</f>
        <v>59.236967143999998</v>
      </c>
      <c r="D62" s="43">
        <f>+MAX($B$38,$B$50,$B$62,$B$74,$B$86)</f>
        <v>73.064761629000003</v>
      </c>
      <c r="E62" s="17">
        <f t="shared" si="0"/>
        <v>13.827794485000005</v>
      </c>
      <c r="G62" s="43"/>
      <c r="H62" s="17"/>
    </row>
    <row r="63" spans="1:8" x14ac:dyDescent="0.2">
      <c r="A63" s="1">
        <v>43405</v>
      </c>
      <c r="B63" s="12">
        <v>60.412935443999999</v>
      </c>
      <c r="C63" s="43">
        <f>+MIN($B$39,$B$51,$B$63,$B$75,$B$87)</f>
        <v>59.764222490000002</v>
      </c>
      <c r="D63" s="43">
        <f>+MAX($B$39,$B$51,$B$63,$B$75,$B$87)</f>
        <v>71.986398184999999</v>
      </c>
      <c r="E63" s="17">
        <f t="shared" si="0"/>
        <v>12.222175694999997</v>
      </c>
      <c r="G63" s="43"/>
      <c r="H63" s="17"/>
    </row>
    <row r="64" spans="1:8" x14ac:dyDescent="0.2">
      <c r="A64" s="1">
        <v>43435</v>
      </c>
      <c r="B64" s="12">
        <v>60.103778403</v>
      </c>
      <c r="C64" s="43">
        <f>+MIN($B$40,$B$52,$B$64,$B$76,$B$88)</f>
        <v>59.966413484</v>
      </c>
      <c r="D64" s="43">
        <f>+MAX($B$40,$B$52,$B$64,$B$76,$B$88)</f>
        <v>73.174729354999997</v>
      </c>
      <c r="E64" s="17">
        <f t="shared" si="0"/>
        <v>13.208315870999996</v>
      </c>
      <c r="G64" s="43"/>
      <c r="H64" s="17"/>
    </row>
    <row r="65" spans="1:8" x14ac:dyDescent="0.2">
      <c r="A65" s="1">
        <v>43466</v>
      </c>
      <c r="B65" s="12">
        <v>59.769102314999998</v>
      </c>
      <c r="C65" s="43">
        <f>+MIN($B$29,$B$41,$B$53,$B$65,$B$77)</f>
        <v>59.296630702999998</v>
      </c>
      <c r="D65" s="43">
        <f>+MAX($B$29,$B$41,$B$53,$B$65,$B$77)</f>
        <v>65.278249055000003</v>
      </c>
      <c r="E65" s="17">
        <f t="shared" si="0"/>
        <v>5.9816183520000052</v>
      </c>
      <c r="G65" s="43"/>
      <c r="H65" s="17"/>
    </row>
    <row r="66" spans="1:8" x14ac:dyDescent="0.2">
      <c r="A66" s="1">
        <v>43497</v>
      </c>
      <c r="B66" s="12">
        <v>61.452205241999998</v>
      </c>
      <c r="C66" s="43">
        <f>+MIN($B$30,$B$42,$B$54,$B$66,$B$78)</f>
        <v>59.074440074000002</v>
      </c>
      <c r="D66" s="43">
        <f>+MAX($B$30,$B$42,$B$54,$B$66,$B$78)</f>
        <v>66.745885813000001</v>
      </c>
      <c r="E66" s="17">
        <f t="shared" si="0"/>
        <v>7.6714457389999993</v>
      </c>
      <c r="G66" s="43"/>
      <c r="H66" s="17"/>
    </row>
    <row r="67" spans="1:8" x14ac:dyDescent="0.2">
      <c r="A67" s="1">
        <v>43525</v>
      </c>
      <c r="B67" s="12">
        <v>60.655814368999998</v>
      </c>
      <c r="C67" s="43">
        <f>+MIN($B$31,$B$43,$B$55,$B$67,$B$79)</f>
        <v>59.678919825999998</v>
      </c>
      <c r="D67" s="43">
        <f>+MAX($B$31,$B$43,$B$55,$B$67,$B$79)</f>
        <v>84.660976294999998</v>
      </c>
      <c r="E67" s="17">
        <f t="shared" si="0"/>
        <v>24.982056469</v>
      </c>
      <c r="G67" s="43"/>
      <c r="H67" s="17"/>
    </row>
    <row r="68" spans="1:8" x14ac:dyDescent="0.2">
      <c r="A68" s="1">
        <v>43556</v>
      </c>
      <c r="B68" s="12">
        <v>61.784690511000001</v>
      </c>
      <c r="C68" s="43">
        <f>+MIN($B$32,$B$44,$B$56,$B$68,$B$80)</f>
        <v>59.635989078000001</v>
      </c>
      <c r="D68" s="43">
        <f>+MAX($B$32,$B$44,$B$56,$B$68,$B$80)</f>
        <v>83.872126816999995</v>
      </c>
      <c r="E68" s="17">
        <f t="shared" si="0"/>
        <v>24.236137738999993</v>
      </c>
      <c r="G68" s="43"/>
      <c r="H68" s="17"/>
    </row>
    <row r="69" spans="1:8" x14ac:dyDescent="0.2">
      <c r="A69" s="1">
        <v>43586</v>
      </c>
      <c r="B69" s="12">
        <v>61.925961741000002</v>
      </c>
      <c r="C69" s="43">
        <f>+MIN($B$33,$B$45,$B$57,$B$69,$B$81)</f>
        <v>58.965589209999997</v>
      </c>
      <c r="D69" s="43">
        <f>+MAX($B$33,$B$45,$B$57,$B$69,$B$81)</f>
        <v>79.768273163000003</v>
      </c>
      <c r="E69" s="17">
        <f t="shared" si="0"/>
        <v>20.802683953000006</v>
      </c>
      <c r="G69" s="43"/>
      <c r="H69" s="17"/>
    </row>
    <row r="70" spans="1:8" x14ac:dyDescent="0.2">
      <c r="A70" s="1">
        <v>43617</v>
      </c>
      <c r="B70" s="12">
        <v>60.484218466000002</v>
      </c>
      <c r="C70" s="43">
        <f>+MIN($B$34,$B$46,$B$58,$B$70,$B$82)</f>
        <v>57.933341894999998</v>
      </c>
      <c r="D70" s="43">
        <f>+MAX($B$34,$B$46,$B$58,$B$70,$B$82)</f>
        <v>76.106002267999997</v>
      </c>
      <c r="E70" s="17">
        <f t="shared" si="0"/>
        <v>18.172660372999999</v>
      </c>
      <c r="G70" s="43"/>
      <c r="H70" s="17"/>
    </row>
    <row r="71" spans="1:8" x14ac:dyDescent="0.2">
      <c r="A71" s="1">
        <v>43647</v>
      </c>
      <c r="B71" s="12">
        <v>60.390318874000002</v>
      </c>
      <c r="C71" s="43">
        <f>+MIN($B$35,$B$47,$B$59,$B$71,$B$83)</f>
        <v>57.644801272000002</v>
      </c>
      <c r="D71" s="43">
        <f>+MAX($B$35,$B$47,$B$59,$B$71,$B$83)</f>
        <v>76.702798486000006</v>
      </c>
      <c r="E71" s="17">
        <f t="shared" si="0"/>
        <v>19.057997214000004</v>
      </c>
      <c r="G71" s="43"/>
      <c r="H71" s="17"/>
    </row>
    <row r="72" spans="1:8" x14ac:dyDescent="0.2">
      <c r="A72" s="1">
        <v>43678</v>
      </c>
      <c r="B72" s="12">
        <v>62.767018198999999</v>
      </c>
      <c r="C72" s="43">
        <f>+MIN($B$36,$B$48,$B$60,$B$72,$B$84)</f>
        <v>60.245991756000002</v>
      </c>
      <c r="D72" s="43">
        <f>+MAX($B$36,$B$48,$B$60,$B$72,$B$84)</f>
        <v>75.425369485000004</v>
      </c>
      <c r="E72" s="17">
        <f t="shared" si="0"/>
        <v>15.179377729000002</v>
      </c>
      <c r="G72" s="43"/>
      <c r="H72" s="17"/>
    </row>
    <row r="73" spans="1:8" x14ac:dyDescent="0.2">
      <c r="A73" s="1">
        <v>43709</v>
      </c>
      <c r="B73" s="12">
        <v>61.436962487000002</v>
      </c>
      <c r="C73" s="43">
        <f>+MIN($B$37,$B$49,$B$61,$B$73,$B$85)</f>
        <v>59.281422135</v>
      </c>
      <c r="D73" s="43">
        <f>+MAX($B$37,$B$49,$B$61,$B$73,$B$85)</f>
        <v>74.234636526000003</v>
      </c>
      <c r="E73" s="17">
        <f t="shared" si="0"/>
        <v>14.953214391000003</v>
      </c>
      <c r="G73" s="43"/>
      <c r="H73" s="17"/>
    </row>
    <row r="74" spans="1:8" x14ac:dyDescent="0.2">
      <c r="A74" s="1">
        <v>43739</v>
      </c>
      <c r="B74" s="12">
        <v>60.342442114999997</v>
      </c>
      <c r="C74" s="43">
        <f>+MIN($B$38,$B$50,$B$62,$B$74,$B$86)</f>
        <v>59.236967143999998</v>
      </c>
      <c r="D74" s="43">
        <f>+MAX($B$38,$B$50,$B$62,$B$74,$B$86)</f>
        <v>73.064761629000003</v>
      </c>
      <c r="E74" s="17">
        <f t="shared" si="0"/>
        <v>13.827794485000005</v>
      </c>
      <c r="G74" s="43"/>
      <c r="H74" s="17"/>
    </row>
    <row r="75" spans="1:8" x14ac:dyDescent="0.2">
      <c r="A75" s="1">
        <v>43770</v>
      </c>
      <c r="B75" s="12">
        <v>60.560447875999998</v>
      </c>
      <c r="C75" s="43">
        <f>+MIN($B$39,$B$51,$B$63,$B$75,$B$87)</f>
        <v>59.764222490000002</v>
      </c>
      <c r="D75" s="43">
        <f>+MAX($B$39,$B$51,$B$63,$B$75,$B$87)</f>
        <v>71.986398184999999</v>
      </c>
      <c r="E75" s="17">
        <f t="shared" si="0"/>
        <v>12.222175694999997</v>
      </c>
      <c r="G75" s="43"/>
      <c r="H75" s="17"/>
    </row>
    <row r="76" spans="1:8" x14ac:dyDescent="0.2">
      <c r="A76" s="1">
        <v>43800</v>
      </c>
      <c r="B76" s="12">
        <v>62.603433838000001</v>
      </c>
      <c r="C76" s="43">
        <f>+MIN($B$40,$B$52,$B$64,$B$76,$B$88)</f>
        <v>59.966413484</v>
      </c>
      <c r="D76" s="43">
        <f>+MAX($B$40,$B$52,$B$64,$B$76,$B$88)</f>
        <v>73.174729354999997</v>
      </c>
      <c r="E76" s="17">
        <f t="shared" si="0"/>
        <v>13.208315870999996</v>
      </c>
      <c r="G76" s="43"/>
      <c r="H76" s="17"/>
    </row>
    <row r="77" spans="1:8" x14ac:dyDescent="0.2">
      <c r="A77" s="1">
        <v>43831</v>
      </c>
      <c r="B77" s="12">
        <v>61.866420054999999</v>
      </c>
      <c r="C77" s="43">
        <f>+MIN($B$29,$B$41,$B$53,$B$65,$B$77)</f>
        <v>59.296630702999998</v>
      </c>
      <c r="D77" s="43">
        <f>+MAX($B$29,$B$41,$B$53,$B$65,$B$77)</f>
        <v>65.278249055000003</v>
      </c>
      <c r="E77" s="17">
        <f t="shared" si="0"/>
        <v>5.9816183520000052</v>
      </c>
      <c r="G77" s="43"/>
      <c r="H77" s="17"/>
    </row>
    <row r="78" spans="1:8" x14ac:dyDescent="0.2">
      <c r="A78" s="1">
        <v>43862</v>
      </c>
      <c r="B78" s="12">
        <v>66.745885813000001</v>
      </c>
      <c r="C78" s="43">
        <f>+MIN($B$30,$B$42,$B$54,$B$66,$B$78)</f>
        <v>59.074440074000002</v>
      </c>
      <c r="D78" s="43">
        <f>+MAX($B$30,$B$42,$B$54,$B$66,$B$78)</f>
        <v>66.745885813000001</v>
      </c>
      <c r="E78" s="17">
        <f t="shared" si="0"/>
        <v>7.6714457389999993</v>
      </c>
      <c r="G78" s="43"/>
      <c r="H78" s="17"/>
    </row>
    <row r="79" spans="1:8" x14ac:dyDescent="0.2">
      <c r="A79" s="1">
        <v>43891</v>
      </c>
      <c r="B79" s="12">
        <v>84.660976294999998</v>
      </c>
      <c r="C79" s="43">
        <f>+MIN($B$31,$B$43,$B$55,$B$67,$B$79)</f>
        <v>59.678919825999998</v>
      </c>
      <c r="D79" s="43">
        <f>+MAX($B$31,$B$43,$B$55,$B$67,$B$79)</f>
        <v>84.660976294999998</v>
      </c>
      <c r="E79" s="17">
        <f t="shared" si="0"/>
        <v>24.982056469</v>
      </c>
      <c r="G79" s="43"/>
      <c r="H79" s="17"/>
    </row>
    <row r="80" spans="1:8" x14ac:dyDescent="0.2">
      <c r="A80" s="1">
        <v>43922</v>
      </c>
      <c r="B80" s="12">
        <v>83.872126816999995</v>
      </c>
      <c r="C80" s="43">
        <f>+MIN($B$32,$B$44,$B$56,$B$68,$B$80)</f>
        <v>59.635989078000001</v>
      </c>
      <c r="D80" s="43">
        <f>+MAX($B$32,$B$44,$B$56,$B$68,$B$80)</f>
        <v>83.872126816999995</v>
      </c>
      <c r="E80" s="17">
        <f t="shared" si="0"/>
        <v>24.236137738999993</v>
      </c>
      <c r="G80" s="43"/>
      <c r="H80" s="17"/>
    </row>
    <row r="81" spans="1:8" x14ac:dyDescent="0.2">
      <c r="A81" s="1">
        <v>43952</v>
      </c>
      <c r="B81" s="12">
        <v>79.768273163000003</v>
      </c>
      <c r="C81" s="43">
        <f>+MIN($B$33,$B$45,$B$57,$B$69,$B$81)</f>
        <v>58.965589209999997</v>
      </c>
      <c r="D81" s="43">
        <f>+MAX($B$33,$B$45,$B$57,$B$69,$B$81)</f>
        <v>79.768273163000003</v>
      </c>
      <c r="E81" s="17">
        <f t="shared" si="0"/>
        <v>20.802683953000006</v>
      </c>
      <c r="G81" s="43"/>
      <c r="H81" s="17"/>
    </row>
    <row r="82" spans="1:8" x14ac:dyDescent="0.2">
      <c r="A82" s="1">
        <v>43983</v>
      </c>
      <c r="B82" s="12">
        <v>76.106002267999997</v>
      </c>
      <c r="C82" s="43">
        <f>+MIN($B$34,$B$46,$B$58,$B$70,$B$82)</f>
        <v>57.933341894999998</v>
      </c>
      <c r="D82" s="43">
        <f>+MAX($B$34,$B$46,$B$58,$B$70,$B$82)</f>
        <v>76.106002267999997</v>
      </c>
      <c r="E82" s="17">
        <f t="shared" si="0"/>
        <v>18.172660372999999</v>
      </c>
      <c r="G82" s="43"/>
      <c r="H82" s="17"/>
    </row>
    <row r="83" spans="1:8" x14ac:dyDescent="0.2">
      <c r="A83" s="1">
        <v>44013</v>
      </c>
      <c r="B83" s="12">
        <v>76.702798486000006</v>
      </c>
      <c r="C83" s="43">
        <f>+MIN($B$35,$B$47,$B$59,$B$71,$B$83)</f>
        <v>57.644801272000002</v>
      </c>
      <c r="D83" s="43">
        <f>+MAX($B$35,$B$47,$B$59,$B$71,$B$83)</f>
        <v>76.702798486000006</v>
      </c>
      <c r="E83" s="17">
        <f t="shared" si="0"/>
        <v>19.057997214000004</v>
      </c>
      <c r="G83" s="43"/>
      <c r="H83" s="17"/>
    </row>
    <row r="84" spans="1:8" x14ac:dyDescent="0.2">
      <c r="A84" s="1">
        <v>44044</v>
      </c>
      <c r="B84" s="12">
        <v>75.425369485000004</v>
      </c>
      <c r="C84" s="43">
        <f>+MIN($B$36,$B$48,$B$60,$B$72,$B$84)</f>
        <v>60.245991756000002</v>
      </c>
      <c r="D84" s="43">
        <f>+MAX($B$36,$B$48,$B$60,$B$72,$B$84)</f>
        <v>75.425369485000004</v>
      </c>
      <c r="E84" s="17">
        <f t="shared" si="0"/>
        <v>15.179377729000002</v>
      </c>
      <c r="G84" s="43"/>
      <c r="H84" s="17"/>
    </row>
    <row r="85" spans="1:8" x14ac:dyDescent="0.2">
      <c r="A85" s="1">
        <v>44075</v>
      </c>
      <c r="B85" s="12">
        <v>74.234636526000003</v>
      </c>
      <c r="C85" s="43">
        <f>+MIN($B$37,$B$49,$B$61,$B$73,$B$85)</f>
        <v>59.281422135</v>
      </c>
      <c r="D85" s="43">
        <f>+MAX($B$37,$B$49,$B$61,$B$73,$B$85)</f>
        <v>74.234636526000003</v>
      </c>
      <c r="E85" s="17">
        <f t="shared" si="0"/>
        <v>14.953214391000003</v>
      </c>
      <c r="G85" s="43"/>
      <c r="H85" s="17"/>
    </row>
    <row r="86" spans="1:8" x14ac:dyDescent="0.2">
      <c r="A86" s="1">
        <v>44105</v>
      </c>
      <c r="B86" s="12">
        <v>73.064761629000003</v>
      </c>
      <c r="C86" s="43">
        <f>+MIN($B$38,$B$50,$B$62,$B$74,$B$86)</f>
        <v>59.236967143999998</v>
      </c>
      <c r="D86" s="43">
        <f>+MAX($B$38,$B$50,$B$62,$B$74,$B$86)</f>
        <v>73.064761629000003</v>
      </c>
      <c r="E86" s="17">
        <f t="shared" si="0"/>
        <v>13.827794485000005</v>
      </c>
      <c r="G86" s="43"/>
      <c r="H86" s="17"/>
    </row>
    <row r="87" spans="1:8" x14ac:dyDescent="0.2">
      <c r="A87" s="1">
        <v>44136</v>
      </c>
      <c r="B87" s="12">
        <v>71.986398184999999</v>
      </c>
      <c r="C87" s="43">
        <f>+MIN($B$39,$B$51,$B$63,$B$75,$B$87)</f>
        <v>59.764222490000002</v>
      </c>
      <c r="D87" s="43">
        <f>+MAX($B$39,$B$51,$B$63,$B$75,$B$87)</f>
        <v>71.986398184999999</v>
      </c>
      <c r="E87" s="17">
        <f t="shared" si="0"/>
        <v>12.222175694999997</v>
      </c>
      <c r="G87" s="43"/>
      <c r="H87" s="17"/>
    </row>
    <row r="88" spans="1:8" x14ac:dyDescent="0.2">
      <c r="A88" s="1">
        <v>44166</v>
      </c>
      <c r="B88" s="12">
        <v>73.174729354999997</v>
      </c>
      <c r="C88" s="43">
        <f>+MIN($B$40,$B$52,$B$64,$B$76,$B$88)</f>
        <v>59.966413484</v>
      </c>
      <c r="D88" s="43">
        <f>+MAX($B$40,$B$52,$B$64,$B$76,$B$88)</f>
        <v>73.174729354999997</v>
      </c>
      <c r="E88" s="17">
        <f t="shared" si="0"/>
        <v>13.208315870999996</v>
      </c>
      <c r="G88" s="43"/>
      <c r="H88" s="17"/>
    </row>
    <row r="89" spans="1:8" x14ac:dyDescent="0.2">
      <c r="A89" s="1">
        <v>44197</v>
      </c>
      <c r="B89" s="12">
        <v>72.875815674999998</v>
      </c>
      <c r="C89" s="43">
        <f>+MIN($B$29,$B$41,$B$53,$B$65,$B$77)</f>
        <v>59.296630702999998</v>
      </c>
      <c r="D89" s="43">
        <f>+MAX($B$29,$B$41,$B$53,$B$65,$B$77)</f>
        <v>65.278249055000003</v>
      </c>
      <c r="E89" s="17">
        <f t="shared" si="0"/>
        <v>5.9816183520000052</v>
      </c>
      <c r="G89" s="43"/>
      <c r="H89" s="17"/>
    </row>
    <row r="90" spans="1:8" x14ac:dyDescent="0.2">
      <c r="A90" s="1">
        <v>44228</v>
      </c>
      <c r="B90" s="12">
        <v>67.531020299000005</v>
      </c>
      <c r="C90" s="43">
        <f>+MIN($B$30,$B$42,$B$54,$B$66,$B$78)</f>
        <v>59.074440074000002</v>
      </c>
      <c r="D90" s="43">
        <f>+MAX($B$30,$B$42,$B$54,$B$66,$B$78)</f>
        <v>66.745885813000001</v>
      </c>
      <c r="E90" s="17">
        <f t="shared" si="0"/>
        <v>7.6714457389999993</v>
      </c>
      <c r="G90" s="43"/>
      <c r="H90" s="17"/>
    </row>
    <row r="91" spans="1:8" x14ac:dyDescent="0.2">
      <c r="A91" s="1">
        <v>44256</v>
      </c>
      <c r="B91" s="12">
        <v>67.643158769999999</v>
      </c>
      <c r="C91" s="43">
        <f>+MIN($B$31,$B$43,$B$55,$B$67,$B$79)</f>
        <v>59.678919825999998</v>
      </c>
      <c r="D91" s="43">
        <f>+MAX($B$31,$B$43,$B$55,$B$67,$B$79)</f>
        <v>84.660976294999998</v>
      </c>
      <c r="E91" s="17">
        <f t="shared" si="0"/>
        <v>24.982056469</v>
      </c>
      <c r="G91" s="43"/>
      <c r="H91" s="17"/>
    </row>
    <row r="92" spans="1:8" x14ac:dyDescent="0.2">
      <c r="A92" s="1">
        <v>44287</v>
      </c>
      <c r="B92" s="12">
        <v>66.732841649999997</v>
      </c>
      <c r="C92" s="43">
        <f>+MIN($B$32,$B$44,$B$56,$B$68,$B$80)</f>
        <v>59.635989078000001</v>
      </c>
      <c r="D92" s="43">
        <f>+MAX($B$32,$B$44,$B$56,$B$68,$B$80)</f>
        <v>83.872126816999995</v>
      </c>
      <c r="E92" s="17">
        <f t="shared" si="0"/>
        <v>24.236137738999993</v>
      </c>
      <c r="G92" s="43"/>
      <c r="H92" s="17"/>
    </row>
    <row r="93" spans="1:8" x14ac:dyDescent="0.2">
      <c r="A93" s="1">
        <v>44317</v>
      </c>
      <c r="B93" s="12">
        <v>65.126279030000006</v>
      </c>
      <c r="C93" s="43">
        <f>+MIN($B$33,$B$45,$B$57,$B$69,$B$81)</f>
        <v>58.965589209999997</v>
      </c>
      <c r="D93" s="43">
        <f>+MAX($B$33,$B$45,$B$57,$B$69,$B$81)</f>
        <v>79.768273163000003</v>
      </c>
      <c r="E93" s="17">
        <f t="shared" ref="E93:E112" si="1">D93-C93</f>
        <v>20.802683953000006</v>
      </c>
      <c r="G93" s="43"/>
      <c r="H93" s="17"/>
    </row>
    <row r="94" spans="1:8" x14ac:dyDescent="0.2">
      <c r="A94" s="1">
        <v>44348</v>
      </c>
      <c r="B94" s="12">
        <v>64.692796176000002</v>
      </c>
      <c r="C94" s="43">
        <f>+MIN($B$34,$B$46,$B$58,$B$70,$B$82)</f>
        <v>57.933341894999998</v>
      </c>
      <c r="D94" s="43">
        <f>+MAX($B$34,$B$46,$B$58,$B$70,$B$82)</f>
        <v>76.106002267999997</v>
      </c>
      <c r="E94" s="17">
        <f t="shared" si="1"/>
        <v>18.172660372999999</v>
      </c>
      <c r="G94" s="43"/>
      <c r="H94" s="17"/>
    </row>
    <row r="95" spans="1:8" x14ac:dyDescent="0.2">
      <c r="A95" s="1">
        <v>44378</v>
      </c>
      <c r="B95" s="12">
        <v>63.825649697999999</v>
      </c>
      <c r="C95" s="43">
        <f>+MIN($B$35,$B$47,$B$59,$B$71,$B$83)</f>
        <v>57.644801272000002</v>
      </c>
      <c r="D95" s="43">
        <f>+MAX($B$35,$B$47,$B$59,$B$71,$B$83)</f>
        <v>76.702798486000006</v>
      </c>
      <c r="E95" s="17">
        <f t="shared" si="1"/>
        <v>19.057997214000004</v>
      </c>
      <c r="G95" s="43"/>
      <c r="H95" s="17"/>
    </row>
    <row r="96" spans="1:8" x14ac:dyDescent="0.2">
      <c r="A96" s="1">
        <v>44409</v>
      </c>
      <c r="B96" s="12">
        <v>64.154046367999996</v>
      </c>
      <c r="C96" s="43">
        <f>+MIN($B$36,$B$48,$B$60,$B$72,$B$84)</f>
        <v>60.245991756000002</v>
      </c>
      <c r="D96" s="43">
        <f>+MAX($B$36,$B$48,$B$60,$B$72,$B$84)</f>
        <v>75.425369485000004</v>
      </c>
      <c r="E96" s="17">
        <f t="shared" si="1"/>
        <v>15.179377729000002</v>
      </c>
      <c r="G96" s="43"/>
      <c r="H96" s="17"/>
    </row>
    <row r="97" spans="1:8" x14ac:dyDescent="0.2">
      <c r="A97" s="1">
        <v>44440</v>
      </c>
      <c r="B97" s="12">
        <v>63.699689372000002</v>
      </c>
      <c r="C97" s="43">
        <f>+MIN($B$37,$B$49,$B$61,$B$73,$B$85)</f>
        <v>59.281422135</v>
      </c>
      <c r="D97" s="43">
        <f>+MAX($B$37,$B$49,$B$61,$B$73,$B$85)</f>
        <v>74.234636526000003</v>
      </c>
      <c r="E97" s="17">
        <f t="shared" si="1"/>
        <v>14.953214391000003</v>
      </c>
      <c r="G97" s="43"/>
      <c r="H97" s="17"/>
    </row>
    <row r="98" spans="1:8" x14ac:dyDescent="0.2">
      <c r="A98" s="1">
        <v>44470</v>
      </c>
      <c r="B98" s="12">
        <v>63.317162834999998</v>
      </c>
      <c r="C98" s="43">
        <f>+MIN($B$38,$B$50,$B$62,$B$74,$B$86)</f>
        <v>59.236967143999998</v>
      </c>
      <c r="D98" s="43">
        <f>+MAX($B$38,$B$50,$B$62,$B$74,$B$86)</f>
        <v>73.064761629000003</v>
      </c>
      <c r="E98" s="17">
        <f t="shared" si="1"/>
        <v>13.827794485000005</v>
      </c>
      <c r="G98" s="43"/>
      <c r="H98" s="17"/>
    </row>
    <row r="99" spans="1:8" x14ac:dyDescent="0.2">
      <c r="A99" s="1">
        <v>44501</v>
      </c>
      <c r="B99" s="12">
        <v>62.860310114999997</v>
      </c>
      <c r="C99" s="43">
        <f>+MIN($B$39,$B$51,$B$63,$B$75,$B$87)</f>
        <v>59.764222490000002</v>
      </c>
      <c r="D99" s="43">
        <f>+MAX($B$39,$B$51,$B$63,$B$75,$B$87)</f>
        <v>71.986398184999999</v>
      </c>
      <c r="E99" s="17">
        <f t="shared" si="1"/>
        <v>12.222175694999997</v>
      </c>
      <c r="G99" s="43"/>
      <c r="H99" s="17"/>
    </row>
    <row r="100" spans="1:8" x14ac:dyDescent="0.2">
      <c r="A100" s="1">
        <v>44531</v>
      </c>
      <c r="B100" s="12">
        <v>64.240143724000006</v>
      </c>
      <c r="C100" s="43">
        <f>+MIN($B$40,$B$52,$B$64,$B$76,$B$88)</f>
        <v>59.966413484</v>
      </c>
      <c r="D100" s="43">
        <f>+MAX($B$40,$B$52,$B$64,$B$76,$B$88)</f>
        <v>73.174729354999997</v>
      </c>
      <c r="E100" s="17">
        <f t="shared" si="1"/>
        <v>13.208315870999996</v>
      </c>
      <c r="G100" s="43"/>
      <c r="H100" s="17"/>
    </row>
    <row r="101" spans="1:8" x14ac:dyDescent="0.2">
      <c r="A101" s="1">
        <v>44562</v>
      </c>
      <c r="B101" s="12">
        <v>62.958323221000001</v>
      </c>
      <c r="C101" s="43">
        <f>+MIN($B$29,$B$41,$B$53,$B$65,$B$77)</f>
        <v>59.296630702999998</v>
      </c>
      <c r="D101" s="17">
        <f>+MAX($B$29,$B$41,$B$53,$B$65,$B$77)</f>
        <v>65.278249055000003</v>
      </c>
      <c r="E101" s="17">
        <f t="shared" si="1"/>
        <v>5.9816183520000052</v>
      </c>
      <c r="G101" s="43"/>
      <c r="H101" s="17"/>
    </row>
    <row r="102" spans="1:8" x14ac:dyDescent="0.2">
      <c r="A102" s="1">
        <v>44593</v>
      </c>
      <c r="B102" s="12">
        <v>63.113235148999998</v>
      </c>
      <c r="C102" s="43">
        <f>+MIN($B$30,$B$42,$B$54,$B$66,$B$78)</f>
        <v>59.074440074000002</v>
      </c>
      <c r="D102" s="17">
        <f>+MAX($B$30,$B$42,$B$54,$B$66,$B$78)</f>
        <v>66.745885813000001</v>
      </c>
      <c r="E102" s="17">
        <f t="shared" si="1"/>
        <v>7.6714457389999993</v>
      </c>
      <c r="G102" s="43"/>
      <c r="H102" s="17"/>
    </row>
    <row r="103" spans="1:8" x14ac:dyDescent="0.2">
      <c r="A103" s="1">
        <v>44621</v>
      </c>
      <c r="B103" s="12">
        <v>63.801694636999997</v>
      </c>
      <c r="C103" s="43">
        <f>+MIN($B$31,$B$43,$B$55,$B$67,$B$79)</f>
        <v>59.678919825999998</v>
      </c>
      <c r="D103" s="17">
        <f>+MAX($B$31,$B$43,$B$55,$B$67,$B$79)</f>
        <v>84.660976294999998</v>
      </c>
      <c r="E103" s="17">
        <f t="shared" si="1"/>
        <v>24.982056469</v>
      </c>
      <c r="G103" s="43"/>
      <c r="H103" s="17"/>
    </row>
    <row r="104" spans="1:8" x14ac:dyDescent="0.2">
      <c r="A104" s="1">
        <v>44652</v>
      </c>
      <c r="B104" s="12">
        <v>64.556637155999994</v>
      </c>
      <c r="C104" s="43">
        <f>+MIN($B$32,$B$44,$B$56,$B$68,$B$80)</f>
        <v>59.635989078000001</v>
      </c>
      <c r="D104" s="17">
        <f>+MAX($B$32,$B$44,$B$56,$B$68,$B$80)</f>
        <v>83.872126816999995</v>
      </c>
      <c r="E104" s="17">
        <f t="shared" si="1"/>
        <v>24.236137738999993</v>
      </c>
      <c r="G104" s="43"/>
      <c r="H104" s="17"/>
    </row>
    <row r="105" spans="1:8" x14ac:dyDescent="0.2">
      <c r="A105" s="1">
        <v>44682</v>
      </c>
      <c r="B105" s="12">
        <v>64.028419932000006</v>
      </c>
      <c r="C105" s="43">
        <f>+MIN($B$33,$B$45,$B$57,$B$69,$B$81)</f>
        <v>58.965589209999997</v>
      </c>
      <c r="D105" s="17">
        <f>+MAX($B$33,$B$45,$B$57,$B$69,$B$81)</f>
        <v>79.768273163000003</v>
      </c>
      <c r="E105" s="17">
        <f t="shared" si="1"/>
        <v>20.802683953000006</v>
      </c>
      <c r="G105" s="43"/>
      <c r="H105" s="17"/>
    </row>
    <row r="106" spans="1:8" x14ac:dyDescent="0.2">
      <c r="A106" s="1">
        <v>44713</v>
      </c>
      <c r="B106" s="12">
        <v>63.869325766999999</v>
      </c>
      <c r="C106" s="43">
        <f>+MIN($B$34,$B$46,$B$58,$B$70,$B$82)</f>
        <v>57.933341894999998</v>
      </c>
      <c r="D106" s="17">
        <f>+MAX($B$34,$B$46,$B$58,$B$70,$B$82)</f>
        <v>76.106002267999997</v>
      </c>
      <c r="E106" s="17">
        <f t="shared" si="1"/>
        <v>18.172660372999999</v>
      </c>
      <c r="G106" s="43"/>
      <c r="H106" s="17"/>
    </row>
    <row r="107" spans="1:8" x14ac:dyDescent="0.2">
      <c r="A107" s="1">
        <v>44743</v>
      </c>
      <c r="B107" s="12">
        <v>63.407002767000002</v>
      </c>
      <c r="C107" s="43">
        <f>+MIN($B$35,$B$47,$B$59,$B$71,$B$83)</f>
        <v>57.644801272000002</v>
      </c>
      <c r="D107" s="17">
        <f>+MAX($B$35,$B$47,$B$59,$B$71,$B$83)</f>
        <v>76.702798486000006</v>
      </c>
      <c r="E107" s="17">
        <f t="shared" si="1"/>
        <v>19.057997214000004</v>
      </c>
      <c r="G107" s="43"/>
      <c r="H107" s="17"/>
    </row>
    <row r="108" spans="1:8" x14ac:dyDescent="0.2">
      <c r="A108" s="1">
        <v>44774</v>
      </c>
      <c r="B108" s="12">
        <v>63.984805420999997</v>
      </c>
      <c r="C108" s="43">
        <f>+MIN($B$36,$B$48,$B$60,$B$72,$B$84)</f>
        <v>60.245991756000002</v>
      </c>
      <c r="D108" s="17">
        <f>+MAX($B$36,$B$48,$B$60,$B$72,$B$84)</f>
        <v>75.425369485000004</v>
      </c>
      <c r="E108" s="17">
        <f t="shared" si="1"/>
        <v>15.179377729000002</v>
      </c>
      <c r="G108" s="43"/>
      <c r="H108" s="17"/>
    </row>
    <row r="109" spans="1:8" x14ac:dyDescent="0.2">
      <c r="A109" s="1">
        <v>44805</v>
      </c>
      <c r="B109" s="12">
        <v>63.980976067999997</v>
      </c>
      <c r="C109" s="43">
        <f>+MIN($B$37,$B$49,$B$61,$B$73,$B$85)</f>
        <v>59.281422135</v>
      </c>
      <c r="D109" s="17">
        <f>+MAX($B$37,$B$49,$B$61,$B$73,$B$85)</f>
        <v>74.234636526000003</v>
      </c>
      <c r="E109" s="17">
        <f t="shared" si="1"/>
        <v>14.953214391000003</v>
      </c>
      <c r="G109" s="43"/>
      <c r="H109" s="17"/>
    </row>
    <row r="110" spans="1:8" x14ac:dyDescent="0.2">
      <c r="A110" s="1">
        <v>44835</v>
      </c>
      <c r="B110" s="12">
        <v>64.066527528999998</v>
      </c>
      <c r="C110" s="43">
        <f>+MIN($B$38,$B$50,$B$62,$B$74,$B$86)</f>
        <v>59.236967143999998</v>
      </c>
      <c r="D110" s="17">
        <f>+MAX($B$38,$B$50,$B$62,$B$74,$B$86)</f>
        <v>73.064761629000003</v>
      </c>
      <c r="E110" s="17">
        <f t="shared" si="1"/>
        <v>13.827794485000005</v>
      </c>
      <c r="G110" s="43"/>
      <c r="H110" s="17"/>
    </row>
    <row r="111" spans="1:8" x14ac:dyDescent="0.2">
      <c r="A111" s="1">
        <v>44866</v>
      </c>
      <c r="B111" s="12">
        <v>63.843758067000003</v>
      </c>
      <c r="C111" s="43">
        <f>+MIN($B$39,$B$51,$B$63,$B$75,$B$87)</f>
        <v>59.764222490000002</v>
      </c>
      <c r="D111" s="17">
        <f>+MAX($B$39,$B$51,$B$63,$B$75,$B$87)</f>
        <v>71.986398184999999</v>
      </c>
      <c r="E111" s="17">
        <f t="shared" si="1"/>
        <v>12.222175694999997</v>
      </c>
      <c r="G111" s="43"/>
      <c r="H111" s="17"/>
    </row>
    <row r="112" spans="1:8" x14ac:dyDescent="0.2">
      <c r="A112" s="59">
        <v>44896</v>
      </c>
      <c r="B112" s="65">
        <v>65.223591675999998</v>
      </c>
      <c r="C112" s="64">
        <f>+MIN($B$40,$B$52,$B$64,$B$76,$B$88)</f>
        <v>59.966413484</v>
      </c>
      <c r="D112" s="63">
        <f>+MAX($B$40,$B$52,$B$64,$B$76,$B$88)</f>
        <v>73.174729354999997</v>
      </c>
      <c r="E112" s="63">
        <f t="shared" si="1"/>
        <v>13.208315870999996</v>
      </c>
      <c r="G112" s="43"/>
      <c r="H112" s="17"/>
    </row>
    <row r="113" spans="1:2" x14ac:dyDescent="0.2">
      <c r="A113" s="353" t="s">
        <v>632</v>
      </c>
    </row>
    <row r="114" spans="1:2" x14ac:dyDescent="0.2">
      <c r="A114" s="32" t="s">
        <v>635</v>
      </c>
    </row>
    <row r="115" spans="1:2" x14ac:dyDescent="0.2">
      <c r="A115" s="366" t="s">
        <v>636</v>
      </c>
    </row>
    <row r="116" spans="1:2" x14ac:dyDescent="0.2">
      <c r="A116" s="4"/>
      <c r="B116" s="69" t="s">
        <v>350</v>
      </c>
    </row>
    <row r="117" spans="1:2" x14ac:dyDescent="0.2">
      <c r="A117" s="386">
        <v>65</v>
      </c>
      <c r="B117">
        <v>0</v>
      </c>
    </row>
    <row r="118" spans="1:2" x14ac:dyDescent="0.2">
      <c r="A118" s="17">
        <v>65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ColWidth="9.28515625" defaultRowHeight="15" x14ac:dyDescent="0.25"/>
  <cols>
    <col min="1" max="1" width="9.28515625" style="119"/>
    <col min="2" max="2" width="26.28515625" style="119" customWidth="1"/>
    <col min="3" max="3" width="9.5703125" style="119" customWidth="1"/>
    <col min="4" max="13" width="9.28515625" style="119"/>
    <col min="14" max="15" width="9.28515625" style="121"/>
    <col min="16" max="16" width="9.28515625" style="119"/>
    <col min="17" max="17" width="33" style="119" customWidth="1"/>
    <col min="18" max="18" width="14.285156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460" t="s">
        <v>427</v>
      </c>
      <c r="R6" s="456" t="s">
        <v>421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461" t="s">
        <v>423</v>
      </c>
      <c r="R7" s="457" t="s">
        <v>422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461" t="s">
        <v>481</v>
      </c>
      <c r="R8" s="457" t="s">
        <v>424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Q9" s="462" t="s">
        <v>426</v>
      </c>
      <c r="R9" s="458" t="s">
        <v>425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3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3" x14ac:dyDescent="0.25">
      <c r="C24" s="586" t="s">
        <v>428</v>
      </c>
      <c r="D24" s="586"/>
      <c r="E24" s="586"/>
      <c r="F24" s="586"/>
      <c r="G24" s="586"/>
      <c r="H24" s="32"/>
      <c r="I24" s="586" t="s">
        <v>429</v>
      </c>
      <c r="J24" s="586"/>
      <c r="K24" s="586"/>
      <c r="L24" s="586"/>
    </row>
    <row r="25" spans="1:13" x14ac:dyDescent="0.25"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409"/>
      <c r="B26" s="459" t="s">
        <v>423</v>
      </c>
      <c r="C26" s="6">
        <v>0.47890758630000002</v>
      </c>
      <c r="D26" s="6">
        <v>0.46560895889999998</v>
      </c>
      <c r="E26" s="6">
        <v>0.44768290983999998</v>
      </c>
      <c r="F26" s="6">
        <v>0.42397262208999997</v>
      </c>
      <c r="G26" s="6">
        <v>0.40976460299</v>
      </c>
      <c r="H26" s="406"/>
      <c r="I26" s="6">
        <f t="shared" ref="I26:L28" si="0">D26-C26</f>
        <v>-1.329862740000004E-2</v>
      </c>
      <c r="J26" s="6">
        <f t="shared" si="0"/>
        <v>-1.7926049060000004E-2</v>
      </c>
      <c r="K26" s="6">
        <f t="shared" si="0"/>
        <v>-2.3710287750000003E-2</v>
      </c>
      <c r="L26" s="6">
        <f t="shared" si="0"/>
        <v>-1.4208019099999969E-2</v>
      </c>
      <c r="M26" s="404"/>
    </row>
    <row r="27" spans="1:13" x14ac:dyDescent="0.25">
      <c r="A27" s="409"/>
      <c r="B27" s="459" t="s">
        <v>481</v>
      </c>
      <c r="C27" s="6">
        <v>1.7586242191999999</v>
      </c>
      <c r="D27" s="6">
        <v>1.8969207205</v>
      </c>
      <c r="E27" s="6">
        <v>1.6555552814000001</v>
      </c>
      <c r="F27" s="6">
        <v>1.7645492324000001</v>
      </c>
      <c r="G27" s="6">
        <v>1.7630583217</v>
      </c>
      <c r="H27" s="406"/>
      <c r="I27" s="6">
        <f t="shared" si="0"/>
        <v>0.13829650130000015</v>
      </c>
      <c r="J27" s="6">
        <f t="shared" si="0"/>
        <v>-0.24136543909999997</v>
      </c>
      <c r="K27" s="6">
        <f t="shared" si="0"/>
        <v>0.10899395099999998</v>
      </c>
      <c r="L27" s="6">
        <f t="shared" si="0"/>
        <v>-1.4909107000000699E-3</v>
      </c>
      <c r="M27" s="404"/>
    </row>
    <row r="28" spans="1:13" x14ac:dyDescent="0.25">
      <c r="A28" s="409"/>
      <c r="B28" s="459" t="s">
        <v>426</v>
      </c>
      <c r="C28" s="6">
        <v>8.7265558740000007</v>
      </c>
      <c r="D28" s="6">
        <v>9.8854931562000008</v>
      </c>
      <c r="E28" s="6">
        <v>9.2102562268000003</v>
      </c>
      <c r="F28" s="6">
        <v>8.8884462069999994</v>
      </c>
      <c r="G28" s="6">
        <v>9.6180055971999998</v>
      </c>
      <c r="H28" s="406"/>
      <c r="I28" s="6">
        <f t="shared" si="0"/>
        <v>1.1589372822000001</v>
      </c>
      <c r="J28" s="6">
        <f t="shared" si="0"/>
        <v>-0.67523692940000046</v>
      </c>
      <c r="K28" s="6">
        <f t="shared" si="0"/>
        <v>-0.3218100198000009</v>
      </c>
      <c r="L28" s="6">
        <f t="shared" si="0"/>
        <v>0.72955939020000038</v>
      </c>
      <c r="M28" s="404"/>
    </row>
    <row r="29" spans="1:13" x14ac:dyDescent="0.25">
      <c r="A29" s="409"/>
      <c r="B29" s="463" t="s">
        <v>427</v>
      </c>
      <c r="C29" s="6">
        <f t="shared" ref="C29:G29" si="1">+SUM(C26:C28)</f>
        <v>10.9640876795</v>
      </c>
      <c r="D29" s="6">
        <f t="shared" si="1"/>
        <v>12.2480228356</v>
      </c>
      <c r="E29" s="6">
        <f t="shared" si="1"/>
        <v>11.313494418040001</v>
      </c>
      <c r="F29" s="6">
        <f t="shared" si="1"/>
        <v>11.07696806149</v>
      </c>
      <c r="G29" s="6">
        <f t="shared" si="1"/>
        <v>11.790828521889999</v>
      </c>
      <c r="H29" s="405" t="s">
        <v>430</v>
      </c>
      <c r="I29" s="6">
        <f>+SUM(I26:I28)</f>
        <v>1.2839351561000003</v>
      </c>
      <c r="J29" s="6">
        <f t="shared" ref="J29:L29" si="2">+SUM(J26:J28)</f>
        <v>-0.93452841756000038</v>
      </c>
      <c r="K29" s="6">
        <f t="shared" si="2"/>
        <v>-0.23652635655000093</v>
      </c>
      <c r="L29" s="6">
        <f t="shared" si="2"/>
        <v>0.71386046040000029</v>
      </c>
      <c r="M29" s="404"/>
    </row>
    <row r="30" spans="1:13" x14ac:dyDescent="0.25">
      <c r="A30" s="404"/>
      <c r="B30" s="353" t="s">
        <v>632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04"/>
    </row>
    <row r="31" spans="1:13" x14ac:dyDescent="0.25">
      <c r="A31" s="404"/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</row>
    <row r="32" spans="1:13" x14ac:dyDescent="0.25">
      <c r="A32" s="404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</row>
    <row r="33" spans="1:13" x14ac:dyDescent="0.25">
      <c r="A33" s="404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</row>
    <row r="34" spans="1:13" ht="36.75" x14ac:dyDescent="0.25">
      <c r="A34" s="404"/>
      <c r="B34" s="404"/>
      <c r="C34" s="469" t="s">
        <v>468</v>
      </c>
      <c r="D34" s="469" t="s">
        <v>230</v>
      </c>
      <c r="E34" s="469" t="s">
        <v>229</v>
      </c>
      <c r="F34" s="469" t="s">
        <v>469</v>
      </c>
      <c r="G34" s="404"/>
      <c r="H34" s="404"/>
      <c r="I34" s="404"/>
      <c r="J34" s="404"/>
      <c r="K34" s="404"/>
      <c r="L34" s="404"/>
      <c r="M34" s="404"/>
    </row>
    <row r="35" spans="1:13" x14ac:dyDescent="0.25">
      <c r="A35" s="465">
        <f t="shared" ref="A35:A82" si="3">YEAR(B35)</f>
        <v>2019</v>
      </c>
      <c r="B35" s="429">
        <v>43466</v>
      </c>
      <c r="C35" s="466">
        <v>11.865012999999999</v>
      </c>
      <c r="D35" s="464" t="e">
        <v>#N/A</v>
      </c>
      <c r="E35" s="467"/>
      <c r="F35" s="467">
        <v>11.865012999999999</v>
      </c>
      <c r="G35" s="407"/>
      <c r="H35" s="404"/>
      <c r="I35" s="404"/>
      <c r="J35" s="404"/>
      <c r="K35" s="404"/>
      <c r="L35" s="404"/>
      <c r="M35" s="404"/>
    </row>
    <row r="36" spans="1:13" x14ac:dyDescent="0.25">
      <c r="A36" s="465">
        <f t="shared" si="3"/>
        <v>2019</v>
      </c>
      <c r="B36" s="429">
        <v>43497</v>
      </c>
      <c r="C36" s="468">
        <v>11.678834</v>
      </c>
      <c r="D36" s="124" t="e">
        <v>#N/A</v>
      </c>
      <c r="E36" s="467">
        <f t="shared" ref="E36:E45" si="4">AVERAGEIF($A$35:$A$96,A36,$F$35:$F$96)</f>
        <v>12.2450055</v>
      </c>
      <c r="F36" s="467">
        <v>11.678834</v>
      </c>
      <c r="G36" s="407"/>
      <c r="H36" s="404"/>
      <c r="I36" s="404"/>
      <c r="J36" s="404"/>
      <c r="K36" s="404"/>
      <c r="L36" s="404"/>
      <c r="M36" s="404"/>
    </row>
    <row r="37" spans="1:13" x14ac:dyDescent="0.25">
      <c r="A37" s="465">
        <f t="shared" si="3"/>
        <v>2019</v>
      </c>
      <c r="B37" s="429">
        <v>43525</v>
      </c>
      <c r="C37" s="468">
        <v>11.937306</v>
      </c>
      <c r="D37" s="124" t="e">
        <v>#N/A</v>
      </c>
      <c r="E37" s="467">
        <f t="shared" si="4"/>
        <v>12.2450055</v>
      </c>
      <c r="F37" s="467">
        <v>11.937306</v>
      </c>
      <c r="G37" s="407"/>
      <c r="H37" s="404"/>
      <c r="I37" s="404"/>
      <c r="J37" s="404"/>
      <c r="K37" s="404"/>
      <c r="L37" s="404"/>
      <c r="M37" s="404"/>
    </row>
    <row r="38" spans="1:13" x14ac:dyDescent="0.25">
      <c r="A38" s="465">
        <f t="shared" si="3"/>
        <v>2019</v>
      </c>
      <c r="B38" s="429">
        <v>43556</v>
      </c>
      <c r="C38" s="468">
        <v>12.134698</v>
      </c>
      <c r="D38" s="124" t="e">
        <v>#N/A</v>
      </c>
      <c r="E38" s="467">
        <f t="shared" si="4"/>
        <v>12.2450055</v>
      </c>
      <c r="F38" s="467">
        <v>12.134698</v>
      </c>
      <c r="G38" s="407"/>
      <c r="H38" s="404"/>
      <c r="I38" s="404"/>
      <c r="J38" s="404"/>
      <c r="K38" s="404"/>
      <c r="L38" s="404"/>
      <c r="M38" s="404"/>
    </row>
    <row r="39" spans="1:13" x14ac:dyDescent="0.25">
      <c r="A39" s="465">
        <f t="shared" si="3"/>
        <v>2019</v>
      </c>
      <c r="B39" s="429">
        <v>43586</v>
      </c>
      <c r="C39" s="468">
        <v>12.163192</v>
      </c>
      <c r="D39" s="124" t="e">
        <v>#N/A</v>
      </c>
      <c r="E39" s="467">
        <f t="shared" si="4"/>
        <v>12.2450055</v>
      </c>
      <c r="F39" s="467">
        <v>12.163192</v>
      </c>
      <c r="G39" s="407"/>
      <c r="H39" s="404"/>
      <c r="I39" s="404"/>
      <c r="J39" s="404"/>
      <c r="K39" s="404"/>
      <c r="L39" s="404"/>
      <c r="M39" s="404"/>
    </row>
    <row r="40" spans="1:13" x14ac:dyDescent="0.25">
      <c r="A40" s="465">
        <f t="shared" si="3"/>
        <v>2019</v>
      </c>
      <c r="B40" s="429">
        <v>43617</v>
      </c>
      <c r="C40" s="468">
        <v>12.087543999999999</v>
      </c>
      <c r="D40" s="124" t="e">
        <v>#N/A</v>
      </c>
      <c r="E40" s="467">
        <f t="shared" si="4"/>
        <v>12.2450055</v>
      </c>
      <c r="F40" s="467">
        <v>12.087543999999999</v>
      </c>
      <c r="G40" s="407"/>
      <c r="H40" s="404"/>
      <c r="I40" s="404"/>
      <c r="J40" s="404"/>
      <c r="K40" s="404"/>
      <c r="L40" s="404"/>
      <c r="M40" s="404"/>
    </row>
    <row r="41" spans="1:13" x14ac:dyDescent="0.25">
      <c r="A41" s="465">
        <f t="shared" si="3"/>
        <v>2019</v>
      </c>
      <c r="B41" s="429">
        <v>43647</v>
      </c>
      <c r="C41" s="468">
        <v>11.819095000000001</v>
      </c>
      <c r="D41" s="124" t="e">
        <v>#N/A</v>
      </c>
      <c r="E41" s="467">
        <f t="shared" si="4"/>
        <v>12.2450055</v>
      </c>
      <c r="F41" s="467">
        <v>11.819095000000001</v>
      </c>
      <c r="G41" s="407"/>
      <c r="H41" s="404"/>
      <c r="I41" s="404"/>
      <c r="J41" s="404"/>
      <c r="K41" s="404"/>
      <c r="L41" s="404"/>
      <c r="M41" s="404"/>
    </row>
    <row r="42" spans="1:13" x14ac:dyDescent="0.25">
      <c r="A42" s="465">
        <f t="shared" si="3"/>
        <v>2019</v>
      </c>
      <c r="B42" s="429">
        <v>43678</v>
      </c>
      <c r="C42" s="468">
        <v>12.424769</v>
      </c>
      <c r="D42" s="124" t="e">
        <v>#N/A</v>
      </c>
      <c r="E42" s="467">
        <f t="shared" si="4"/>
        <v>12.2450055</v>
      </c>
      <c r="F42" s="467">
        <v>12.424769</v>
      </c>
      <c r="G42" s="407"/>
      <c r="H42" s="404"/>
      <c r="I42" s="404"/>
      <c r="J42" s="404"/>
      <c r="K42" s="404"/>
      <c r="L42" s="404"/>
      <c r="M42" s="404"/>
    </row>
    <row r="43" spans="1:13" x14ac:dyDescent="0.25">
      <c r="A43" s="465">
        <f t="shared" si="3"/>
        <v>2019</v>
      </c>
      <c r="B43" s="429">
        <v>43709</v>
      </c>
      <c r="C43" s="468">
        <v>12.495187</v>
      </c>
      <c r="D43" s="124" t="e">
        <v>#N/A</v>
      </c>
      <c r="E43" s="467">
        <f t="shared" si="4"/>
        <v>12.2450055</v>
      </c>
      <c r="F43" s="467">
        <v>12.495187</v>
      </c>
      <c r="G43" s="407"/>
      <c r="H43" s="404"/>
      <c r="I43" s="404"/>
      <c r="J43" s="404"/>
      <c r="K43" s="404"/>
      <c r="L43" s="404"/>
      <c r="M43" s="404"/>
    </row>
    <row r="44" spans="1:13" x14ac:dyDescent="0.25">
      <c r="A44" s="465">
        <f t="shared" si="3"/>
        <v>2019</v>
      </c>
      <c r="B44" s="429">
        <v>43739</v>
      </c>
      <c r="C44" s="468">
        <v>12.672552</v>
      </c>
      <c r="D44" s="124" t="e">
        <v>#N/A</v>
      </c>
      <c r="E44" s="467">
        <f t="shared" si="4"/>
        <v>12.2450055</v>
      </c>
      <c r="F44" s="467">
        <v>12.672552</v>
      </c>
      <c r="G44" s="407"/>
      <c r="H44" s="404"/>
      <c r="I44" s="404"/>
      <c r="J44" s="404"/>
      <c r="K44" s="404"/>
      <c r="L44" s="404"/>
      <c r="M44" s="404"/>
    </row>
    <row r="45" spans="1:13" x14ac:dyDescent="0.25">
      <c r="A45" s="465">
        <f t="shared" si="3"/>
        <v>2019</v>
      </c>
      <c r="B45" s="429">
        <v>43770</v>
      </c>
      <c r="C45" s="468">
        <v>12.859780000000001</v>
      </c>
      <c r="D45" s="124" t="e">
        <v>#N/A</v>
      </c>
      <c r="E45" s="467">
        <f t="shared" si="4"/>
        <v>12.2450055</v>
      </c>
      <c r="F45" s="467">
        <v>12.859780000000001</v>
      </c>
      <c r="G45" s="407"/>
      <c r="H45" s="404"/>
      <c r="I45" s="404"/>
      <c r="J45" s="404"/>
      <c r="K45" s="404"/>
      <c r="L45" s="404"/>
      <c r="M45" s="404"/>
    </row>
    <row r="46" spans="1:13" x14ac:dyDescent="0.25">
      <c r="A46" s="465">
        <f t="shared" si="3"/>
        <v>2019</v>
      </c>
      <c r="B46" s="429">
        <v>43800</v>
      </c>
      <c r="C46" s="468">
        <v>12.802096000000001</v>
      </c>
      <c r="D46" s="124" t="e">
        <v>#N/A</v>
      </c>
      <c r="E46" s="467"/>
      <c r="F46" s="467">
        <v>12.802096000000001</v>
      </c>
      <c r="G46" s="407"/>
      <c r="H46" s="404"/>
      <c r="I46" s="404"/>
      <c r="J46" s="404"/>
      <c r="K46" s="404"/>
      <c r="L46" s="404"/>
      <c r="M46" s="404"/>
    </row>
    <row r="47" spans="1:13" x14ac:dyDescent="0.25">
      <c r="A47" s="465">
        <f t="shared" si="3"/>
        <v>2020</v>
      </c>
      <c r="B47" s="429">
        <v>43831</v>
      </c>
      <c r="C47" s="468">
        <v>12.754821</v>
      </c>
      <c r="D47" s="124" t="e">
        <v>#N/A</v>
      </c>
      <c r="E47" s="467"/>
      <c r="F47" s="467">
        <v>12.754821</v>
      </c>
      <c r="G47" s="407"/>
      <c r="H47" s="404"/>
      <c r="I47" s="404"/>
      <c r="J47" s="404"/>
      <c r="K47" s="404"/>
      <c r="L47" s="404"/>
      <c r="M47" s="404"/>
    </row>
    <row r="48" spans="1:13" x14ac:dyDescent="0.25">
      <c r="A48" s="465">
        <f t="shared" si="3"/>
        <v>2020</v>
      </c>
      <c r="B48" s="429">
        <v>43862</v>
      </c>
      <c r="C48" s="468">
        <v>12.745602</v>
      </c>
      <c r="D48" s="124" t="e">
        <v>#N/A</v>
      </c>
      <c r="E48" s="467">
        <f t="shared" ref="E48" si="5">AVERAGEIF($A$35:$A$96,A48,$F$35:$F$96)</f>
        <v>11.319141000000002</v>
      </c>
      <c r="F48" s="467">
        <v>12.745602</v>
      </c>
      <c r="G48" s="407"/>
      <c r="H48" s="404"/>
      <c r="I48" s="404"/>
      <c r="J48" s="404"/>
      <c r="K48" s="404"/>
      <c r="L48" s="404"/>
      <c r="M48" s="404"/>
    </row>
    <row r="49" spans="1:13" x14ac:dyDescent="0.25">
      <c r="A49" s="465">
        <f t="shared" si="3"/>
        <v>2020</v>
      </c>
      <c r="B49" s="429">
        <v>43891</v>
      </c>
      <c r="C49" s="468">
        <v>12.737068000000001</v>
      </c>
      <c r="D49" s="124" t="e">
        <v>#N/A</v>
      </c>
      <c r="E49" s="467">
        <f t="shared" ref="E49:E57" si="6">AVERAGEIF($A$35:$A$96,A49,$F$35:$F$96)</f>
        <v>11.319141000000002</v>
      </c>
      <c r="F49" s="467">
        <v>12.737068000000001</v>
      </c>
      <c r="G49" s="407"/>
      <c r="H49" s="404"/>
      <c r="I49" s="404"/>
      <c r="J49" s="404"/>
      <c r="K49" s="404"/>
      <c r="L49" s="404"/>
      <c r="M49" s="404"/>
    </row>
    <row r="50" spans="1:13" x14ac:dyDescent="0.25">
      <c r="A50" s="465">
        <f t="shared" si="3"/>
        <v>2020</v>
      </c>
      <c r="B50" s="429">
        <v>43922</v>
      </c>
      <c r="C50" s="468">
        <v>12.009976999999999</v>
      </c>
      <c r="D50" s="124" t="e">
        <v>#N/A</v>
      </c>
      <c r="E50" s="467">
        <f t="shared" si="6"/>
        <v>11.319141000000002</v>
      </c>
      <c r="F50" s="467">
        <v>12.009976999999999</v>
      </c>
      <c r="G50" s="407"/>
      <c r="H50" s="404"/>
      <c r="I50" s="404"/>
      <c r="J50" s="404"/>
      <c r="K50" s="404"/>
      <c r="L50" s="404"/>
      <c r="M50" s="404"/>
    </row>
    <row r="51" spans="1:13" x14ac:dyDescent="0.25">
      <c r="A51" s="465">
        <f t="shared" si="3"/>
        <v>2020</v>
      </c>
      <c r="B51" s="429">
        <v>43952</v>
      </c>
      <c r="C51" s="468">
        <v>10.018784999999999</v>
      </c>
      <c r="D51" s="124" t="e">
        <v>#N/A</v>
      </c>
      <c r="E51" s="467">
        <f t="shared" si="6"/>
        <v>11.319141000000002</v>
      </c>
      <c r="F51" s="467">
        <v>10.018784999999999</v>
      </c>
      <c r="G51" s="407"/>
      <c r="H51" s="404"/>
      <c r="I51" s="404"/>
      <c r="J51" s="404"/>
      <c r="K51" s="404"/>
      <c r="L51" s="404"/>
      <c r="M51" s="404"/>
    </row>
    <row r="52" spans="1:13" x14ac:dyDescent="0.25">
      <c r="A52" s="465">
        <f t="shared" si="3"/>
        <v>2020</v>
      </c>
      <c r="B52" s="429">
        <v>43983</v>
      </c>
      <c r="C52" s="468">
        <v>10.442129</v>
      </c>
      <c r="D52" s="124" t="e">
        <v>#N/A</v>
      </c>
      <c r="E52" s="467">
        <f t="shared" si="6"/>
        <v>11.319141000000002</v>
      </c>
      <c r="F52" s="467">
        <v>10.442129</v>
      </c>
      <c r="G52" s="407"/>
      <c r="H52" s="404"/>
      <c r="I52" s="404"/>
      <c r="J52" s="404"/>
      <c r="K52" s="404"/>
      <c r="L52" s="404"/>
      <c r="M52" s="404"/>
    </row>
    <row r="53" spans="1:13" x14ac:dyDescent="0.25">
      <c r="A53" s="465">
        <f t="shared" si="3"/>
        <v>2020</v>
      </c>
      <c r="B53" s="429">
        <v>44013</v>
      </c>
      <c r="C53" s="468">
        <v>10.972654</v>
      </c>
      <c r="D53" s="124" t="e">
        <v>#N/A</v>
      </c>
      <c r="E53" s="467">
        <f t="shared" si="6"/>
        <v>11.319141000000002</v>
      </c>
      <c r="F53" s="467">
        <v>10.972654</v>
      </c>
      <c r="G53" s="407"/>
      <c r="H53" s="404"/>
      <c r="I53" s="404"/>
      <c r="J53" s="404"/>
      <c r="K53" s="404"/>
      <c r="L53" s="404"/>
      <c r="M53" s="404"/>
    </row>
    <row r="54" spans="1:13" x14ac:dyDescent="0.25">
      <c r="A54" s="465">
        <f t="shared" si="3"/>
        <v>2020</v>
      </c>
      <c r="B54" s="429">
        <v>44044</v>
      </c>
      <c r="C54" s="468">
        <v>10.583830000000001</v>
      </c>
      <c r="D54" s="124" t="e">
        <v>#N/A</v>
      </c>
      <c r="E54" s="467">
        <f t="shared" si="6"/>
        <v>11.319141000000002</v>
      </c>
      <c r="F54" s="467">
        <v>10.583830000000001</v>
      </c>
      <c r="G54" s="407"/>
      <c r="H54" s="404"/>
      <c r="I54" s="404"/>
      <c r="J54" s="404"/>
      <c r="K54" s="404"/>
      <c r="L54" s="404"/>
      <c r="M54" s="404"/>
    </row>
    <row r="55" spans="1:13" x14ac:dyDescent="0.25">
      <c r="A55" s="465">
        <f t="shared" si="3"/>
        <v>2020</v>
      </c>
      <c r="B55" s="429">
        <v>44075</v>
      </c>
      <c r="C55" s="468">
        <v>10.870478</v>
      </c>
      <c r="D55" s="124" t="e">
        <v>#N/A</v>
      </c>
      <c r="E55" s="467">
        <f t="shared" si="6"/>
        <v>11.319141000000002</v>
      </c>
      <c r="F55" s="467">
        <v>10.870478</v>
      </c>
      <c r="G55" s="407"/>
      <c r="H55" s="404"/>
      <c r="I55" s="404"/>
      <c r="J55" s="404"/>
      <c r="K55" s="404"/>
      <c r="L55" s="404"/>
      <c r="M55" s="404"/>
    </row>
    <row r="56" spans="1:13" x14ac:dyDescent="0.25">
      <c r="A56" s="465">
        <f t="shared" si="3"/>
        <v>2020</v>
      </c>
      <c r="B56" s="429">
        <v>44105</v>
      </c>
      <c r="C56" s="468">
        <v>10.438742</v>
      </c>
      <c r="D56" s="124" t="e">
        <v>#N/A</v>
      </c>
      <c r="E56" s="467">
        <f t="shared" si="6"/>
        <v>11.319141000000002</v>
      </c>
      <c r="F56" s="467">
        <v>10.438742</v>
      </c>
      <c r="G56" s="407"/>
      <c r="H56" s="404"/>
      <c r="I56" s="404"/>
      <c r="J56" s="404"/>
      <c r="K56" s="404"/>
      <c r="L56" s="404"/>
      <c r="M56" s="404"/>
    </row>
    <row r="57" spans="1:13" x14ac:dyDescent="0.25">
      <c r="A57" s="465">
        <f t="shared" si="3"/>
        <v>2020</v>
      </c>
      <c r="B57" s="429">
        <v>44136</v>
      </c>
      <c r="C57" s="468">
        <v>11.167707</v>
      </c>
      <c r="D57" s="124" t="e">
        <v>#N/A</v>
      </c>
      <c r="E57" s="467">
        <f t="shared" si="6"/>
        <v>11.319141000000002</v>
      </c>
      <c r="F57" s="467">
        <v>11.167707</v>
      </c>
      <c r="G57" s="407"/>
      <c r="H57" s="404"/>
      <c r="I57" s="404"/>
      <c r="J57" s="404"/>
      <c r="K57" s="404"/>
      <c r="L57" s="404"/>
      <c r="M57" s="404"/>
    </row>
    <row r="58" spans="1:13" x14ac:dyDescent="0.25">
      <c r="A58" s="465">
        <f t="shared" si="3"/>
        <v>2020</v>
      </c>
      <c r="B58" s="429">
        <v>44166</v>
      </c>
      <c r="C58" s="468">
        <v>11.087899</v>
      </c>
      <c r="D58" s="124" t="e">
        <v>#N/A</v>
      </c>
      <c r="E58" s="467"/>
      <c r="F58" s="467">
        <v>11.087899</v>
      </c>
      <c r="G58" s="407"/>
      <c r="H58" s="404"/>
      <c r="I58" s="404"/>
      <c r="J58" s="404"/>
      <c r="K58" s="404"/>
      <c r="L58" s="404"/>
      <c r="M58" s="404"/>
    </row>
    <row r="59" spans="1:13" x14ac:dyDescent="0.25">
      <c r="A59" s="465">
        <f t="shared" si="3"/>
        <v>2021</v>
      </c>
      <c r="B59" s="429">
        <v>44197</v>
      </c>
      <c r="C59" s="468">
        <v>11.055832000000001</v>
      </c>
      <c r="D59" s="124" t="e">
        <v>#N/A</v>
      </c>
      <c r="E59" s="467"/>
      <c r="F59" s="467">
        <v>11.055832000000001</v>
      </c>
      <c r="G59" s="407"/>
      <c r="H59" s="404"/>
      <c r="I59" s="404"/>
      <c r="J59" s="404"/>
      <c r="K59" s="404"/>
      <c r="L59" s="404"/>
      <c r="M59" s="404"/>
    </row>
    <row r="60" spans="1:13" x14ac:dyDescent="0.25">
      <c r="A60" s="465">
        <f t="shared" si="3"/>
        <v>2021</v>
      </c>
      <c r="B60" s="429">
        <v>44228</v>
      </c>
      <c r="C60" s="468">
        <v>9.7830429999999993</v>
      </c>
      <c r="D60" s="124" t="e">
        <v>#N/A</v>
      </c>
      <c r="E60" s="467">
        <f t="shared" ref="E60" si="7">AVERAGEIF($A$35:$A$96,A60,$F$35:$F$96)</f>
        <v>11.067833489666667</v>
      </c>
      <c r="F60" s="467">
        <v>9.7830429999999993</v>
      </c>
      <c r="G60" s="407"/>
      <c r="H60" s="404"/>
      <c r="I60" s="404"/>
      <c r="J60" s="404"/>
      <c r="K60" s="404"/>
      <c r="L60" s="404"/>
      <c r="M60" s="404"/>
    </row>
    <row r="61" spans="1:13" x14ac:dyDescent="0.25">
      <c r="A61" s="465">
        <f t="shared" si="3"/>
        <v>2021</v>
      </c>
      <c r="B61" s="429">
        <v>44256</v>
      </c>
      <c r="C61" s="468">
        <v>11.184259000000001</v>
      </c>
      <c r="D61" s="124" t="e">
        <v>#N/A</v>
      </c>
      <c r="E61" s="467">
        <f t="shared" ref="E61:E69" si="8">AVERAGEIF($A$35:$A$96,A61,$F$35:$F$96)</f>
        <v>11.067833489666667</v>
      </c>
      <c r="F61" s="467">
        <v>11.184259000000001</v>
      </c>
      <c r="G61" s="407"/>
      <c r="H61" s="404"/>
      <c r="I61" s="404"/>
      <c r="J61" s="404"/>
      <c r="K61" s="404"/>
      <c r="L61" s="404"/>
      <c r="M61" s="404"/>
    </row>
    <row r="62" spans="1:13" x14ac:dyDescent="0.25">
      <c r="A62" s="465">
        <f t="shared" si="3"/>
        <v>2021</v>
      </c>
      <c r="B62" s="429">
        <v>44287</v>
      </c>
      <c r="C62" s="468">
        <v>11.082199813000001</v>
      </c>
      <c r="D62" s="124" t="e">
        <v>#N/A</v>
      </c>
      <c r="E62" s="467">
        <f t="shared" si="8"/>
        <v>11.067833489666667</v>
      </c>
      <c r="F62" s="467">
        <v>11.082199813000001</v>
      </c>
      <c r="G62" s="407"/>
      <c r="H62" s="404"/>
      <c r="I62" s="404"/>
      <c r="J62" s="404"/>
      <c r="K62" s="404"/>
      <c r="L62" s="404"/>
      <c r="M62" s="404"/>
    </row>
    <row r="63" spans="1:13" x14ac:dyDescent="0.25">
      <c r="A63" s="465">
        <f t="shared" si="3"/>
        <v>2021</v>
      </c>
      <c r="B63" s="429">
        <v>44317</v>
      </c>
      <c r="C63" s="468">
        <v>10.982508062999999</v>
      </c>
      <c r="D63" s="124">
        <v>10.982508062999999</v>
      </c>
      <c r="E63" s="467">
        <f t="shared" si="8"/>
        <v>11.067833489666667</v>
      </c>
      <c r="F63" s="467">
        <v>10.982508062999999</v>
      </c>
      <c r="G63" s="407"/>
      <c r="H63" s="404"/>
      <c r="I63" s="404"/>
      <c r="J63" s="404"/>
      <c r="K63" s="404"/>
      <c r="L63" s="404"/>
      <c r="M63" s="404"/>
    </row>
    <row r="64" spans="1:13" x14ac:dyDescent="0.25">
      <c r="A64" s="465">
        <f t="shared" si="3"/>
        <v>2021</v>
      </c>
      <c r="B64" s="429">
        <v>44348</v>
      </c>
      <c r="C64" s="468" t="e">
        <v>#N/A</v>
      </c>
      <c r="D64" s="124">
        <v>11.071210000000001</v>
      </c>
      <c r="E64" s="467">
        <f t="shared" si="8"/>
        <v>11.067833489666667</v>
      </c>
      <c r="F64" s="467">
        <v>11.071210000000001</v>
      </c>
      <c r="G64" s="407"/>
      <c r="H64" s="404"/>
      <c r="I64" s="404"/>
      <c r="J64" s="404"/>
      <c r="K64" s="404"/>
      <c r="L64" s="404"/>
      <c r="M64" s="404"/>
    </row>
    <row r="65" spans="1:13" x14ac:dyDescent="0.25">
      <c r="A65" s="465">
        <f t="shared" si="3"/>
        <v>2021</v>
      </c>
      <c r="B65" s="429">
        <v>44378</v>
      </c>
      <c r="C65" s="468" t="e">
        <v>#N/A</v>
      </c>
      <c r="D65" s="124">
        <v>11.138210000000001</v>
      </c>
      <c r="E65" s="467">
        <f t="shared" si="8"/>
        <v>11.067833489666667</v>
      </c>
      <c r="F65" s="467">
        <v>11.138210000000001</v>
      </c>
      <c r="G65" s="407"/>
      <c r="H65" s="404"/>
      <c r="I65" s="404"/>
      <c r="J65" s="404"/>
      <c r="K65" s="404"/>
      <c r="L65" s="404"/>
      <c r="M65" s="404"/>
    </row>
    <row r="66" spans="1:13" x14ac:dyDescent="0.25">
      <c r="A66" s="465">
        <f t="shared" si="3"/>
        <v>2021</v>
      </c>
      <c r="B66" s="429">
        <v>44409</v>
      </c>
      <c r="C66" s="468" t="e">
        <v>#N/A</v>
      </c>
      <c r="D66" s="124">
        <v>11.16497</v>
      </c>
      <c r="E66" s="467">
        <f t="shared" si="8"/>
        <v>11.067833489666667</v>
      </c>
      <c r="F66" s="467">
        <v>11.16497</v>
      </c>
      <c r="G66" s="407"/>
      <c r="H66" s="404"/>
      <c r="I66" s="404"/>
      <c r="J66" s="404"/>
      <c r="K66" s="404"/>
      <c r="L66" s="404"/>
      <c r="M66" s="404"/>
    </row>
    <row r="67" spans="1:13" x14ac:dyDescent="0.25">
      <c r="A67" s="465">
        <f t="shared" si="3"/>
        <v>2021</v>
      </c>
      <c r="B67" s="429">
        <v>44440</v>
      </c>
      <c r="C67" s="468" t="e">
        <v>#N/A</v>
      </c>
      <c r="D67" s="124">
        <v>11.19528</v>
      </c>
      <c r="E67" s="467">
        <f t="shared" si="8"/>
        <v>11.067833489666667</v>
      </c>
      <c r="F67" s="467">
        <v>11.19528</v>
      </c>
      <c r="G67" s="407"/>
      <c r="H67" s="404"/>
      <c r="I67" s="404"/>
      <c r="J67" s="404"/>
      <c r="K67" s="404"/>
      <c r="L67" s="404"/>
      <c r="M67" s="404"/>
    </row>
    <row r="68" spans="1:13" x14ac:dyDescent="0.25">
      <c r="A68" s="465">
        <f t="shared" si="3"/>
        <v>2021</v>
      </c>
      <c r="B68" s="429">
        <v>44470</v>
      </c>
      <c r="C68" s="468" t="e">
        <v>#N/A</v>
      </c>
      <c r="D68" s="124">
        <v>11.22775</v>
      </c>
      <c r="E68" s="467">
        <f t="shared" si="8"/>
        <v>11.067833489666667</v>
      </c>
      <c r="F68" s="467">
        <v>11.22775</v>
      </c>
      <c r="G68" s="407"/>
      <c r="H68" s="404"/>
      <c r="I68" s="404"/>
      <c r="J68" s="404"/>
      <c r="K68" s="404"/>
      <c r="L68" s="404"/>
      <c r="M68" s="404"/>
    </row>
    <row r="69" spans="1:13" x14ac:dyDescent="0.25">
      <c r="A69" s="465">
        <f t="shared" si="3"/>
        <v>2021</v>
      </c>
      <c r="B69" s="429">
        <v>44501</v>
      </c>
      <c r="C69" s="468" t="e">
        <v>#N/A</v>
      </c>
      <c r="D69" s="124">
        <v>11.44323</v>
      </c>
      <c r="E69" s="467">
        <f t="shared" si="8"/>
        <v>11.067833489666667</v>
      </c>
      <c r="F69" s="467">
        <v>11.44323</v>
      </c>
      <c r="G69" s="407"/>
      <c r="H69" s="404"/>
      <c r="I69" s="404"/>
      <c r="J69" s="404"/>
      <c r="K69" s="404"/>
      <c r="L69" s="404"/>
      <c r="M69" s="404"/>
    </row>
    <row r="70" spans="1:13" x14ac:dyDescent="0.25">
      <c r="A70" s="465">
        <f t="shared" si="3"/>
        <v>2021</v>
      </c>
      <c r="B70" s="429">
        <v>44531</v>
      </c>
      <c r="C70" s="468" t="e">
        <v>#N/A</v>
      </c>
      <c r="D70" s="124">
        <v>11.48551</v>
      </c>
      <c r="E70" s="467"/>
      <c r="F70" s="467">
        <v>11.48551</v>
      </c>
      <c r="G70" s="407"/>
      <c r="H70" s="404"/>
      <c r="I70" s="404"/>
      <c r="J70" s="404"/>
      <c r="K70" s="404"/>
      <c r="L70" s="404"/>
      <c r="M70" s="404"/>
    </row>
    <row r="71" spans="1:13" x14ac:dyDescent="0.25">
      <c r="A71" s="465">
        <f t="shared" si="3"/>
        <v>2022</v>
      </c>
      <c r="B71" s="429">
        <v>44562</v>
      </c>
      <c r="C71" s="468" t="e">
        <v>#N/A</v>
      </c>
      <c r="D71" s="124">
        <v>11.501010000000001</v>
      </c>
      <c r="E71" s="467"/>
      <c r="F71" s="467">
        <v>11.501010000000001</v>
      </c>
      <c r="G71" s="407"/>
      <c r="H71" s="404"/>
      <c r="I71" s="404"/>
      <c r="J71" s="404"/>
      <c r="K71" s="404"/>
      <c r="L71" s="404"/>
      <c r="M71" s="404"/>
    </row>
    <row r="72" spans="1:13" x14ac:dyDescent="0.25">
      <c r="A72" s="465">
        <f t="shared" si="3"/>
        <v>2022</v>
      </c>
      <c r="B72" s="429">
        <v>44593</v>
      </c>
      <c r="C72" s="468" t="e">
        <v>#N/A</v>
      </c>
      <c r="D72" s="124">
        <v>11.536</v>
      </c>
      <c r="E72" s="467">
        <f t="shared" ref="E72" si="9">AVERAGEIF($A$35:$A$96,A72,$F$35:$F$96)</f>
        <v>11.789425833333334</v>
      </c>
      <c r="F72" s="467">
        <v>11.536</v>
      </c>
      <c r="G72" s="407"/>
      <c r="H72" s="404"/>
      <c r="I72" s="404"/>
      <c r="J72" s="404"/>
      <c r="K72" s="404"/>
      <c r="L72" s="404"/>
      <c r="M72" s="404"/>
    </row>
    <row r="73" spans="1:13" x14ac:dyDescent="0.25">
      <c r="A73" s="465">
        <f t="shared" si="3"/>
        <v>2022</v>
      </c>
      <c r="B73" s="429">
        <v>44621</v>
      </c>
      <c r="C73" s="468" t="e">
        <v>#N/A</v>
      </c>
      <c r="D73" s="124">
        <v>11.622389999999999</v>
      </c>
      <c r="E73" s="467">
        <f t="shared" ref="E73:E81" si="10">AVERAGEIF($A$35:$A$96,A73,$F$35:$F$96)</f>
        <v>11.789425833333334</v>
      </c>
      <c r="F73" s="467">
        <v>11.622389999999999</v>
      </c>
      <c r="G73" s="407"/>
      <c r="H73" s="404"/>
      <c r="I73" s="404"/>
      <c r="J73" s="404"/>
      <c r="K73" s="404"/>
      <c r="L73" s="404"/>
      <c r="M73" s="404"/>
    </row>
    <row r="74" spans="1:13" x14ac:dyDescent="0.25">
      <c r="A74" s="465">
        <f t="shared" si="3"/>
        <v>2022</v>
      </c>
      <c r="B74" s="429">
        <v>44652</v>
      </c>
      <c r="C74" s="468" t="e">
        <v>#N/A</v>
      </c>
      <c r="D74" s="124">
        <v>11.67845</v>
      </c>
      <c r="E74" s="467">
        <f t="shared" si="10"/>
        <v>11.789425833333334</v>
      </c>
      <c r="F74" s="467">
        <v>11.67845</v>
      </c>
      <c r="G74" s="407"/>
      <c r="H74" s="404"/>
      <c r="I74" s="404"/>
      <c r="J74" s="404"/>
      <c r="K74" s="404"/>
      <c r="L74" s="404"/>
      <c r="M74" s="404"/>
    </row>
    <row r="75" spans="1:13" x14ac:dyDescent="0.25">
      <c r="A75" s="465">
        <f t="shared" si="3"/>
        <v>2022</v>
      </c>
      <c r="B75" s="429">
        <v>44682</v>
      </c>
      <c r="C75" s="468" t="e">
        <v>#N/A</v>
      </c>
      <c r="D75" s="124">
        <v>11.672700000000001</v>
      </c>
      <c r="E75" s="467">
        <f t="shared" si="10"/>
        <v>11.789425833333334</v>
      </c>
      <c r="F75" s="467">
        <v>11.672700000000001</v>
      </c>
      <c r="G75" s="407"/>
      <c r="H75" s="404"/>
      <c r="I75" s="404"/>
      <c r="J75" s="404"/>
      <c r="K75" s="404"/>
      <c r="L75" s="404"/>
      <c r="M75" s="404"/>
    </row>
    <row r="76" spans="1:13" x14ac:dyDescent="0.25">
      <c r="A76" s="465">
        <f t="shared" si="3"/>
        <v>2022</v>
      </c>
      <c r="B76" s="429">
        <v>44713</v>
      </c>
      <c r="C76" s="468" t="e">
        <v>#N/A</v>
      </c>
      <c r="D76" s="124">
        <v>11.66981</v>
      </c>
      <c r="E76" s="467">
        <f t="shared" si="10"/>
        <v>11.789425833333334</v>
      </c>
      <c r="F76" s="467">
        <v>11.66981</v>
      </c>
      <c r="G76" s="407"/>
      <c r="H76" s="404"/>
      <c r="I76" s="404"/>
      <c r="J76" s="404"/>
      <c r="K76" s="404"/>
      <c r="L76" s="404"/>
      <c r="M76" s="404"/>
    </row>
    <row r="77" spans="1:13" x14ac:dyDescent="0.25">
      <c r="A77" s="465">
        <f t="shared" si="3"/>
        <v>2022</v>
      </c>
      <c r="B77" s="429">
        <v>44743</v>
      </c>
      <c r="C77" s="468" t="e">
        <v>#N/A</v>
      </c>
      <c r="D77" s="124">
        <v>11.76784</v>
      </c>
      <c r="E77" s="467">
        <f t="shared" si="10"/>
        <v>11.789425833333334</v>
      </c>
      <c r="F77" s="467">
        <v>11.76784</v>
      </c>
      <c r="G77" s="407"/>
      <c r="H77" s="404"/>
      <c r="I77" s="404"/>
      <c r="J77" s="404"/>
      <c r="K77" s="404"/>
      <c r="L77" s="404"/>
      <c r="M77" s="404"/>
    </row>
    <row r="78" spans="1:13" x14ac:dyDescent="0.25">
      <c r="A78" s="465">
        <f t="shared" si="3"/>
        <v>2022</v>
      </c>
      <c r="B78" s="429">
        <v>44774</v>
      </c>
      <c r="C78" s="468" t="e">
        <v>#N/A</v>
      </c>
      <c r="D78" s="124">
        <v>11.906779999999999</v>
      </c>
      <c r="E78" s="467">
        <f t="shared" si="10"/>
        <v>11.789425833333334</v>
      </c>
      <c r="F78" s="467">
        <v>11.906779999999999</v>
      </c>
      <c r="G78" s="407"/>
      <c r="H78" s="404"/>
      <c r="I78" s="404"/>
      <c r="J78" s="404"/>
      <c r="K78" s="404"/>
      <c r="L78" s="404"/>
      <c r="M78" s="404"/>
    </row>
    <row r="79" spans="1:13" x14ac:dyDescent="0.25">
      <c r="A79" s="465">
        <f t="shared" si="3"/>
        <v>2022</v>
      </c>
      <c r="B79" s="429">
        <v>44805</v>
      </c>
      <c r="C79" s="468" t="e">
        <v>#N/A</v>
      </c>
      <c r="D79" s="124">
        <v>11.959300000000001</v>
      </c>
      <c r="E79" s="467">
        <f t="shared" si="10"/>
        <v>11.789425833333334</v>
      </c>
      <c r="F79" s="467">
        <v>11.959300000000001</v>
      </c>
      <c r="G79" s="407"/>
      <c r="H79" s="404"/>
      <c r="I79" s="404"/>
      <c r="J79" s="404"/>
      <c r="K79" s="404"/>
      <c r="L79" s="404"/>
      <c r="M79" s="404"/>
    </row>
    <row r="80" spans="1:13" x14ac:dyDescent="0.25">
      <c r="A80" s="465">
        <f t="shared" si="3"/>
        <v>2022</v>
      </c>
      <c r="B80" s="429">
        <v>44835</v>
      </c>
      <c r="C80" s="468" t="e">
        <v>#N/A</v>
      </c>
      <c r="D80" s="124">
        <v>11.913309999999999</v>
      </c>
      <c r="E80" s="467">
        <f t="shared" si="10"/>
        <v>11.789425833333334</v>
      </c>
      <c r="F80" s="467">
        <v>11.913309999999999</v>
      </c>
      <c r="G80" s="407"/>
      <c r="H80" s="404"/>
      <c r="I80" s="404"/>
      <c r="J80" s="404"/>
      <c r="K80" s="404"/>
      <c r="L80" s="404"/>
      <c r="M80" s="404"/>
    </row>
    <row r="81" spans="1:13" x14ac:dyDescent="0.25">
      <c r="A81" s="465">
        <f t="shared" si="3"/>
        <v>2022</v>
      </c>
      <c r="B81" s="429">
        <v>44866</v>
      </c>
      <c r="C81" s="468" t="e">
        <v>#N/A</v>
      </c>
      <c r="D81" s="124">
        <v>12.098739999999999</v>
      </c>
      <c r="E81" s="467">
        <f t="shared" si="10"/>
        <v>11.789425833333334</v>
      </c>
      <c r="F81" s="467">
        <v>12.098739999999999</v>
      </c>
      <c r="G81" s="407"/>
      <c r="H81" s="404"/>
      <c r="I81" s="404"/>
      <c r="J81" s="404"/>
      <c r="K81" s="404"/>
      <c r="L81" s="404"/>
      <c r="M81" s="404"/>
    </row>
    <row r="82" spans="1:13" x14ac:dyDescent="0.25">
      <c r="A82" s="465">
        <f t="shared" si="3"/>
        <v>2022</v>
      </c>
      <c r="B82" s="429">
        <v>44896</v>
      </c>
      <c r="C82" s="468" t="e">
        <v>#N/A</v>
      </c>
      <c r="D82" s="124">
        <v>12.14678</v>
      </c>
      <c r="E82" s="467"/>
      <c r="F82" s="467">
        <v>12.14678</v>
      </c>
      <c r="G82" s="407"/>
      <c r="H82" s="404"/>
      <c r="I82" s="404"/>
      <c r="J82" s="404"/>
      <c r="K82" s="404"/>
      <c r="L82" s="404"/>
      <c r="M82" s="404"/>
    </row>
    <row r="83" spans="1:13" x14ac:dyDescent="0.25">
      <c r="A83" s="404"/>
      <c r="B83" s="404"/>
      <c r="C83" s="404"/>
      <c r="D83" s="404"/>
      <c r="E83" s="404"/>
      <c r="F83" s="404"/>
      <c r="G83" s="407"/>
      <c r="H83" s="404"/>
      <c r="I83" s="404"/>
      <c r="J83" s="404"/>
      <c r="K83" s="404"/>
      <c r="L83" s="404"/>
      <c r="M83" s="404"/>
    </row>
    <row r="84" spans="1:13" x14ac:dyDescent="0.25">
      <c r="A84" s="404"/>
      <c r="B84" s="404"/>
      <c r="C84" s="404"/>
      <c r="D84" s="404"/>
      <c r="E84" s="404"/>
      <c r="F84" s="404"/>
      <c r="G84" s="407"/>
      <c r="H84" s="404"/>
      <c r="I84" s="404"/>
      <c r="J84" s="404"/>
      <c r="K84" s="404"/>
      <c r="L84" s="404"/>
      <c r="M84" s="404"/>
    </row>
    <row r="85" spans="1:13" x14ac:dyDescent="0.25">
      <c r="A85" s="404"/>
      <c r="B85" s="404"/>
      <c r="C85" s="404"/>
      <c r="D85" s="404"/>
      <c r="E85" s="404"/>
      <c r="F85" s="404"/>
      <c r="G85" s="407"/>
      <c r="H85" s="404"/>
      <c r="I85" s="404"/>
      <c r="J85" s="404"/>
      <c r="K85" s="404"/>
      <c r="L85" s="404"/>
      <c r="M85" s="404"/>
    </row>
    <row r="86" spans="1:13" x14ac:dyDescent="0.25">
      <c r="A86" s="404"/>
      <c r="B86" s="404"/>
      <c r="C86" s="404"/>
      <c r="D86" s="404"/>
      <c r="E86" s="404"/>
      <c r="F86" s="404"/>
      <c r="G86" s="407"/>
      <c r="H86" s="404"/>
      <c r="I86" s="404"/>
      <c r="J86" s="404"/>
      <c r="K86" s="404"/>
      <c r="L86" s="404"/>
      <c r="M86" s="404"/>
    </row>
    <row r="87" spans="1:13" x14ac:dyDescent="0.25">
      <c r="A87" s="404"/>
      <c r="B87" s="404"/>
      <c r="C87" s="404"/>
      <c r="D87" s="404"/>
      <c r="E87" s="404"/>
      <c r="F87" s="404"/>
      <c r="G87" s="407"/>
      <c r="H87" s="404"/>
      <c r="I87" s="404"/>
      <c r="J87" s="404"/>
      <c r="K87" s="404"/>
      <c r="L87" s="404"/>
      <c r="M87" s="404"/>
    </row>
    <row r="88" spans="1:13" x14ac:dyDescent="0.25">
      <c r="A88" s="404"/>
      <c r="B88" s="404"/>
      <c r="C88" s="404"/>
      <c r="D88" s="404"/>
      <c r="E88" s="404"/>
      <c r="F88" s="404"/>
      <c r="G88" s="407"/>
      <c r="H88" s="404"/>
      <c r="I88" s="404"/>
      <c r="J88" s="404"/>
      <c r="K88" s="404"/>
      <c r="L88" s="404"/>
      <c r="M88" s="404"/>
    </row>
    <row r="89" spans="1:13" x14ac:dyDescent="0.25">
      <c r="A89" s="408"/>
      <c r="B89" s="227" t="s">
        <v>350</v>
      </c>
      <c r="C89" s="404"/>
      <c r="D89" s="404"/>
      <c r="E89" s="404"/>
      <c r="F89" s="404"/>
      <c r="G89" s="407"/>
      <c r="H89" s="404"/>
      <c r="I89" s="404"/>
      <c r="J89" s="404"/>
      <c r="K89" s="404"/>
      <c r="L89" s="404"/>
      <c r="M89" s="404"/>
    </row>
    <row r="90" spans="1:13" x14ac:dyDescent="0.25">
      <c r="A90" s="6">
        <v>2.5</v>
      </c>
      <c r="B90" s="6">
        <v>-2</v>
      </c>
      <c r="C90" s="404"/>
      <c r="D90" s="404"/>
      <c r="E90" s="404"/>
      <c r="F90" s="404"/>
      <c r="G90" s="407"/>
      <c r="H90" s="404"/>
      <c r="I90" s="404"/>
      <c r="J90" s="404"/>
      <c r="K90" s="404"/>
      <c r="L90" s="404"/>
      <c r="M90" s="404"/>
    </row>
    <row r="91" spans="1:13" x14ac:dyDescent="0.25">
      <c r="A91" s="6">
        <v>2.5</v>
      </c>
      <c r="B91" s="6">
        <v>10</v>
      </c>
      <c r="C91" s="404"/>
      <c r="D91" s="404"/>
      <c r="E91" s="404"/>
      <c r="F91" s="404"/>
      <c r="G91" s="407"/>
      <c r="H91" s="404"/>
      <c r="I91" s="404"/>
      <c r="J91" s="404"/>
      <c r="K91" s="404"/>
      <c r="L91" s="404"/>
      <c r="M91" s="404"/>
    </row>
    <row r="92" spans="1:13" x14ac:dyDescent="0.25">
      <c r="B92" s="122"/>
      <c r="C92" s="404"/>
      <c r="D92" s="404"/>
      <c r="E92" s="404"/>
      <c r="F92" s="404"/>
      <c r="G92" s="407"/>
      <c r="H92" s="404"/>
      <c r="I92" s="404"/>
      <c r="J92" s="404"/>
      <c r="K92" s="404"/>
      <c r="L92" s="404"/>
      <c r="M92" s="404"/>
    </row>
    <row r="93" spans="1:13" x14ac:dyDescent="0.25">
      <c r="B93" s="122"/>
      <c r="D93" s="128"/>
      <c r="F93" s="128"/>
      <c r="G93" s="126"/>
    </row>
    <row r="94" spans="1:13" x14ac:dyDescent="0.25">
      <c r="B94" s="122"/>
      <c r="D94" s="128"/>
      <c r="F94" s="128"/>
      <c r="G94" s="126"/>
    </row>
    <row r="95" spans="1:13" x14ac:dyDescent="0.25">
      <c r="B95" s="122"/>
      <c r="C95" s="128"/>
      <c r="D95" s="126"/>
      <c r="F95" s="128"/>
      <c r="G95" s="126"/>
    </row>
    <row r="96" spans="1:13" x14ac:dyDescent="0.25">
      <c r="B96" s="122"/>
      <c r="C96" s="128"/>
      <c r="D96" s="126"/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3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7109375" customWidth="1"/>
    <col min="17" max="17" width="13.42578125" customWidth="1"/>
  </cols>
  <sheetData>
    <row r="2" spans="1:17" ht="15.75" x14ac:dyDescent="0.25">
      <c r="A2" s="44" t="s">
        <v>599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197</v>
      </c>
      <c r="Q6" s="229" t="s">
        <v>362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/>
    <row r="26" spans="1:11" x14ac:dyDescent="0.2">
      <c r="B26" s="36"/>
      <c r="C26" s="593" t="s">
        <v>40</v>
      </c>
      <c r="D26" s="593"/>
      <c r="E26" s="593"/>
    </row>
    <row r="27" spans="1:11" x14ac:dyDescent="0.2">
      <c r="A27" s="3"/>
      <c r="B27" s="37" t="s">
        <v>38</v>
      </c>
      <c r="C27" s="594" t="s">
        <v>634</v>
      </c>
      <c r="D27" s="594"/>
      <c r="E27" s="594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471.767</v>
      </c>
      <c r="C29" s="43">
        <f>+MIN($B$29,$B$41,$B$53,$B$65,$B$77)</f>
        <v>420.76</v>
      </c>
      <c r="D29" s="43">
        <f>+MAX($B$29,$B$41,$B$53,$B$65,$B$77)</f>
        <v>506.798</v>
      </c>
      <c r="E29" s="17">
        <f t="shared" ref="E29:E92" si="0">D29-C29</f>
        <v>86.038000000000011</v>
      </c>
      <c r="G29" s="43"/>
      <c r="H29" s="17"/>
    </row>
    <row r="30" spans="1:11" x14ac:dyDescent="0.2">
      <c r="A30" s="1">
        <v>42401</v>
      </c>
      <c r="B30" s="12">
        <v>492.15300000000002</v>
      </c>
      <c r="C30" s="43">
        <f>+MIN($B$30,$B$42,$B$54,$B$66,$B$78)</f>
        <v>423.84300000000002</v>
      </c>
      <c r="D30" s="43">
        <f>+MAX($B$30,$B$42,$B$54,$B$66,$B$78)</f>
        <v>525.41899999999998</v>
      </c>
      <c r="E30" s="17">
        <f t="shared" si="0"/>
        <v>101.57599999999996</v>
      </c>
      <c r="G30" s="43"/>
      <c r="H30" s="17"/>
    </row>
    <row r="31" spans="1:11" x14ac:dyDescent="0.2">
      <c r="A31" s="1">
        <v>42430</v>
      </c>
      <c r="B31" s="12">
        <v>504.81099999999998</v>
      </c>
      <c r="C31" s="43">
        <f>+MIN($B$31,$B$43,$B$55,$B$67,$B$79)</f>
        <v>424.93900000000002</v>
      </c>
      <c r="D31" s="43">
        <f>+MAX($B$31,$B$43,$B$55,$B$67,$B$79)</f>
        <v>538.59500000000003</v>
      </c>
      <c r="E31" s="17">
        <f t="shared" si="0"/>
        <v>113.65600000000001</v>
      </c>
      <c r="G31" s="43"/>
      <c r="H31" s="17"/>
    </row>
    <row r="32" spans="1:11" x14ac:dyDescent="0.2">
      <c r="A32" s="1">
        <v>42461</v>
      </c>
      <c r="B32" s="12">
        <v>509.32299999999998</v>
      </c>
      <c r="C32" s="43">
        <f>+MIN($B$32,$B$44,$B$56,$B$68,$B$80)</f>
        <v>436.57799999999997</v>
      </c>
      <c r="D32" s="43">
        <f>+MAX($B$32,$B$44,$B$56,$B$68,$B$80)</f>
        <v>529.16399999999999</v>
      </c>
      <c r="E32" s="17">
        <f t="shared" si="0"/>
        <v>92.586000000000013</v>
      </c>
      <c r="G32" s="43"/>
      <c r="H32" s="17"/>
    </row>
    <row r="33" spans="1:8" x14ac:dyDescent="0.2">
      <c r="A33" s="1">
        <v>42491</v>
      </c>
      <c r="B33" s="12">
        <v>511.86099999999999</v>
      </c>
      <c r="C33" s="43">
        <f>+MIN($B$33,$B$45,$B$57,$B$69,$B$81)</f>
        <v>434.197</v>
      </c>
      <c r="D33" s="43">
        <f>+MAX($B$33,$B$45,$B$57,$B$69,$B$81)</f>
        <v>520.96100000000001</v>
      </c>
      <c r="E33" s="17">
        <f t="shared" si="0"/>
        <v>86.76400000000001</v>
      </c>
      <c r="G33" s="43"/>
      <c r="H33" s="17"/>
    </row>
    <row r="34" spans="1:8" x14ac:dyDescent="0.2">
      <c r="A34" s="1">
        <v>42522</v>
      </c>
      <c r="B34" s="12">
        <v>500.85700000000003</v>
      </c>
      <c r="C34" s="43">
        <f>+MIN($B$34,$B$46,$B$58,$B$70,$B$82)</f>
        <v>415.15199999999999</v>
      </c>
      <c r="D34" s="43">
        <f>+MAX($B$34,$B$46,$B$58,$B$70,$B$82)</f>
        <v>531.92600000000004</v>
      </c>
      <c r="E34" s="17">
        <f t="shared" si="0"/>
        <v>116.77400000000006</v>
      </c>
      <c r="G34" s="43"/>
      <c r="H34" s="17"/>
    </row>
    <row r="35" spans="1:8" x14ac:dyDescent="0.2">
      <c r="A35" s="1">
        <v>42552</v>
      </c>
      <c r="B35" s="12">
        <v>493.45800000000003</v>
      </c>
      <c r="C35" s="43">
        <f>+MIN($B$35,$B$47,$B$59,$B$71,$B$83)</f>
        <v>409.64100000000002</v>
      </c>
      <c r="D35" s="43">
        <f>+MAX($B$35,$B$47,$B$59,$B$71,$B$83)</f>
        <v>519.28</v>
      </c>
      <c r="E35" s="17">
        <f t="shared" si="0"/>
        <v>109.63899999999995</v>
      </c>
      <c r="G35" s="43"/>
      <c r="H35" s="17"/>
    </row>
    <row r="36" spans="1:8" x14ac:dyDescent="0.2">
      <c r="A36" s="1">
        <v>42583</v>
      </c>
      <c r="B36" s="12">
        <v>486.67500000000001</v>
      </c>
      <c r="C36" s="43">
        <f>+MIN($B$36,$B$48,$B$60,$B$72,$B$84)</f>
        <v>407.58300000000003</v>
      </c>
      <c r="D36" s="43">
        <f>+MAX($B$36,$B$48,$B$60,$B$72,$B$84)</f>
        <v>504.00799999999998</v>
      </c>
      <c r="E36" s="17">
        <f t="shared" si="0"/>
        <v>96.424999999999955</v>
      </c>
      <c r="G36" s="43"/>
      <c r="H36" s="17"/>
    </row>
    <row r="37" spans="1:8" x14ac:dyDescent="0.2">
      <c r="A37" s="1">
        <v>42614</v>
      </c>
      <c r="B37" s="12">
        <v>471.53699999999998</v>
      </c>
      <c r="C37" s="43">
        <f>+MIN($B$37,$B$49,$B$61,$B$73,$B$85)</f>
        <v>416.68400000000003</v>
      </c>
      <c r="D37" s="43">
        <f>+MAX($B$37,$B$49,$B$61,$B$73,$B$85)</f>
        <v>497.322</v>
      </c>
      <c r="E37" s="17">
        <f t="shared" si="0"/>
        <v>80.637999999999977</v>
      </c>
      <c r="G37" s="43"/>
      <c r="H37" s="17"/>
    </row>
    <row r="38" spans="1:8" x14ac:dyDescent="0.2">
      <c r="A38" s="1">
        <v>42644</v>
      </c>
      <c r="B38" s="12">
        <v>491.20299999999997</v>
      </c>
      <c r="C38" s="43">
        <f>+MIN($B$38,$B$50,$B$62,$B$74,$B$86)</f>
        <v>433.80799999999999</v>
      </c>
      <c r="D38" s="43">
        <f>+MAX($B$38,$B$50,$B$62,$B$74,$B$86)</f>
        <v>493.59300000000002</v>
      </c>
      <c r="E38" s="17">
        <f t="shared" si="0"/>
        <v>59.785000000000025</v>
      </c>
      <c r="G38" s="43"/>
      <c r="H38" s="17"/>
    </row>
    <row r="39" spans="1:8" x14ac:dyDescent="0.2">
      <c r="A39" s="1">
        <v>42675</v>
      </c>
      <c r="B39" s="12">
        <v>490.73399999999998</v>
      </c>
      <c r="C39" s="43">
        <f>+MIN($B$39,$B$51,$B$63,$B$75,$B$87)</f>
        <v>445.887</v>
      </c>
      <c r="D39" s="43">
        <f>+MAX($B$39,$B$51,$B$63,$B$75,$B$87)</f>
        <v>500.42</v>
      </c>
      <c r="E39" s="17">
        <f t="shared" si="0"/>
        <v>54.533000000000015</v>
      </c>
      <c r="G39" s="43"/>
      <c r="H39" s="17"/>
    </row>
    <row r="40" spans="1:8" x14ac:dyDescent="0.2">
      <c r="A40" s="1">
        <v>42705</v>
      </c>
      <c r="B40" s="12">
        <v>484.62200000000001</v>
      </c>
      <c r="C40" s="43">
        <f>+MIN($B$40,$B$52,$B$64,$B$76,$B$88)</f>
        <v>421.64600000000002</v>
      </c>
      <c r="D40" s="43">
        <f>+MAX($B$40,$B$52,$B$64,$B$76,$B$88)</f>
        <v>485.25700000000001</v>
      </c>
      <c r="E40" s="17">
        <f t="shared" si="0"/>
        <v>63.61099999999999</v>
      </c>
      <c r="G40" s="43"/>
      <c r="H40" s="17"/>
    </row>
    <row r="41" spans="1:8" x14ac:dyDescent="0.2">
      <c r="A41" s="1">
        <v>42736</v>
      </c>
      <c r="B41" s="12">
        <v>506.798</v>
      </c>
      <c r="C41" s="43">
        <f>+MIN($B$29,$B$41,$B$53,$B$65,$B$77)</f>
        <v>420.76</v>
      </c>
      <c r="D41" s="43">
        <f>+MAX($B$29,$B$41,$B$53,$B$65,$B$77)</f>
        <v>506.798</v>
      </c>
      <c r="E41" s="17">
        <f t="shared" si="0"/>
        <v>86.038000000000011</v>
      </c>
      <c r="G41" s="43"/>
      <c r="H41" s="17"/>
    </row>
    <row r="42" spans="1:8" x14ac:dyDescent="0.2">
      <c r="A42" s="1">
        <v>42767</v>
      </c>
      <c r="B42" s="12">
        <v>525.41899999999998</v>
      </c>
      <c r="C42" s="43">
        <f>+MIN($B$30,$B$42,$B$54,$B$66,$B$78)</f>
        <v>423.84300000000002</v>
      </c>
      <c r="D42" s="43">
        <f>+MAX($B$30,$B$42,$B$54,$B$66,$B$78)</f>
        <v>525.41899999999998</v>
      </c>
      <c r="E42" s="17">
        <f t="shared" si="0"/>
        <v>101.57599999999996</v>
      </c>
      <c r="G42" s="43"/>
      <c r="H42" s="17"/>
    </row>
    <row r="43" spans="1:8" x14ac:dyDescent="0.2">
      <c r="A43" s="1">
        <v>42795</v>
      </c>
      <c r="B43" s="12">
        <v>538.59500000000003</v>
      </c>
      <c r="C43" s="43">
        <f>+MIN($B$31,$B$43,$B$55,$B$67,$B$79)</f>
        <v>424.93900000000002</v>
      </c>
      <c r="D43" s="43">
        <f>+MAX($B$31,$B$43,$B$55,$B$67,$B$79)</f>
        <v>538.59500000000003</v>
      </c>
      <c r="E43" s="17">
        <f t="shared" si="0"/>
        <v>113.65600000000001</v>
      </c>
      <c r="G43" s="43"/>
      <c r="H43" s="17"/>
    </row>
    <row r="44" spans="1:8" x14ac:dyDescent="0.2">
      <c r="A44" s="1">
        <v>42826</v>
      </c>
      <c r="B44" s="12">
        <v>524.28599999999994</v>
      </c>
      <c r="C44" s="43">
        <f>+MIN($B$32,$B$44,$B$56,$B$68,$B$80)</f>
        <v>436.57799999999997</v>
      </c>
      <c r="D44" s="43">
        <f>+MAX($B$32,$B$44,$B$56,$B$68,$B$80)</f>
        <v>529.16399999999999</v>
      </c>
      <c r="E44" s="17">
        <f t="shared" si="0"/>
        <v>92.586000000000013</v>
      </c>
      <c r="G44" s="43"/>
      <c r="H44" s="17"/>
    </row>
    <row r="45" spans="1:8" x14ac:dyDescent="0.2">
      <c r="A45" s="1">
        <v>42856</v>
      </c>
      <c r="B45" s="12">
        <v>516.80799999999999</v>
      </c>
      <c r="C45" s="43">
        <f>+MIN($B$33,$B$45,$B$57,$B$69,$B$81)</f>
        <v>434.197</v>
      </c>
      <c r="D45" s="43">
        <f>+MAX($B$33,$B$45,$B$57,$B$69,$B$81)</f>
        <v>520.96100000000001</v>
      </c>
      <c r="E45" s="17">
        <f t="shared" si="0"/>
        <v>86.76400000000001</v>
      </c>
      <c r="G45" s="43"/>
      <c r="H45" s="17"/>
    </row>
    <row r="46" spans="1:8" x14ac:dyDescent="0.2">
      <c r="A46" s="1">
        <v>42887</v>
      </c>
      <c r="B46" s="12">
        <v>501.55700000000002</v>
      </c>
      <c r="C46" s="43">
        <f>+MIN($B$34,$B$46,$B$58,$B$70,$B$82)</f>
        <v>415.15199999999999</v>
      </c>
      <c r="D46" s="43">
        <f>+MAX($B$34,$B$46,$B$58,$B$70,$B$82)</f>
        <v>531.92600000000004</v>
      </c>
      <c r="E46" s="17">
        <f t="shared" si="0"/>
        <v>116.77400000000006</v>
      </c>
      <c r="G46" s="43"/>
      <c r="H46" s="17"/>
    </row>
    <row r="47" spans="1:8" x14ac:dyDescent="0.2">
      <c r="A47" s="1">
        <v>42917</v>
      </c>
      <c r="B47" s="12">
        <v>483.411</v>
      </c>
      <c r="C47" s="43">
        <f>+MIN($B$35,$B$47,$B$59,$B$71,$B$83)</f>
        <v>409.64100000000002</v>
      </c>
      <c r="D47" s="43">
        <f>+MAX($B$35,$B$47,$B$59,$B$71,$B$83)</f>
        <v>519.28</v>
      </c>
      <c r="E47" s="17">
        <f t="shared" si="0"/>
        <v>109.63899999999995</v>
      </c>
      <c r="G47" s="43"/>
      <c r="H47" s="17"/>
    </row>
    <row r="48" spans="1:8" x14ac:dyDescent="0.2">
      <c r="A48" s="1">
        <v>42948</v>
      </c>
      <c r="B48" s="12">
        <v>459.98200000000003</v>
      </c>
      <c r="C48" s="43">
        <f>+MIN($B$36,$B$48,$B$60,$B$72,$B$84)</f>
        <v>407.58300000000003</v>
      </c>
      <c r="D48" s="43">
        <f>+MAX($B$36,$B$48,$B$60,$B$72,$B$84)</f>
        <v>504.00799999999998</v>
      </c>
      <c r="E48" s="17">
        <f t="shared" si="0"/>
        <v>96.424999999999955</v>
      </c>
      <c r="G48" s="43"/>
      <c r="H48" s="17"/>
    </row>
    <row r="49" spans="1:8" x14ac:dyDescent="0.2">
      <c r="A49" s="1">
        <v>42979</v>
      </c>
      <c r="B49" s="12">
        <v>469.58800000000002</v>
      </c>
      <c r="C49" s="43">
        <f>+MIN($B$37,$B$49,$B$61,$B$73,$B$85)</f>
        <v>416.68400000000003</v>
      </c>
      <c r="D49" s="43">
        <f>+MAX($B$37,$B$49,$B$61,$B$73,$B$85)</f>
        <v>497.322</v>
      </c>
      <c r="E49" s="17">
        <f t="shared" si="0"/>
        <v>80.637999999999977</v>
      </c>
      <c r="G49" s="43"/>
      <c r="H49" s="17"/>
    </row>
    <row r="50" spans="1:8" x14ac:dyDescent="0.2">
      <c r="A50" s="1">
        <v>43009</v>
      </c>
      <c r="B50" s="12">
        <v>459.73099999999999</v>
      </c>
      <c r="C50" s="43">
        <f>+MIN($B$38,$B$50,$B$62,$B$74,$B$86)</f>
        <v>433.80799999999999</v>
      </c>
      <c r="D50" s="43">
        <f>+MAX($B$38,$B$50,$B$62,$B$74,$B$86)</f>
        <v>493.59300000000002</v>
      </c>
      <c r="E50" s="17">
        <f t="shared" si="0"/>
        <v>59.785000000000025</v>
      </c>
      <c r="G50" s="43"/>
      <c r="H50" s="17"/>
    </row>
    <row r="51" spans="1:8" x14ac:dyDescent="0.2">
      <c r="A51" s="1">
        <v>43040</v>
      </c>
      <c r="B51" s="12">
        <v>453.05399999999997</v>
      </c>
      <c r="C51" s="43">
        <f>+MIN($B$39,$B$51,$B$63,$B$75,$B$87)</f>
        <v>445.887</v>
      </c>
      <c r="D51" s="43">
        <f>+MAX($B$39,$B$51,$B$63,$B$75,$B$87)</f>
        <v>500.42</v>
      </c>
      <c r="E51" s="17">
        <f t="shared" si="0"/>
        <v>54.533000000000015</v>
      </c>
      <c r="G51" s="43"/>
      <c r="H51" s="17"/>
    </row>
    <row r="52" spans="1:8" x14ac:dyDescent="0.2">
      <c r="A52" s="1">
        <v>43070</v>
      </c>
      <c r="B52" s="12">
        <v>421.64600000000002</v>
      </c>
      <c r="C52" s="43">
        <f>+MIN($B$40,$B$52,$B$64,$B$76,$B$88)</f>
        <v>421.64600000000002</v>
      </c>
      <c r="D52" s="43">
        <f>+MAX($B$40,$B$52,$B$64,$B$76,$B$88)</f>
        <v>485.25700000000001</v>
      </c>
      <c r="E52" s="17">
        <f t="shared" si="0"/>
        <v>63.61099999999999</v>
      </c>
      <c r="G52" s="43"/>
      <c r="H52" s="17"/>
    </row>
    <row r="53" spans="1:8" x14ac:dyDescent="0.2">
      <c r="A53" s="1">
        <v>43101</v>
      </c>
      <c r="B53" s="12">
        <v>420.76</v>
      </c>
      <c r="C53" s="43">
        <f>+MIN($B$29,$B$41,$B$53,$B$65,$B$77)</f>
        <v>420.76</v>
      </c>
      <c r="D53" s="43">
        <f>+MAX($B$29,$B$41,$B$53,$B$65,$B$77)</f>
        <v>506.798</v>
      </c>
      <c r="E53" s="17">
        <f t="shared" si="0"/>
        <v>86.038000000000011</v>
      </c>
      <c r="G53" s="43"/>
      <c r="H53" s="17"/>
    </row>
    <row r="54" spans="1:8" x14ac:dyDescent="0.2">
      <c r="A54" s="1">
        <v>43132</v>
      </c>
      <c r="B54" s="12">
        <v>423.84300000000002</v>
      </c>
      <c r="C54" s="43">
        <f>+MIN($B$30,$B$42,$B$54,$B$66,$B$78)</f>
        <v>423.84300000000002</v>
      </c>
      <c r="D54" s="43">
        <f>+MAX($B$30,$B$42,$B$54,$B$66,$B$78)</f>
        <v>525.41899999999998</v>
      </c>
      <c r="E54" s="17">
        <f t="shared" si="0"/>
        <v>101.57599999999996</v>
      </c>
      <c r="G54" s="43"/>
      <c r="H54" s="17"/>
    </row>
    <row r="55" spans="1:8" x14ac:dyDescent="0.2">
      <c r="A55" s="1">
        <v>43160</v>
      </c>
      <c r="B55" s="12">
        <v>424.93900000000002</v>
      </c>
      <c r="C55" s="43">
        <f>+MIN($B$31,$B$43,$B$55,$B$67,$B$79)</f>
        <v>424.93900000000002</v>
      </c>
      <c r="D55" s="43">
        <f>+MAX($B$31,$B$43,$B$55,$B$67,$B$79)</f>
        <v>538.59500000000003</v>
      </c>
      <c r="E55" s="17">
        <f t="shared" si="0"/>
        <v>113.65600000000001</v>
      </c>
      <c r="G55" s="43"/>
      <c r="H55" s="17"/>
    </row>
    <row r="56" spans="1:8" x14ac:dyDescent="0.2">
      <c r="A56" s="1">
        <v>43191</v>
      </c>
      <c r="B56" s="12">
        <v>436.57799999999997</v>
      </c>
      <c r="C56" s="43">
        <f>+MIN($B$32,$B$44,$B$56,$B$68,$B$80)</f>
        <v>436.57799999999997</v>
      </c>
      <c r="D56" s="43">
        <f>+MAX($B$32,$B$44,$B$56,$B$68,$B$80)</f>
        <v>529.16399999999999</v>
      </c>
      <c r="E56" s="17">
        <f t="shared" si="0"/>
        <v>92.586000000000013</v>
      </c>
      <c r="G56" s="43"/>
      <c r="H56" s="17"/>
    </row>
    <row r="57" spans="1:8" x14ac:dyDescent="0.2">
      <c r="A57" s="1">
        <v>43221</v>
      </c>
      <c r="B57" s="12">
        <v>434.197</v>
      </c>
      <c r="C57" s="43">
        <f>+MIN($B$33,$B$45,$B$57,$B$69,$B$81)</f>
        <v>434.197</v>
      </c>
      <c r="D57" s="43">
        <f>+MAX($B$33,$B$45,$B$57,$B$69,$B$81)</f>
        <v>520.96100000000001</v>
      </c>
      <c r="E57" s="17">
        <f t="shared" si="0"/>
        <v>86.76400000000001</v>
      </c>
      <c r="G57" s="43"/>
      <c r="H57" s="17"/>
    </row>
    <row r="58" spans="1:8" x14ac:dyDescent="0.2">
      <c r="A58" s="1">
        <v>43252</v>
      </c>
      <c r="B58" s="12">
        <v>415.15199999999999</v>
      </c>
      <c r="C58" s="43">
        <f>+MIN($B$34,$B$46,$B$58,$B$70,$B$82)</f>
        <v>415.15199999999999</v>
      </c>
      <c r="D58" s="43">
        <f>+MAX($B$34,$B$46,$B$58,$B$70,$B$82)</f>
        <v>531.92600000000004</v>
      </c>
      <c r="E58" s="17">
        <f t="shared" si="0"/>
        <v>116.77400000000006</v>
      </c>
      <c r="G58" s="43"/>
      <c r="H58" s="17"/>
    </row>
    <row r="59" spans="1:8" x14ac:dyDescent="0.2">
      <c r="A59" s="1">
        <v>43282</v>
      </c>
      <c r="B59" s="12">
        <v>409.64100000000002</v>
      </c>
      <c r="C59" s="43">
        <f>+MIN($B$35,$B$47,$B$59,$B$71,$B$83)</f>
        <v>409.64100000000002</v>
      </c>
      <c r="D59" s="43">
        <f>+MAX($B$35,$B$47,$B$59,$B$71,$B$83)</f>
        <v>519.28</v>
      </c>
      <c r="E59" s="17">
        <f t="shared" si="0"/>
        <v>109.63899999999995</v>
      </c>
      <c r="G59" s="43"/>
      <c r="H59" s="17"/>
    </row>
    <row r="60" spans="1:8" x14ac:dyDescent="0.2">
      <c r="A60" s="1">
        <v>43313</v>
      </c>
      <c r="B60" s="12">
        <v>407.58300000000003</v>
      </c>
      <c r="C60" s="43">
        <f>+MIN($B$36,$B$48,$B$60,$B$72,$B$84)</f>
        <v>407.58300000000003</v>
      </c>
      <c r="D60" s="43">
        <f>+MAX($B$36,$B$48,$B$60,$B$72,$B$84)</f>
        <v>504.00799999999998</v>
      </c>
      <c r="E60" s="17">
        <f t="shared" si="0"/>
        <v>96.424999999999955</v>
      </c>
      <c r="G60" s="43"/>
      <c r="H60" s="17"/>
    </row>
    <row r="61" spans="1:8" x14ac:dyDescent="0.2">
      <c r="A61" s="1">
        <v>43344</v>
      </c>
      <c r="B61" s="12">
        <v>416.68400000000003</v>
      </c>
      <c r="C61" s="43">
        <f>+MIN($B$37,$B$49,$B$61,$B$73,$B$85)</f>
        <v>416.68400000000003</v>
      </c>
      <c r="D61" s="43">
        <f>+MAX($B$37,$B$49,$B$61,$B$73,$B$85)</f>
        <v>497.322</v>
      </c>
      <c r="E61" s="17">
        <f t="shared" si="0"/>
        <v>80.637999999999977</v>
      </c>
      <c r="G61" s="43"/>
      <c r="H61" s="17"/>
    </row>
    <row r="62" spans="1:8" x14ac:dyDescent="0.2">
      <c r="A62" s="1">
        <v>43374</v>
      </c>
      <c r="B62" s="12">
        <v>433.80799999999999</v>
      </c>
      <c r="C62" s="43">
        <f>+MIN($B$38,$B$50,$B$62,$B$74,$B$86)</f>
        <v>433.80799999999999</v>
      </c>
      <c r="D62" s="43">
        <f>+MAX($B$38,$B$50,$B$62,$B$74,$B$86)</f>
        <v>493.59300000000002</v>
      </c>
      <c r="E62" s="17">
        <f t="shared" si="0"/>
        <v>59.785000000000025</v>
      </c>
      <c r="G62" s="43"/>
      <c r="H62" s="17"/>
    </row>
    <row r="63" spans="1:8" x14ac:dyDescent="0.2">
      <c r="A63" s="1">
        <v>43405</v>
      </c>
      <c r="B63" s="12">
        <v>449.37900000000002</v>
      </c>
      <c r="C63" s="43">
        <f>+MIN($B$39,$B$51,$B$63,$B$75,$B$87)</f>
        <v>445.887</v>
      </c>
      <c r="D63" s="43">
        <f>+MAX($B$39,$B$51,$B$63,$B$75,$B$87)</f>
        <v>500.42</v>
      </c>
      <c r="E63" s="17">
        <f t="shared" si="0"/>
        <v>54.533000000000015</v>
      </c>
      <c r="G63" s="43"/>
      <c r="H63" s="17"/>
    </row>
    <row r="64" spans="1:8" x14ac:dyDescent="0.2">
      <c r="A64" s="1">
        <v>43435</v>
      </c>
      <c r="B64" s="12">
        <v>442.50099999999998</v>
      </c>
      <c r="C64" s="43">
        <f>+MIN($B$40,$B$52,$B$64,$B$76,$B$88)</f>
        <v>421.64600000000002</v>
      </c>
      <c r="D64" s="43">
        <f>+MAX($B$40,$B$52,$B$64,$B$76,$B$88)</f>
        <v>485.25700000000001</v>
      </c>
      <c r="E64" s="17">
        <f t="shared" si="0"/>
        <v>63.61099999999999</v>
      </c>
      <c r="G64" s="43"/>
      <c r="H64" s="17"/>
    </row>
    <row r="65" spans="1:8" x14ac:dyDescent="0.2">
      <c r="A65" s="1">
        <v>43466</v>
      </c>
      <c r="B65" s="12">
        <v>448.97199999999998</v>
      </c>
      <c r="C65" s="43">
        <f>+MIN($B$29,$B$41,$B$53,$B$65,$B$77)</f>
        <v>420.76</v>
      </c>
      <c r="D65" s="43">
        <f>+MAX($B$29,$B$41,$B$53,$B$65,$B$77)</f>
        <v>506.798</v>
      </c>
      <c r="E65" s="17">
        <f t="shared" si="0"/>
        <v>86.038000000000011</v>
      </c>
      <c r="G65" s="43"/>
      <c r="H65" s="17"/>
    </row>
    <row r="66" spans="1:8" x14ac:dyDescent="0.2">
      <c r="A66" s="1">
        <v>43497</v>
      </c>
      <c r="B66" s="12">
        <v>451.66</v>
      </c>
      <c r="C66" s="43">
        <f>+MIN($B$30,$B$42,$B$54,$B$66,$B$78)</f>
        <v>423.84300000000002</v>
      </c>
      <c r="D66" s="43">
        <f>+MAX($B$30,$B$42,$B$54,$B$66,$B$78)</f>
        <v>525.41899999999998</v>
      </c>
      <c r="E66" s="17">
        <f t="shared" si="0"/>
        <v>101.57599999999996</v>
      </c>
      <c r="G66" s="43"/>
      <c r="H66" s="17"/>
    </row>
    <row r="67" spans="1:8" x14ac:dyDescent="0.2">
      <c r="A67" s="1">
        <v>43525</v>
      </c>
      <c r="B67" s="12">
        <v>458.89</v>
      </c>
      <c r="C67" s="43">
        <f>+MIN($B$31,$B$43,$B$55,$B$67,$B$79)</f>
        <v>424.93900000000002</v>
      </c>
      <c r="D67" s="43">
        <f>+MAX($B$31,$B$43,$B$55,$B$67,$B$79)</f>
        <v>538.59500000000003</v>
      </c>
      <c r="E67" s="17">
        <f t="shared" si="0"/>
        <v>113.65600000000001</v>
      </c>
      <c r="G67" s="43"/>
      <c r="H67" s="17"/>
    </row>
    <row r="68" spans="1:8" x14ac:dyDescent="0.2">
      <c r="A68" s="1">
        <v>43556</v>
      </c>
      <c r="B68" s="12">
        <v>469.80200000000002</v>
      </c>
      <c r="C68" s="43">
        <f>+MIN($B$32,$B$44,$B$56,$B$68,$B$80)</f>
        <v>436.57799999999997</v>
      </c>
      <c r="D68" s="43">
        <f>+MAX($B$32,$B$44,$B$56,$B$68,$B$80)</f>
        <v>529.16399999999999</v>
      </c>
      <c r="E68" s="17">
        <f t="shared" si="0"/>
        <v>92.586000000000013</v>
      </c>
      <c r="G68" s="43"/>
      <c r="H68" s="17"/>
    </row>
    <row r="69" spans="1:8" x14ac:dyDescent="0.2">
      <c r="A69" s="1">
        <v>43586</v>
      </c>
      <c r="B69" s="12">
        <v>481.125</v>
      </c>
      <c r="C69" s="43">
        <f>+MIN($B$33,$B$45,$B$57,$B$69,$B$81)</f>
        <v>434.197</v>
      </c>
      <c r="D69" s="43">
        <f>+MAX($B$33,$B$45,$B$57,$B$69,$B$81)</f>
        <v>520.96100000000001</v>
      </c>
      <c r="E69" s="17">
        <f t="shared" si="0"/>
        <v>86.76400000000001</v>
      </c>
      <c r="G69" s="43"/>
      <c r="H69" s="17"/>
    </row>
    <row r="70" spans="1:8" x14ac:dyDescent="0.2">
      <c r="A70" s="1">
        <v>43617</v>
      </c>
      <c r="B70" s="12">
        <v>463.44600000000003</v>
      </c>
      <c r="C70" s="43">
        <f>+MIN($B$34,$B$46,$B$58,$B$70,$B$82)</f>
        <v>415.15199999999999</v>
      </c>
      <c r="D70" s="43">
        <f>+MAX($B$34,$B$46,$B$58,$B$70,$B$82)</f>
        <v>531.92600000000004</v>
      </c>
      <c r="E70" s="17">
        <f t="shared" si="0"/>
        <v>116.77400000000006</v>
      </c>
      <c r="G70" s="43"/>
      <c r="H70" s="17"/>
    </row>
    <row r="71" spans="1:8" x14ac:dyDescent="0.2">
      <c r="A71" s="1">
        <v>43647</v>
      </c>
      <c r="B71" s="12">
        <v>441.58800000000002</v>
      </c>
      <c r="C71" s="43">
        <f>+MIN($B$35,$B$47,$B$59,$B$71,$B$83)</f>
        <v>409.64100000000002</v>
      </c>
      <c r="D71" s="43">
        <f>+MAX($B$35,$B$47,$B$59,$B$71,$B$83)</f>
        <v>519.28</v>
      </c>
      <c r="E71" s="17">
        <f t="shared" si="0"/>
        <v>109.63899999999995</v>
      </c>
      <c r="G71" s="43"/>
      <c r="H71" s="17"/>
    </row>
    <row r="72" spans="1:8" x14ac:dyDescent="0.2">
      <c r="A72" s="1">
        <v>43678</v>
      </c>
      <c r="B72" s="12">
        <v>430.11799999999999</v>
      </c>
      <c r="C72" s="43">
        <f>+MIN($B$36,$B$48,$B$60,$B$72,$B$84)</f>
        <v>407.58300000000003</v>
      </c>
      <c r="D72" s="43">
        <f>+MAX($B$36,$B$48,$B$60,$B$72,$B$84)</f>
        <v>504.00799999999998</v>
      </c>
      <c r="E72" s="17">
        <f t="shared" si="0"/>
        <v>96.424999999999955</v>
      </c>
      <c r="G72" s="43"/>
      <c r="H72" s="17"/>
    </row>
    <row r="73" spans="1:8" x14ac:dyDescent="0.2">
      <c r="A73" s="1">
        <v>43709</v>
      </c>
      <c r="B73" s="12">
        <v>425.61399999999998</v>
      </c>
      <c r="C73" s="43">
        <f>+MIN($B$37,$B$49,$B$61,$B$73,$B$85)</f>
        <v>416.68400000000003</v>
      </c>
      <c r="D73" s="43">
        <f>+MAX($B$37,$B$49,$B$61,$B$73,$B$85)</f>
        <v>497.322</v>
      </c>
      <c r="E73" s="17">
        <f t="shared" si="0"/>
        <v>80.637999999999977</v>
      </c>
      <c r="G73" s="43"/>
      <c r="H73" s="17"/>
    </row>
    <row r="74" spans="1:8" x14ac:dyDescent="0.2">
      <c r="A74" s="1">
        <v>43739</v>
      </c>
      <c r="B74" s="12">
        <v>443.36700000000002</v>
      </c>
      <c r="C74" s="43">
        <f>+MIN($B$38,$B$50,$B$62,$B$74,$B$86)</f>
        <v>433.80799999999999</v>
      </c>
      <c r="D74" s="43">
        <f>+MAX($B$38,$B$50,$B$62,$B$74,$B$86)</f>
        <v>493.59300000000002</v>
      </c>
      <c r="E74" s="17">
        <f t="shared" si="0"/>
        <v>59.785000000000025</v>
      </c>
      <c r="G74" s="43"/>
      <c r="H74" s="17"/>
    </row>
    <row r="75" spans="1:8" x14ac:dyDescent="0.2">
      <c r="A75" s="1">
        <v>43770</v>
      </c>
      <c r="B75" s="12">
        <v>445.887</v>
      </c>
      <c r="C75" s="43">
        <f>+MIN($B$39,$B$51,$B$63,$B$75,$B$87)</f>
        <v>445.887</v>
      </c>
      <c r="D75" s="43">
        <f>+MAX($B$39,$B$51,$B$63,$B$75,$B$87)</f>
        <v>500.42</v>
      </c>
      <c r="E75" s="17">
        <f t="shared" si="0"/>
        <v>54.533000000000015</v>
      </c>
      <c r="G75" s="43"/>
      <c r="H75" s="17"/>
    </row>
    <row r="76" spans="1:8" x14ac:dyDescent="0.2">
      <c r="A76" s="1">
        <v>43800</v>
      </c>
      <c r="B76" s="12">
        <v>432.77199999999999</v>
      </c>
      <c r="C76" s="43">
        <f>+MIN($B$40,$B$52,$B$64,$B$76,$B$88)</f>
        <v>421.64600000000002</v>
      </c>
      <c r="D76" s="43">
        <f>+MAX($B$40,$B$52,$B$64,$B$76,$B$88)</f>
        <v>485.25700000000001</v>
      </c>
      <c r="E76" s="17">
        <f t="shared" si="0"/>
        <v>63.61099999999999</v>
      </c>
      <c r="G76" s="43"/>
      <c r="H76" s="17"/>
    </row>
    <row r="77" spans="1:8" x14ac:dyDescent="0.2">
      <c r="A77" s="1">
        <v>43831</v>
      </c>
      <c r="B77" s="12">
        <v>442.834</v>
      </c>
      <c r="C77" s="43">
        <f>+MIN($B$29,$B$41,$B$53,$B$65,$B$77)</f>
        <v>420.76</v>
      </c>
      <c r="D77" s="43">
        <f>+MAX($B$29,$B$41,$B$53,$B$65,$B$77)</f>
        <v>506.798</v>
      </c>
      <c r="E77" s="17">
        <f t="shared" si="0"/>
        <v>86.038000000000011</v>
      </c>
      <c r="G77" s="43"/>
      <c r="H77" s="17"/>
    </row>
    <row r="78" spans="1:8" x14ac:dyDescent="0.2">
      <c r="A78" s="1">
        <v>43862</v>
      </c>
      <c r="B78" s="12">
        <v>454.22500000000002</v>
      </c>
      <c r="C78" s="43">
        <f>+MIN($B$30,$B$42,$B$54,$B$66,$B$78)</f>
        <v>423.84300000000002</v>
      </c>
      <c r="D78" s="43">
        <f>+MAX($B$30,$B$42,$B$54,$B$66,$B$78)</f>
        <v>525.41899999999998</v>
      </c>
      <c r="E78" s="17">
        <f t="shared" si="0"/>
        <v>101.57599999999996</v>
      </c>
      <c r="G78" s="43"/>
      <c r="H78" s="17"/>
    </row>
    <row r="79" spans="1:8" x14ac:dyDescent="0.2">
      <c r="A79" s="1">
        <v>43891</v>
      </c>
      <c r="B79" s="12">
        <v>482.45400000000001</v>
      </c>
      <c r="C79" s="43">
        <f>+MIN($B$31,$B$43,$B$55,$B$67,$B$79)</f>
        <v>424.93900000000002</v>
      </c>
      <c r="D79" s="43">
        <f>+MAX($B$31,$B$43,$B$55,$B$67,$B$79)</f>
        <v>538.59500000000003</v>
      </c>
      <c r="E79" s="17">
        <f t="shared" si="0"/>
        <v>113.65600000000001</v>
      </c>
      <c r="G79" s="43"/>
      <c r="H79" s="17"/>
    </row>
    <row r="80" spans="1:8" x14ac:dyDescent="0.2">
      <c r="A80" s="1">
        <v>43922</v>
      </c>
      <c r="B80" s="12">
        <v>529.16399999999999</v>
      </c>
      <c r="C80" s="43">
        <f>+MIN($B$32,$B$44,$B$56,$B$68,$B$80)</f>
        <v>436.57799999999997</v>
      </c>
      <c r="D80" s="43">
        <f>+MAX($B$32,$B$44,$B$56,$B$68,$B$80)</f>
        <v>529.16399999999999</v>
      </c>
      <c r="E80" s="17">
        <f t="shared" si="0"/>
        <v>92.586000000000013</v>
      </c>
      <c r="G80" s="43"/>
      <c r="H80" s="17"/>
    </row>
    <row r="81" spans="1:8" x14ac:dyDescent="0.2">
      <c r="A81" s="1">
        <v>43952</v>
      </c>
      <c r="B81" s="12">
        <v>520.96100000000001</v>
      </c>
      <c r="C81" s="43">
        <f>+MIN($B$33,$B$45,$B$57,$B$69,$B$81)</f>
        <v>434.197</v>
      </c>
      <c r="D81" s="43">
        <f>+MAX($B$33,$B$45,$B$57,$B$69,$B$81)</f>
        <v>520.96100000000001</v>
      </c>
      <c r="E81" s="17">
        <f t="shared" si="0"/>
        <v>86.76400000000001</v>
      </c>
      <c r="G81" s="43"/>
      <c r="H81" s="17"/>
    </row>
    <row r="82" spans="1:8" x14ac:dyDescent="0.2">
      <c r="A82" s="1">
        <v>43983</v>
      </c>
      <c r="B82" s="12">
        <v>531.92600000000004</v>
      </c>
      <c r="C82" s="43">
        <f>+MIN($B$34,$B$46,$B$58,$B$70,$B$82)</f>
        <v>415.15199999999999</v>
      </c>
      <c r="D82" s="43">
        <f>+MAX($B$34,$B$46,$B$58,$B$70,$B$82)</f>
        <v>531.92600000000004</v>
      </c>
      <c r="E82" s="17">
        <f t="shared" si="0"/>
        <v>116.77400000000006</v>
      </c>
      <c r="G82" s="43"/>
      <c r="H82" s="17"/>
    </row>
    <row r="83" spans="1:8" x14ac:dyDescent="0.2">
      <c r="A83" s="1">
        <v>44013</v>
      </c>
      <c r="B83" s="12">
        <v>519.28</v>
      </c>
      <c r="C83" s="43">
        <f>+MIN($B$35,$B$47,$B$59,$B$71,$B$83)</f>
        <v>409.64100000000002</v>
      </c>
      <c r="D83" s="43">
        <f>+MAX($B$35,$B$47,$B$59,$B$71,$B$83)</f>
        <v>519.28</v>
      </c>
      <c r="E83" s="17">
        <f t="shared" si="0"/>
        <v>109.63899999999995</v>
      </c>
      <c r="G83" s="43"/>
      <c r="H83" s="17"/>
    </row>
    <row r="84" spans="1:8" x14ac:dyDescent="0.2">
      <c r="A84" s="1">
        <v>44044</v>
      </c>
      <c r="B84" s="12">
        <v>504.00799999999998</v>
      </c>
      <c r="C84" s="43">
        <f>+MIN($B$36,$B$48,$B$60,$B$72,$B$84)</f>
        <v>407.58300000000003</v>
      </c>
      <c r="D84" s="43">
        <f>+MAX($B$36,$B$48,$B$60,$B$72,$B$84)</f>
        <v>504.00799999999998</v>
      </c>
      <c r="E84" s="17">
        <f t="shared" si="0"/>
        <v>96.424999999999955</v>
      </c>
      <c r="G84" s="43"/>
      <c r="H84" s="17"/>
    </row>
    <row r="85" spans="1:8" x14ac:dyDescent="0.2">
      <c r="A85" s="1">
        <v>44075</v>
      </c>
      <c r="B85" s="12">
        <v>497.322</v>
      </c>
      <c r="C85" s="43">
        <f>+MIN($B$37,$B$49,$B$61,$B$73,$B$85)</f>
        <v>416.68400000000003</v>
      </c>
      <c r="D85" s="43">
        <f>+MAX($B$37,$B$49,$B$61,$B$73,$B$85)</f>
        <v>497.322</v>
      </c>
      <c r="E85" s="17">
        <f t="shared" si="0"/>
        <v>80.637999999999977</v>
      </c>
      <c r="G85" s="43"/>
      <c r="H85" s="17"/>
    </row>
    <row r="86" spans="1:8" x14ac:dyDescent="0.2">
      <c r="A86" s="1">
        <v>44105</v>
      </c>
      <c r="B86" s="12">
        <v>493.59300000000002</v>
      </c>
      <c r="C86" s="43">
        <f>+MIN($B$38,$B$50,$B$62,$B$74,$B$86)</f>
        <v>433.80799999999999</v>
      </c>
      <c r="D86" s="43">
        <f>+MAX($B$38,$B$50,$B$62,$B$74,$B$86)</f>
        <v>493.59300000000002</v>
      </c>
      <c r="E86" s="17">
        <f t="shared" si="0"/>
        <v>59.785000000000025</v>
      </c>
      <c r="G86" s="43"/>
      <c r="H86" s="17"/>
    </row>
    <row r="87" spans="1:8" x14ac:dyDescent="0.2">
      <c r="A87" s="1">
        <v>44136</v>
      </c>
      <c r="B87" s="12">
        <v>500.42</v>
      </c>
      <c r="C87" s="43">
        <f>+MIN($B$39,$B$51,$B$63,$B$75,$B$87)</f>
        <v>445.887</v>
      </c>
      <c r="D87" s="43">
        <f>+MAX($B$39,$B$51,$B$63,$B$75,$B$87)</f>
        <v>500.42</v>
      </c>
      <c r="E87" s="17">
        <f t="shared" si="0"/>
        <v>54.533000000000015</v>
      </c>
      <c r="G87" s="43"/>
      <c r="H87" s="17"/>
    </row>
    <row r="88" spans="1:8" x14ac:dyDescent="0.2">
      <c r="A88" s="1">
        <v>44166</v>
      </c>
      <c r="B88" s="12">
        <v>485.25700000000001</v>
      </c>
      <c r="C88" s="43">
        <f>+MIN($B$40,$B$52,$B$64,$B$76,$B$88)</f>
        <v>421.64600000000002</v>
      </c>
      <c r="D88" s="43">
        <f>+MAX($B$40,$B$52,$B$64,$B$76,$B$88)</f>
        <v>485.25700000000001</v>
      </c>
      <c r="E88" s="17">
        <f t="shared" si="0"/>
        <v>63.61099999999999</v>
      </c>
      <c r="G88" s="43"/>
      <c r="H88" s="17"/>
    </row>
    <row r="89" spans="1:8" x14ac:dyDescent="0.2">
      <c r="A89" s="1">
        <v>44197</v>
      </c>
      <c r="B89" s="12">
        <v>475.85300000000001</v>
      </c>
      <c r="C89" s="43">
        <f>+MIN($B$29,$B$41,$B$53,$B$65,$B$77)</f>
        <v>420.76</v>
      </c>
      <c r="D89" s="43">
        <f>+MAX($B$29,$B$41,$B$53,$B$65,$B$77)</f>
        <v>506.798</v>
      </c>
      <c r="E89" s="17">
        <f t="shared" si="0"/>
        <v>86.038000000000011</v>
      </c>
      <c r="G89" s="43"/>
      <c r="H89" s="17"/>
    </row>
    <row r="90" spans="1:8" x14ac:dyDescent="0.2">
      <c r="A90" s="1">
        <v>44228</v>
      </c>
      <c r="B90" s="12">
        <v>493.15499999999997</v>
      </c>
      <c r="C90" s="43">
        <f>+MIN($B$30,$B$42,$B$54,$B$66,$B$78)</f>
        <v>423.84300000000002</v>
      </c>
      <c r="D90" s="43">
        <f>+MAX($B$30,$B$42,$B$54,$B$66,$B$78)</f>
        <v>525.41899999999998</v>
      </c>
      <c r="E90" s="17">
        <f t="shared" si="0"/>
        <v>101.57599999999996</v>
      </c>
      <c r="G90" s="43"/>
      <c r="H90" s="17"/>
    </row>
    <row r="91" spans="1:8" x14ac:dyDescent="0.2">
      <c r="A91" s="1">
        <v>44256</v>
      </c>
      <c r="B91" s="12">
        <v>501.90199999999999</v>
      </c>
      <c r="C91" s="43">
        <f>+MIN($B$31,$B$43,$B$55,$B$67,$B$79)</f>
        <v>424.93900000000002</v>
      </c>
      <c r="D91" s="43">
        <f>+MAX($B$31,$B$43,$B$55,$B$67,$B$79)</f>
        <v>538.59500000000003</v>
      </c>
      <c r="E91" s="17">
        <f t="shared" si="0"/>
        <v>113.65600000000001</v>
      </c>
      <c r="G91" s="43"/>
      <c r="H91" s="17"/>
    </row>
    <row r="92" spans="1:8" x14ac:dyDescent="0.2">
      <c r="A92" s="1">
        <v>44287</v>
      </c>
      <c r="B92" s="12">
        <v>485.05614286000002</v>
      </c>
      <c r="C92" s="43">
        <f>+MIN($B$32,$B$44,$B$56,$B$68,$B$80)</f>
        <v>436.57799999999997</v>
      </c>
      <c r="D92" s="43">
        <f>+MAX($B$32,$B$44,$B$56,$B$68,$B$80)</f>
        <v>529.16399999999999</v>
      </c>
      <c r="E92" s="17">
        <f t="shared" si="0"/>
        <v>92.586000000000013</v>
      </c>
      <c r="G92" s="43"/>
      <c r="H92" s="17"/>
    </row>
    <row r="93" spans="1:8" x14ac:dyDescent="0.2">
      <c r="A93" s="1">
        <v>44317</v>
      </c>
      <c r="B93" s="12">
        <v>479.20758376999999</v>
      </c>
      <c r="C93" s="43">
        <f>+MIN($B$33,$B$45,$B$57,$B$69,$B$81)</f>
        <v>434.197</v>
      </c>
      <c r="D93" s="43">
        <f>+MAX($B$33,$B$45,$B$57,$B$69,$B$81)</f>
        <v>520.96100000000001</v>
      </c>
      <c r="E93" s="17">
        <f t="shared" ref="E93:E112" si="1">D93-C93</f>
        <v>86.76400000000001</v>
      </c>
      <c r="G93" s="43"/>
      <c r="H93" s="17"/>
    </row>
    <row r="94" spans="1:8" x14ac:dyDescent="0.2">
      <c r="A94" s="1">
        <v>44348</v>
      </c>
      <c r="B94" s="12">
        <v>466.09559999999999</v>
      </c>
      <c r="C94" s="43">
        <f>+MIN($B$34,$B$46,$B$58,$B$70,$B$82)</f>
        <v>415.15199999999999</v>
      </c>
      <c r="D94" s="43">
        <f>+MAX($B$34,$B$46,$B$58,$B$70,$B$82)</f>
        <v>531.92600000000004</v>
      </c>
      <c r="E94" s="17">
        <f t="shared" si="1"/>
        <v>116.77400000000006</v>
      </c>
      <c r="G94" s="43"/>
      <c r="H94" s="17"/>
    </row>
    <row r="95" spans="1:8" x14ac:dyDescent="0.2">
      <c r="A95" s="1">
        <v>44378</v>
      </c>
      <c r="B95" s="12">
        <v>453.70229999999998</v>
      </c>
      <c r="C95" s="43">
        <f>+MIN($B$35,$B$47,$B$59,$B$71,$B$83)</f>
        <v>409.64100000000002</v>
      </c>
      <c r="D95" s="43">
        <f>+MAX($B$35,$B$47,$B$59,$B$71,$B$83)</f>
        <v>519.28</v>
      </c>
      <c r="E95" s="17">
        <f t="shared" si="1"/>
        <v>109.63899999999995</v>
      </c>
      <c r="G95" s="43"/>
      <c r="H95" s="17"/>
    </row>
    <row r="96" spans="1:8" x14ac:dyDescent="0.2">
      <c r="A96" s="1">
        <v>44409</v>
      </c>
      <c r="B96" s="12">
        <v>445.98160000000001</v>
      </c>
      <c r="C96" s="43">
        <f>+MIN($B$36,$B$48,$B$60,$B$72,$B$84)</f>
        <v>407.58300000000003</v>
      </c>
      <c r="D96" s="43">
        <f>+MAX($B$36,$B$48,$B$60,$B$72,$B$84)</f>
        <v>504.00799999999998</v>
      </c>
      <c r="E96" s="17">
        <f t="shared" si="1"/>
        <v>96.424999999999955</v>
      </c>
      <c r="G96" s="43"/>
      <c r="H96" s="17"/>
    </row>
    <row r="97" spans="1:8" x14ac:dyDescent="0.2">
      <c r="A97" s="1">
        <v>44440</v>
      </c>
      <c r="B97" s="12">
        <v>447.30180000000001</v>
      </c>
      <c r="C97" s="43">
        <f>+MIN($B$37,$B$49,$B$61,$B$73,$B$85)</f>
        <v>416.68400000000003</v>
      </c>
      <c r="D97" s="43">
        <f>+MAX($B$37,$B$49,$B$61,$B$73,$B$85)</f>
        <v>497.322</v>
      </c>
      <c r="E97" s="17">
        <f t="shared" si="1"/>
        <v>80.637999999999977</v>
      </c>
      <c r="G97" s="43"/>
      <c r="H97" s="17"/>
    </row>
    <row r="98" spans="1:8" x14ac:dyDescent="0.2">
      <c r="A98" s="1">
        <v>44470</v>
      </c>
      <c r="B98" s="12">
        <v>457.65769999999998</v>
      </c>
      <c r="C98" s="43">
        <f>+MIN($B$38,$B$50,$B$62,$B$74,$B$86)</f>
        <v>433.80799999999999</v>
      </c>
      <c r="D98" s="43">
        <f>+MAX($B$38,$B$50,$B$62,$B$74,$B$86)</f>
        <v>493.59300000000002</v>
      </c>
      <c r="E98" s="17">
        <f t="shared" si="1"/>
        <v>59.785000000000025</v>
      </c>
      <c r="G98" s="43"/>
      <c r="H98" s="17"/>
    </row>
    <row r="99" spans="1:8" x14ac:dyDescent="0.2">
      <c r="A99" s="1">
        <v>44501</v>
      </c>
      <c r="B99" s="12">
        <v>460.43200000000002</v>
      </c>
      <c r="C99" s="43">
        <f>+MIN($B$39,$B$51,$B$63,$B$75,$B$87)</f>
        <v>445.887</v>
      </c>
      <c r="D99" s="43">
        <f>+MAX($B$39,$B$51,$B$63,$B$75,$B$87)</f>
        <v>500.42</v>
      </c>
      <c r="E99" s="17">
        <f t="shared" si="1"/>
        <v>54.533000000000015</v>
      </c>
      <c r="G99" s="43"/>
      <c r="H99" s="17"/>
    </row>
    <row r="100" spans="1:8" x14ac:dyDescent="0.2">
      <c r="A100" s="1">
        <v>44531</v>
      </c>
      <c r="B100" s="12">
        <v>449.3741</v>
      </c>
      <c r="C100" s="43">
        <f>+MIN($B$40,$B$52,$B$64,$B$76,$B$88)</f>
        <v>421.64600000000002</v>
      </c>
      <c r="D100" s="43">
        <f>+MAX($B$40,$B$52,$B$64,$B$76,$B$88)</f>
        <v>485.25700000000001</v>
      </c>
      <c r="E100" s="17">
        <f t="shared" si="1"/>
        <v>63.61099999999999</v>
      </c>
      <c r="G100" s="43"/>
      <c r="H100" s="17"/>
    </row>
    <row r="101" spans="1:8" x14ac:dyDescent="0.2">
      <c r="A101" s="1">
        <v>44562</v>
      </c>
      <c r="B101" s="12">
        <v>453.54329999999999</v>
      </c>
      <c r="C101" s="43">
        <f>+MIN($B$29,$B$41,$B$53,$B$65,$B$77)</f>
        <v>420.76</v>
      </c>
      <c r="D101" s="17">
        <f>+MAX($B$29,$B$41,$B$53,$B$65,$B$77)</f>
        <v>506.798</v>
      </c>
      <c r="E101" s="17">
        <f t="shared" si="1"/>
        <v>86.038000000000011</v>
      </c>
      <c r="G101" s="43"/>
      <c r="H101" s="17"/>
    </row>
    <row r="102" spans="1:8" x14ac:dyDescent="0.2">
      <c r="A102" s="1">
        <v>44593</v>
      </c>
      <c r="B102" s="12">
        <v>460.66070000000002</v>
      </c>
      <c r="C102" s="43">
        <f>+MIN($B$30,$B$42,$B$54,$B$66,$B$78)</f>
        <v>423.84300000000002</v>
      </c>
      <c r="D102" s="17">
        <f>+MAX($B$30,$B$42,$B$54,$B$66,$B$78)</f>
        <v>525.41899999999998</v>
      </c>
      <c r="E102" s="17">
        <f t="shared" si="1"/>
        <v>101.57599999999996</v>
      </c>
      <c r="G102" s="43"/>
      <c r="H102" s="17"/>
    </row>
    <row r="103" spans="1:8" x14ac:dyDescent="0.2">
      <c r="A103" s="1">
        <v>44621</v>
      </c>
      <c r="B103" s="12">
        <v>473.45659999999998</v>
      </c>
      <c r="C103" s="43">
        <f>+MIN($B$31,$B$43,$B$55,$B$67,$B$79)</f>
        <v>424.93900000000002</v>
      </c>
      <c r="D103" s="17">
        <f>+MAX($B$31,$B$43,$B$55,$B$67,$B$79)</f>
        <v>538.59500000000003</v>
      </c>
      <c r="E103" s="17">
        <f t="shared" si="1"/>
        <v>113.65600000000001</v>
      </c>
      <c r="G103" s="43"/>
      <c r="H103" s="17"/>
    </row>
    <row r="104" spans="1:8" x14ac:dyDescent="0.2">
      <c r="A104" s="1">
        <v>44652</v>
      </c>
      <c r="B104" s="12">
        <v>481.97770000000003</v>
      </c>
      <c r="C104" s="43">
        <f>+MIN($B$32,$B$44,$B$56,$B$68,$B$80)</f>
        <v>436.57799999999997</v>
      </c>
      <c r="D104" s="17">
        <f>+MAX($B$32,$B$44,$B$56,$B$68,$B$80)</f>
        <v>529.16399999999999</v>
      </c>
      <c r="E104" s="17">
        <f t="shared" si="1"/>
        <v>92.586000000000013</v>
      </c>
      <c r="G104" s="43"/>
      <c r="H104" s="17"/>
    </row>
    <row r="105" spans="1:8" x14ac:dyDescent="0.2">
      <c r="A105" s="1">
        <v>44682</v>
      </c>
      <c r="B105" s="12">
        <v>481.96899999999999</v>
      </c>
      <c r="C105" s="43">
        <f>+MIN($B$33,$B$45,$B$57,$B$69,$B$81)</f>
        <v>434.197</v>
      </c>
      <c r="D105" s="17">
        <f>+MAX($B$33,$B$45,$B$57,$B$69,$B$81)</f>
        <v>520.96100000000001</v>
      </c>
      <c r="E105" s="17">
        <f t="shared" si="1"/>
        <v>86.76400000000001</v>
      </c>
      <c r="G105" s="43"/>
      <c r="H105" s="17"/>
    </row>
    <row r="106" spans="1:8" x14ac:dyDescent="0.2">
      <c r="A106" s="1">
        <v>44713</v>
      </c>
      <c r="B106" s="12">
        <v>473.22089999999997</v>
      </c>
      <c r="C106" s="43">
        <f>+MIN($B$34,$B$46,$B$58,$B$70,$B$82)</f>
        <v>415.15199999999999</v>
      </c>
      <c r="D106" s="17">
        <f>+MAX($B$34,$B$46,$B$58,$B$70,$B$82)</f>
        <v>531.92600000000004</v>
      </c>
      <c r="E106" s="17">
        <f t="shared" si="1"/>
        <v>116.77400000000006</v>
      </c>
      <c r="G106" s="43"/>
      <c r="H106" s="17"/>
    </row>
    <row r="107" spans="1:8" x14ac:dyDescent="0.2">
      <c r="A107" s="1">
        <v>44743</v>
      </c>
      <c r="B107" s="12">
        <v>458.16669999999999</v>
      </c>
      <c r="C107" s="43">
        <f>+MIN($B$35,$B$47,$B$59,$B$71,$B$83)</f>
        <v>409.64100000000002</v>
      </c>
      <c r="D107" s="17">
        <f>+MAX($B$35,$B$47,$B$59,$B$71,$B$83)</f>
        <v>519.28</v>
      </c>
      <c r="E107" s="17">
        <f t="shared" si="1"/>
        <v>109.63899999999995</v>
      </c>
      <c r="G107" s="43"/>
      <c r="H107" s="17"/>
    </row>
    <row r="108" spans="1:8" x14ac:dyDescent="0.2">
      <c r="A108" s="1">
        <v>44774</v>
      </c>
      <c r="B108" s="12">
        <v>447.13150000000002</v>
      </c>
      <c r="C108" s="43">
        <f>+MIN($B$36,$B$48,$B$60,$B$72,$B$84)</f>
        <v>407.58300000000003</v>
      </c>
      <c r="D108" s="17">
        <f>+MAX($B$36,$B$48,$B$60,$B$72,$B$84)</f>
        <v>504.00799999999998</v>
      </c>
      <c r="E108" s="17">
        <f t="shared" si="1"/>
        <v>96.424999999999955</v>
      </c>
      <c r="G108" s="43"/>
      <c r="H108" s="17"/>
    </row>
    <row r="109" spans="1:8" x14ac:dyDescent="0.2">
      <c r="A109" s="1">
        <v>44805</v>
      </c>
      <c r="B109" s="12">
        <v>447.93770000000001</v>
      </c>
      <c r="C109" s="43">
        <f>+MIN($B$37,$B$49,$B$61,$B$73,$B$85)</f>
        <v>416.68400000000003</v>
      </c>
      <c r="D109" s="17">
        <f>+MAX($B$37,$B$49,$B$61,$B$73,$B$85)</f>
        <v>497.322</v>
      </c>
      <c r="E109" s="17">
        <f t="shared" si="1"/>
        <v>80.637999999999977</v>
      </c>
      <c r="G109" s="43"/>
      <c r="H109" s="17"/>
    </row>
    <row r="110" spans="1:8" x14ac:dyDescent="0.2">
      <c r="A110" s="1">
        <v>44835</v>
      </c>
      <c r="B110" s="12">
        <v>457.60739999999998</v>
      </c>
      <c r="C110" s="43">
        <f>+MIN($B$38,$B$50,$B$62,$B$74,$B$86)</f>
        <v>433.80799999999999</v>
      </c>
      <c r="D110" s="17">
        <f>+MAX($B$38,$B$50,$B$62,$B$74,$B$86)</f>
        <v>493.59300000000002</v>
      </c>
      <c r="E110" s="17">
        <f t="shared" si="1"/>
        <v>59.785000000000025</v>
      </c>
      <c r="G110" s="43"/>
      <c r="H110" s="17"/>
    </row>
    <row r="111" spans="1:8" x14ac:dyDescent="0.2">
      <c r="A111" s="1">
        <v>44866</v>
      </c>
      <c r="B111" s="12">
        <v>460.33</v>
      </c>
      <c r="C111" s="43">
        <f>+MIN($B$39,$B$51,$B$63,$B$75,$B$87)</f>
        <v>445.887</v>
      </c>
      <c r="D111" s="17">
        <f>+MAX($B$39,$B$51,$B$63,$B$75,$B$87)</f>
        <v>500.42</v>
      </c>
      <c r="E111" s="17">
        <f t="shared" si="1"/>
        <v>54.533000000000015</v>
      </c>
      <c r="G111" s="43"/>
      <c r="H111" s="17"/>
    </row>
    <row r="112" spans="1:8" x14ac:dyDescent="0.2">
      <c r="A112" s="59">
        <v>44896</v>
      </c>
      <c r="B112" s="65">
        <v>449.48719999999997</v>
      </c>
      <c r="C112" s="64">
        <f>+MIN($B$40,$B$52,$B$64,$B$76,$B$88)</f>
        <v>421.64600000000002</v>
      </c>
      <c r="D112" s="63">
        <f>+MAX($B$40,$B$52,$B$64,$B$76,$B$88)</f>
        <v>485.25700000000001</v>
      </c>
      <c r="E112" s="63">
        <f t="shared" si="1"/>
        <v>63.61099999999999</v>
      </c>
      <c r="G112" s="43"/>
      <c r="H112" s="17"/>
    </row>
    <row r="113" spans="1:2" x14ac:dyDescent="0.2">
      <c r="A113" s="353" t="s">
        <v>632</v>
      </c>
    </row>
    <row r="114" spans="1:2" x14ac:dyDescent="0.2">
      <c r="A114" s="32" t="s">
        <v>637</v>
      </c>
    </row>
    <row r="115" spans="1:2" x14ac:dyDescent="0.2">
      <c r="A115" s="366" t="s">
        <v>636</v>
      </c>
    </row>
    <row r="116" spans="1:2" x14ac:dyDescent="0.2">
      <c r="A116" s="4"/>
      <c r="B116" s="69" t="s">
        <v>350</v>
      </c>
    </row>
    <row r="117" spans="1:2" x14ac:dyDescent="0.2">
      <c r="A117" s="17">
        <v>65</v>
      </c>
      <c r="B117">
        <v>0</v>
      </c>
    </row>
    <row r="118" spans="1:2" x14ac:dyDescent="0.2">
      <c r="A118" s="17">
        <v>65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20.7109375" style="119" customWidth="1"/>
    <col min="18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83" t="s">
        <v>224</v>
      </c>
      <c r="R6" s="220" t="s">
        <v>231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84" t="s">
        <v>226</v>
      </c>
      <c r="R7" s="221" t="s">
        <v>232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84" t="s">
        <v>225</v>
      </c>
      <c r="R8" s="285" t="s">
        <v>233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84" t="s">
        <v>227</v>
      </c>
      <c r="R9" s="285" t="s">
        <v>234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329" t="s">
        <v>432</v>
      </c>
      <c r="R10" s="330" t="s">
        <v>433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81" t="s">
        <v>55</v>
      </c>
      <c r="D24" s="581"/>
      <c r="E24" s="581"/>
      <c r="F24" s="581"/>
      <c r="G24" s="581"/>
      <c r="H24" s="32"/>
      <c r="I24" s="581" t="s">
        <v>88</v>
      </c>
      <c r="J24" s="581"/>
      <c r="K24" s="581"/>
      <c r="L24" s="581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130" t="s">
        <v>224</v>
      </c>
      <c r="C26" s="77">
        <v>10.964087679</v>
      </c>
      <c r="D26" s="77">
        <v>12.248022836000001</v>
      </c>
      <c r="E26" s="77">
        <v>11.313494417999999</v>
      </c>
      <c r="F26" s="77">
        <v>11.076967149</v>
      </c>
      <c r="G26" s="77">
        <v>11.790827698999999</v>
      </c>
      <c r="H26" s="11"/>
      <c r="I26" s="20">
        <f t="shared" ref="I26:L27" si="0">D26-C26</f>
        <v>1.2839351570000002</v>
      </c>
      <c r="J26" s="20">
        <f t="shared" si="0"/>
        <v>-0.93452841800000108</v>
      </c>
      <c r="K26" s="20">
        <f t="shared" si="0"/>
        <v>-0.23652726899999976</v>
      </c>
      <c r="L26" s="20">
        <f t="shared" si="0"/>
        <v>0.71386054999999971</v>
      </c>
    </row>
    <row r="27" spans="1:12" x14ac:dyDescent="0.25">
      <c r="A27" s="121"/>
      <c r="B27" s="130" t="s">
        <v>226</v>
      </c>
      <c r="C27" s="140">
        <v>4.3693507067999997</v>
      </c>
      <c r="D27" s="77">
        <v>4.8245069425000002</v>
      </c>
      <c r="E27" s="77">
        <v>5.1611011338999999</v>
      </c>
      <c r="F27" s="77">
        <v>5.2442840624000002</v>
      </c>
      <c r="G27" s="77">
        <v>5.7114888876999999</v>
      </c>
      <c r="H27" s="11"/>
      <c r="I27" s="20">
        <f t="shared" si="0"/>
        <v>0.45515623570000052</v>
      </c>
      <c r="J27" s="20">
        <f t="shared" si="0"/>
        <v>0.33659419139999969</v>
      </c>
      <c r="K27" s="20">
        <f t="shared" si="0"/>
        <v>8.3182928500000308E-2</v>
      </c>
      <c r="L27" s="20">
        <f t="shared" si="0"/>
        <v>0.46720482529999963</v>
      </c>
    </row>
    <row r="28" spans="1:12" x14ac:dyDescent="0.25">
      <c r="A28" s="121"/>
      <c r="B28" s="135" t="s">
        <v>235</v>
      </c>
      <c r="C28" s="134">
        <f>+C29+C30</f>
        <v>1.17081899448</v>
      </c>
      <c r="D28" s="134">
        <f t="shared" ref="D28:L28" si="1">+D29+D30</f>
        <v>1.14174723565</v>
      </c>
      <c r="E28" s="134">
        <f t="shared" si="1"/>
        <v>1.02353191814</v>
      </c>
      <c r="F28" s="134">
        <f t="shared" si="1"/>
        <v>1.0815721192599999</v>
      </c>
      <c r="G28" s="134">
        <f t="shared" si="1"/>
        <v>1.13038267315</v>
      </c>
      <c r="H28" s="134"/>
      <c r="I28" s="134">
        <f t="shared" si="1"/>
        <v>-2.9071758830000155E-2</v>
      </c>
      <c r="J28" s="134">
        <f t="shared" si="1"/>
        <v>-0.11821531750999999</v>
      </c>
      <c r="K28" s="134">
        <f t="shared" si="1"/>
        <v>5.8040201119999982E-2</v>
      </c>
      <c r="L28" s="134">
        <f t="shared" si="1"/>
        <v>4.8810553889999983E-2</v>
      </c>
    </row>
    <row r="29" spans="1:12" x14ac:dyDescent="0.25">
      <c r="A29" s="121"/>
      <c r="B29" s="130" t="s">
        <v>225</v>
      </c>
      <c r="C29" s="77">
        <v>1.0496631863000001</v>
      </c>
      <c r="D29" s="77">
        <v>1.0292549616</v>
      </c>
      <c r="E29" s="77">
        <v>0.90594806830999997</v>
      </c>
      <c r="F29" s="77">
        <v>0.96284426876999996</v>
      </c>
      <c r="G29" s="77">
        <v>0.99084015972999995</v>
      </c>
      <c r="H29" s="11"/>
      <c r="I29" s="20">
        <f t="shared" ref="I29:L30" si="2">D29-C29</f>
        <v>-2.0408224700000144E-2</v>
      </c>
      <c r="J29" s="20">
        <f t="shared" si="2"/>
        <v>-0.12330689329</v>
      </c>
      <c r="K29" s="20">
        <f t="shared" si="2"/>
        <v>5.689620045999999E-2</v>
      </c>
      <c r="L29" s="20">
        <f t="shared" si="2"/>
        <v>2.7995890959999992E-2</v>
      </c>
    </row>
    <row r="30" spans="1:12" x14ac:dyDescent="0.25">
      <c r="A30" s="121"/>
      <c r="B30" s="131" t="s">
        <v>227</v>
      </c>
      <c r="C30" s="78">
        <v>0.12115580818</v>
      </c>
      <c r="D30" s="78">
        <v>0.11249227404999999</v>
      </c>
      <c r="E30" s="78">
        <v>0.11758384983</v>
      </c>
      <c r="F30" s="78">
        <v>0.11872785048999999</v>
      </c>
      <c r="G30" s="78">
        <v>0.13954251341999999</v>
      </c>
      <c r="H30" s="66"/>
      <c r="I30" s="62">
        <f t="shared" si="2"/>
        <v>-8.6635341300000113E-3</v>
      </c>
      <c r="J30" s="62">
        <f t="shared" si="2"/>
        <v>5.09157578000001E-3</v>
      </c>
      <c r="K30" s="62">
        <f t="shared" si="2"/>
        <v>1.1440006599999913E-3</v>
      </c>
      <c r="L30" s="62">
        <f t="shared" si="2"/>
        <v>2.0814662929999991E-2</v>
      </c>
    </row>
    <row r="31" spans="1:12" x14ac:dyDescent="0.25">
      <c r="A31"/>
      <c r="B31" s="114" t="s">
        <v>223</v>
      </c>
      <c r="C31"/>
      <c r="D31"/>
      <c r="E31"/>
      <c r="F31"/>
      <c r="G31"/>
      <c r="H31"/>
      <c r="I31" s="6">
        <f>+SUM(I26:I28)</f>
        <v>1.7100196338700004</v>
      </c>
      <c r="J31" s="6">
        <f t="shared" ref="J31:L31" si="3">+SUM(J26:J28)</f>
        <v>-0.71614954411000142</v>
      </c>
      <c r="K31" s="6">
        <f t="shared" si="3"/>
        <v>-9.5304139379999472E-2</v>
      </c>
      <c r="L31" s="6">
        <f t="shared" si="3"/>
        <v>1.2298759291899992</v>
      </c>
    </row>
    <row r="32" spans="1:12" x14ac:dyDescent="0.25">
      <c r="B32" s="353" t="s">
        <v>632</v>
      </c>
      <c r="C32"/>
      <c r="D32" s="10"/>
      <c r="E32"/>
      <c r="F32"/>
      <c r="G32"/>
      <c r="H32"/>
      <c r="I32" s="10" t="s">
        <v>7</v>
      </c>
      <c r="J32" s="27">
        <f>E26/D26-1</f>
        <v>-7.6300349085991925E-2</v>
      </c>
      <c r="K32" s="27">
        <f>F26/E26-1</f>
        <v>-2.0906650081842115E-2</v>
      </c>
      <c r="L32" s="27">
        <f>G26/F26-1</f>
        <v>6.4445487686080716E-2</v>
      </c>
    </row>
    <row r="35" spans="1:8" x14ac:dyDescent="0.25">
      <c r="A35" s="135"/>
      <c r="B35" s="135"/>
      <c r="C35" s="135" t="s">
        <v>254</v>
      </c>
      <c r="D35" s="135" t="s">
        <v>230</v>
      </c>
      <c r="E35" s="453" t="s">
        <v>229</v>
      </c>
      <c r="F35" s="453" t="s">
        <v>469</v>
      </c>
    </row>
    <row r="36" spans="1:8" x14ac:dyDescent="0.25">
      <c r="A36" s="135">
        <f t="shared" ref="A36:A83" si="4">YEAR(B36)</f>
        <v>2019</v>
      </c>
      <c r="B36" s="429">
        <v>43466</v>
      </c>
      <c r="C36" s="430">
        <v>17.528839999999999</v>
      </c>
      <c r="D36" s="129" t="e">
        <v>#N/A</v>
      </c>
      <c r="E36" s="431"/>
      <c r="F36" s="431">
        <v>17.528839999999999</v>
      </c>
      <c r="G36" s="126"/>
    </row>
    <row r="37" spans="1:8" x14ac:dyDescent="0.25">
      <c r="A37" s="135">
        <f t="shared" si="4"/>
        <v>2019</v>
      </c>
      <c r="B37" s="429">
        <v>43497</v>
      </c>
      <c r="C37" s="430">
        <v>17.503291999999998</v>
      </c>
      <c r="D37" s="129" t="e">
        <v>#N/A</v>
      </c>
      <c r="E37" s="431">
        <f t="shared" ref="E37:E46" si="5">AVERAGEIF($A$36:$A$97,A37,$F$36:$F$97)</f>
        <v>18.19043383333333</v>
      </c>
      <c r="F37" s="431">
        <v>17.503291999999998</v>
      </c>
      <c r="G37" s="126"/>
    </row>
    <row r="38" spans="1:8" x14ac:dyDescent="0.25">
      <c r="A38" s="135">
        <f t="shared" si="4"/>
        <v>2019</v>
      </c>
      <c r="B38" s="429">
        <v>43525</v>
      </c>
      <c r="C38" s="430">
        <v>17.751336999999999</v>
      </c>
      <c r="D38" s="129" t="e">
        <v>#N/A</v>
      </c>
      <c r="E38" s="431">
        <f t="shared" si="5"/>
        <v>18.19043383333333</v>
      </c>
      <c r="F38" s="431">
        <v>17.751336999999999</v>
      </c>
      <c r="G38" s="126"/>
      <c r="H38" s="128"/>
    </row>
    <row r="39" spans="1:8" x14ac:dyDescent="0.25">
      <c r="A39" s="135">
        <f t="shared" si="4"/>
        <v>2019</v>
      </c>
      <c r="B39" s="429">
        <v>43556</v>
      </c>
      <c r="C39" s="430">
        <v>18.058551000000001</v>
      </c>
      <c r="D39" s="129" t="e">
        <v>#N/A</v>
      </c>
      <c r="E39" s="431">
        <f t="shared" si="5"/>
        <v>18.19043383333333</v>
      </c>
      <c r="F39" s="431">
        <v>18.058551000000001</v>
      </c>
      <c r="G39" s="126"/>
    </row>
    <row r="40" spans="1:8" x14ac:dyDescent="0.25">
      <c r="A40" s="135">
        <f t="shared" si="4"/>
        <v>2019</v>
      </c>
      <c r="B40" s="429">
        <v>43586</v>
      </c>
      <c r="C40" s="430">
        <v>18.148731999999999</v>
      </c>
      <c r="D40" s="129" t="e">
        <v>#N/A</v>
      </c>
      <c r="E40" s="431">
        <f t="shared" si="5"/>
        <v>18.19043383333333</v>
      </c>
      <c r="F40" s="431">
        <v>18.148731999999999</v>
      </c>
      <c r="G40" s="126"/>
    </row>
    <row r="41" spans="1:8" x14ac:dyDescent="0.25">
      <c r="A41" s="135">
        <f t="shared" si="4"/>
        <v>2019</v>
      </c>
      <c r="B41" s="429">
        <v>43617</v>
      </c>
      <c r="C41" s="430">
        <v>18.036722000000001</v>
      </c>
      <c r="D41" s="129" t="e">
        <v>#N/A</v>
      </c>
      <c r="E41" s="431">
        <f t="shared" si="5"/>
        <v>18.19043383333333</v>
      </c>
      <c r="F41" s="431">
        <v>18.036722000000001</v>
      </c>
      <c r="G41" s="126"/>
    </row>
    <row r="42" spans="1:8" x14ac:dyDescent="0.25">
      <c r="A42" s="135">
        <f t="shared" si="4"/>
        <v>2019</v>
      </c>
      <c r="B42" s="429">
        <v>43647</v>
      </c>
      <c r="C42" s="430">
        <v>17.676722999999999</v>
      </c>
      <c r="D42" s="129" t="e">
        <v>#N/A</v>
      </c>
      <c r="E42" s="431">
        <f t="shared" si="5"/>
        <v>18.19043383333333</v>
      </c>
      <c r="F42" s="431">
        <v>17.676722999999999</v>
      </c>
      <c r="G42" s="126"/>
    </row>
    <row r="43" spans="1:8" x14ac:dyDescent="0.25">
      <c r="A43" s="135">
        <f t="shared" si="4"/>
        <v>2019</v>
      </c>
      <c r="B43" s="429">
        <v>43678</v>
      </c>
      <c r="C43" s="430">
        <v>18.319185000000001</v>
      </c>
      <c r="D43" s="129" t="e">
        <v>#N/A</v>
      </c>
      <c r="E43" s="431">
        <f t="shared" si="5"/>
        <v>18.19043383333333</v>
      </c>
      <c r="F43" s="431">
        <v>18.319185000000001</v>
      </c>
      <c r="G43" s="126"/>
    </row>
    <row r="44" spans="1:8" x14ac:dyDescent="0.25">
      <c r="A44" s="135">
        <f t="shared" si="4"/>
        <v>2019</v>
      </c>
      <c r="B44" s="429">
        <v>43709</v>
      </c>
      <c r="C44" s="430">
        <v>18.551563000000002</v>
      </c>
      <c r="D44" s="129" t="e">
        <v>#N/A</v>
      </c>
      <c r="E44" s="431">
        <f t="shared" si="5"/>
        <v>18.19043383333333</v>
      </c>
      <c r="F44" s="431">
        <v>18.551563000000002</v>
      </c>
      <c r="G44" s="126"/>
    </row>
    <row r="45" spans="1:8" x14ac:dyDescent="0.25">
      <c r="A45" s="135">
        <f t="shared" si="4"/>
        <v>2019</v>
      </c>
      <c r="B45" s="429">
        <v>43739</v>
      </c>
      <c r="C45" s="430">
        <v>18.783102</v>
      </c>
      <c r="D45" s="129" t="e">
        <v>#N/A</v>
      </c>
      <c r="E45" s="431">
        <f t="shared" si="5"/>
        <v>18.19043383333333</v>
      </c>
      <c r="F45" s="431">
        <v>18.783102</v>
      </c>
      <c r="G45" s="126"/>
    </row>
    <row r="46" spans="1:8" x14ac:dyDescent="0.25">
      <c r="A46" s="135">
        <f t="shared" si="4"/>
        <v>2019</v>
      </c>
      <c r="B46" s="429">
        <v>43770</v>
      </c>
      <c r="C46" s="430">
        <v>18.979576999999999</v>
      </c>
      <c r="D46" s="129" t="e">
        <v>#N/A</v>
      </c>
      <c r="E46" s="431">
        <f t="shared" si="5"/>
        <v>18.19043383333333</v>
      </c>
      <c r="F46" s="431">
        <v>18.979576999999999</v>
      </c>
      <c r="G46" s="126"/>
    </row>
    <row r="47" spans="1:8" x14ac:dyDescent="0.25">
      <c r="A47" s="135">
        <f t="shared" si="4"/>
        <v>2019</v>
      </c>
      <c r="B47" s="429">
        <v>43800</v>
      </c>
      <c r="C47" s="430">
        <v>18.947582000000001</v>
      </c>
      <c r="D47" s="129" t="e">
        <v>#N/A</v>
      </c>
      <c r="E47" s="431"/>
      <c r="F47" s="431">
        <v>18.947582000000001</v>
      </c>
      <c r="G47" s="126"/>
    </row>
    <row r="48" spans="1:8" x14ac:dyDescent="0.25">
      <c r="A48" s="135">
        <f t="shared" si="4"/>
        <v>2020</v>
      </c>
      <c r="B48" s="429">
        <v>43831</v>
      </c>
      <c r="C48" s="430">
        <v>19.058433999999998</v>
      </c>
      <c r="D48" s="129" t="e">
        <v>#N/A</v>
      </c>
      <c r="E48" s="431"/>
      <c r="F48" s="431">
        <v>19.058433999999998</v>
      </c>
      <c r="G48" s="126"/>
    </row>
    <row r="49" spans="1:8" x14ac:dyDescent="0.25">
      <c r="A49" s="135">
        <f t="shared" si="4"/>
        <v>2020</v>
      </c>
      <c r="B49" s="429">
        <v>43862</v>
      </c>
      <c r="C49" s="430">
        <v>18.849128</v>
      </c>
      <c r="D49" s="129" t="e">
        <v>#N/A</v>
      </c>
      <c r="E49" s="431">
        <f t="shared" ref="E49" si="6">AVERAGEIF($A$36:$A$97,A49,$F$36:$F$97)</f>
        <v>17.484808166666667</v>
      </c>
      <c r="F49" s="431">
        <v>18.849128</v>
      </c>
      <c r="G49" s="126"/>
    </row>
    <row r="50" spans="1:8" x14ac:dyDescent="0.25">
      <c r="A50" s="135">
        <f t="shared" si="4"/>
        <v>2020</v>
      </c>
      <c r="B50" s="429">
        <v>43891</v>
      </c>
      <c r="C50" s="430">
        <v>19.036453000000002</v>
      </c>
      <c r="D50" s="129" t="e">
        <v>#N/A</v>
      </c>
      <c r="E50" s="431">
        <f t="shared" ref="E50:E58" si="7">AVERAGEIF($A$36:$A$97,A50,$F$36:$F$97)</f>
        <v>17.484808166666667</v>
      </c>
      <c r="F50" s="431">
        <v>19.036453000000002</v>
      </c>
      <c r="G50" s="126"/>
      <c r="H50" s="128"/>
    </row>
    <row r="51" spans="1:8" x14ac:dyDescent="0.25">
      <c r="A51" s="135">
        <f t="shared" si="4"/>
        <v>2020</v>
      </c>
      <c r="B51" s="429">
        <v>43922</v>
      </c>
      <c r="C51" s="430">
        <v>17.611519999999999</v>
      </c>
      <c r="D51" s="129" t="e">
        <v>#N/A</v>
      </c>
      <c r="E51" s="431">
        <f t="shared" si="7"/>
        <v>17.484808166666667</v>
      </c>
      <c r="F51" s="431">
        <v>17.611519999999999</v>
      </c>
      <c r="G51" s="126"/>
    </row>
    <row r="52" spans="1:8" x14ac:dyDescent="0.25">
      <c r="A52" s="135">
        <f t="shared" si="4"/>
        <v>2020</v>
      </c>
      <c r="B52" s="429">
        <v>43952</v>
      </c>
      <c r="C52" s="430">
        <v>15.543656</v>
      </c>
      <c r="D52" s="129" t="e">
        <v>#N/A</v>
      </c>
      <c r="E52" s="431">
        <f t="shared" si="7"/>
        <v>17.484808166666667</v>
      </c>
      <c r="F52" s="431">
        <v>15.543656</v>
      </c>
      <c r="G52" s="126"/>
    </row>
    <row r="53" spans="1:8" x14ac:dyDescent="0.25">
      <c r="A53" s="135">
        <f t="shared" si="4"/>
        <v>2020</v>
      </c>
      <c r="B53" s="429">
        <v>43983</v>
      </c>
      <c r="C53" s="430">
        <v>16.606524</v>
      </c>
      <c r="D53" s="129" t="e">
        <v>#N/A</v>
      </c>
      <c r="E53" s="431">
        <f t="shared" si="7"/>
        <v>17.484808166666667</v>
      </c>
      <c r="F53" s="431">
        <v>16.606524</v>
      </c>
      <c r="G53" s="126"/>
    </row>
    <row r="54" spans="1:8" x14ac:dyDescent="0.25">
      <c r="A54" s="135">
        <f t="shared" si="4"/>
        <v>2020</v>
      </c>
      <c r="B54" s="429">
        <v>44013</v>
      </c>
      <c r="C54" s="430">
        <v>17.372306999999999</v>
      </c>
      <c r="D54" s="129" t="e">
        <v>#N/A</v>
      </c>
      <c r="E54" s="431">
        <f t="shared" si="7"/>
        <v>17.484808166666667</v>
      </c>
      <c r="F54" s="431">
        <v>17.372306999999999</v>
      </c>
      <c r="G54" s="126"/>
    </row>
    <row r="55" spans="1:8" x14ac:dyDescent="0.25">
      <c r="A55" s="135">
        <f t="shared" si="4"/>
        <v>2020</v>
      </c>
      <c r="B55" s="429">
        <v>44044</v>
      </c>
      <c r="C55" s="430">
        <v>16.9314</v>
      </c>
      <c r="D55" s="129" t="e">
        <v>#N/A</v>
      </c>
      <c r="E55" s="431">
        <f t="shared" si="7"/>
        <v>17.484808166666667</v>
      </c>
      <c r="F55" s="431">
        <v>16.9314</v>
      </c>
      <c r="G55" s="126"/>
    </row>
    <row r="56" spans="1:8" x14ac:dyDescent="0.25">
      <c r="A56" s="135">
        <f t="shared" si="4"/>
        <v>2020</v>
      </c>
      <c r="B56" s="429">
        <v>44075</v>
      </c>
      <c r="C56" s="430">
        <v>17.212329</v>
      </c>
      <c r="D56" s="129" t="e">
        <v>#N/A</v>
      </c>
      <c r="E56" s="431">
        <f t="shared" si="7"/>
        <v>17.484808166666667</v>
      </c>
      <c r="F56" s="431">
        <v>17.212329</v>
      </c>
      <c r="G56" s="126"/>
    </row>
    <row r="57" spans="1:8" x14ac:dyDescent="0.25">
      <c r="A57" s="135">
        <f t="shared" si="4"/>
        <v>2020</v>
      </c>
      <c r="B57" s="429">
        <v>44105</v>
      </c>
      <c r="C57" s="430">
        <v>16.789638</v>
      </c>
      <c r="D57" s="129" t="e">
        <v>#N/A</v>
      </c>
      <c r="E57" s="431">
        <f t="shared" si="7"/>
        <v>17.484808166666667</v>
      </c>
      <c r="F57" s="431">
        <v>16.789638</v>
      </c>
      <c r="G57" s="126"/>
    </row>
    <row r="58" spans="1:8" x14ac:dyDescent="0.25">
      <c r="A58" s="135">
        <f t="shared" si="4"/>
        <v>2020</v>
      </c>
      <c r="B58" s="429">
        <v>44136</v>
      </c>
      <c r="C58" s="430">
        <v>17.586364</v>
      </c>
      <c r="D58" s="129" t="e">
        <v>#N/A</v>
      </c>
      <c r="E58" s="431">
        <f t="shared" si="7"/>
        <v>17.484808166666667</v>
      </c>
      <c r="F58" s="431">
        <v>17.586364</v>
      </c>
      <c r="G58" s="126"/>
    </row>
    <row r="59" spans="1:8" x14ac:dyDescent="0.25">
      <c r="A59" s="135">
        <f t="shared" si="4"/>
        <v>2020</v>
      </c>
      <c r="B59" s="429">
        <v>44166</v>
      </c>
      <c r="C59" s="430">
        <v>17.219944999999999</v>
      </c>
      <c r="D59" s="129" t="e">
        <v>#N/A</v>
      </c>
      <c r="E59" s="431"/>
      <c r="F59" s="431">
        <v>17.219944999999999</v>
      </c>
      <c r="G59" s="126"/>
    </row>
    <row r="60" spans="1:8" x14ac:dyDescent="0.25">
      <c r="A60" s="135">
        <f t="shared" si="4"/>
        <v>2021</v>
      </c>
      <c r="B60" s="429">
        <v>44197</v>
      </c>
      <c r="C60" s="430">
        <v>17.304573999999999</v>
      </c>
      <c r="D60" s="129" t="e">
        <v>#N/A</v>
      </c>
      <c r="E60" s="431"/>
      <c r="F60" s="431">
        <v>17.304573999999999</v>
      </c>
      <c r="G60" s="126"/>
    </row>
    <row r="61" spans="1:8" x14ac:dyDescent="0.25">
      <c r="A61" s="135">
        <f t="shared" si="4"/>
        <v>2021</v>
      </c>
      <c r="B61" s="429">
        <v>44228</v>
      </c>
      <c r="C61" s="430">
        <v>14.932114</v>
      </c>
      <c r="D61" s="129" t="e">
        <v>#N/A</v>
      </c>
      <c r="E61" s="431">
        <f t="shared" ref="E61" si="8">AVERAGEIF($A$36:$A$97,A61,$F$36:$F$97)</f>
        <v>17.738616985666667</v>
      </c>
      <c r="F61" s="431">
        <v>14.932114</v>
      </c>
      <c r="G61" s="126"/>
    </row>
    <row r="62" spans="1:8" x14ac:dyDescent="0.25">
      <c r="A62" s="135">
        <f t="shared" si="4"/>
        <v>2021</v>
      </c>
      <c r="B62" s="429">
        <v>44256</v>
      </c>
      <c r="C62" s="430">
        <v>17.380279999999999</v>
      </c>
      <c r="D62" s="129" t="e">
        <v>#N/A</v>
      </c>
      <c r="E62" s="431">
        <f t="shared" ref="E62:E70" si="9">AVERAGEIF($A$36:$A$97,A62,$F$36:$F$97)</f>
        <v>17.738616985666667</v>
      </c>
      <c r="F62" s="431">
        <v>17.380279999999999</v>
      </c>
      <c r="G62" s="126"/>
      <c r="H62" s="128"/>
    </row>
    <row r="63" spans="1:8" x14ac:dyDescent="0.25">
      <c r="A63" s="135">
        <f t="shared" si="4"/>
        <v>2021</v>
      </c>
      <c r="B63" s="429">
        <v>44287</v>
      </c>
      <c r="C63" s="430">
        <v>17.384094775000001</v>
      </c>
      <c r="D63" s="129" t="e">
        <v>#N/A</v>
      </c>
      <c r="E63" s="431">
        <f t="shared" si="9"/>
        <v>17.738616985666667</v>
      </c>
      <c r="F63" s="431">
        <v>17.384094775000001</v>
      </c>
      <c r="G63" s="126"/>
    </row>
    <row r="64" spans="1:8" x14ac:dyDescent="0.25">
      <c r="A64" s="135">
        <f t="shared" si="4"/>
        <v>2021</v>
      </c>
      <c r="B64" s="429">
        <v>44317</v>
      </c>
      <c r="C64" s="430">
        <v>17.466111052999999</v>
      </c>
      <c r="D64" s="129">
        <v>17.466111052999999</v>
      </c>
      <c r="E64" s="431">
        <f t="shared" si="9"/>
        <v>17.738616985666667</v>
      </c>
      <c r="F64" s="431">
        <v>17.466111052999999</v>
      </c>
      <c r="G64" s="126"/>
    </row>
    <row r="65" spans="1:8" x14ac:dyDescent="0.25">
      <c r="A65" s="135">
        <f t="shared" si="4"/>
        <v>2021</v>
      </c>
      <c r="B65" s="429">
        <v>44348</v>
      </c>
      <c r="C65" s="430" t="e">
        <v>#N/A</v>
      </c>
      <c r="D65" s="129">
        <v>18.09798</v>
      </c>
      <c r="E65" s="431">
        <f t="shared" si="9"/>
        <v>17.738616985666667</v>
      </c>
      <c r="F65" s="431">
        <v>18.09798</v>
      </c>
      <c r="G65" s="126"/>
    </row>
    <row r="66" spans="1:8" x14ac:dyDescent="0.25">
      <c r="A66" s="135">
        <f t="shared" si="4"/>
        <v>2021</v>
      </c>
      <c r="B66" s="429">
        <v>44378</v>
      </c>
      <c r="C66" s="430" t="e">
        <v>#N/A</v>
      </c>
      <c r="D66" s="129">
        <v>18.20683</v>
      </c>
      <c r="E66" s="431">
        <f t="shared" si="9"/>
        <v>17.738616985666667</v>
      </c>
      <c r="F66" s="431">
        <v>18.20683</v>
      </c>
      <c r="G66" s="126"/>
    </row>
    <row r="67" spans="1:8" x14ac:dyDescent="0.25">
      <c r="A67" s="135">
        <f t="shared" si="4"/>
        <v>2021</v>
      </c>
      <c r="B67" s="429">
        <v>44409</v>
      </c>
      <c r="C67" s="430" t="e">
        <v>#N/A</v>
      </c>
      <c r="D67" s="129">
        <v>18.225169999999999</v>
      </c>
      <c r="E67" s="431">
        <f t="shared" si="9"/>
        <v>17.738616985666667</v>
      </c>
      <c r="F67" s="431">
        <v>18.225169999999999</v>
      </c>
      <c r="G67" s="126"/>
    </row>
    <row r="68" spans="1:8" x14ac:dyDescent="0.25">
      <c r="A68" s="135">
        <f t="shared" si="4"/>
        <v>2021</v>
      </c>
      <c r="B68" s="429">
        <v>44440</v>
      </c>
      <c r="C68" s="430" t="e">
        <v>#N/A</v>
      </c>
      <c r="D68" s="129">
        <v>18.276669999999999</v>
      </c>
      <c r="E68" s="431">
        <f t="shared" si="9"/>
        <v>17.738616985666667</v>
      </c>
      <c r="F68" s="431">
        <v>18.276669999999999</v>
      </c>
      <c r="G68" s="126"/>
    </row>
    <row r="69" spans="1:8" x14ac:dyDescent="0.25">
      <c r="A69" s="135">
        <f t="shared" si="4"/>
        <v>2021</v>
      </c>
      <c r="B69" s="429">
        <v>44470</v>
      </c>
      <c r="C69" s="430" t="e">
        <v>#N/A</v>
      </c>
      <c r="D69" s="129">
        <v>18.3492</v>
      </c>
      <c r="E69" s="431">
        <f t="shared" si="9"/>
        <v>17.738616985666667</v>
      </c>
      <c r="F69" s="431">
        <v>18.3492</v>
      </c>
      <c r="G69" s="126"/>
    </row>
    <row r="70" spans="1:8" x14ac:dyDescent="0.25">
      <c r="A70" s="135">
        <f t="shared" si="4"/>
        <v>2021</v>
      </c>
      <c r="B70" s="429">
        <v>44501</v>
      </c>
      <c r="C70" s="430" t="e">
        <v>#N/A</v>
      </c>
      <c r="D70" s="129">
        <v>18.577400000000001</v>
      </c>
      <c r="E70" s="431">
        <f t="shared" si="9"/>
        <v>17.738616985666667</v>
      </c>
      <c r="F70" s="431">
        <v>18.577400000000001</v>
      </c>
      <c r="G70" s="126"/>
    </row>
    <row r="71" spans="1:8" x14ac:dyDescent="0.25">
      <c r="A71" s="135">
        <f t="shared" si="4"/>
        <v>2021</v>
      </c>
      <c r="B71" s="429">
        <v>44531</v>
      </c>
      <c r="C71" s="430" t="e">
        <v>#N/A</v>
      </c>
      <c r="D71" s="129">
        <v>18.662980000000001</v>
      </c>
      <c r="E71" s="431"/>
      <c r="F71" s="431">
        <v>18.662980000000001</v>
      </c>
      <c r="G71" s="126"/>
    </row>
    <row r="72" spans="1:8" x14ac:dyDescent="0.25">
      <c r="A72" s="135">
        <f t="shared" si="4"/>
        <v>2022</v>
      </c>
      <c r="B72" s="429">
        <v>44562</v>
      </c>
      <c r="C72" s="430" t="e">
        <v>#N/A</v>
      </c>
      <c r="D72" s="129">
        <v>18.55621</v>
      </c>
      <c r="E72" s="431"/>
      <c r="F72" s="431">
        <v>18.55621</v>
      </c>
      <c r="G72" s="126"/>
    </row>
    <row r="73" spans="1:8" x14ac:dyDescent="0.25">
      <c r="A73" s="135">
        <f t="shared" si="4"/>
        <v>2022</v>
      </c>
      <c r="B73" s="429">
        <v>44593</v>
      </c>
      <c r="C73" s="430" t="e">
        <v>#N/A</v>
      </c>
      <c r="D73" s="129">
        <v>18.642530000000001</v>
      </c>
      <c r="E73" s="431">
        <f t="shared" ref="E73" si="10">AVERAGEIF($A$36:$A$97,A73,$F$36:$F$97)</f>
        <v>19.220440833333331</v>
      </c>
      <c r="F73" s="431">
        <v>18.642530000000001</v>
      </c>
      <c r="G73" s="126"/>
    </row>
    <row r="74" spans="1:8" x14ac:dyDescent="0.25">
      <c r="A74" s="135">
        <f t="shared" si="4"/>
        <v>2022</v>
      </c>
      <c r="B74" s="429">
        <v>44621</v>
      </c>
      <c r="C74" s="430" t="e">
        <v>#N/A</v>
      </c>
      <c r="D74" s="129">
        <v>18.879280000000001</v>
      </c>
      <c r="E74" s="431">
        <f t="shared" ref="E74:E82" si="11">AVERAGEIF($A$36:$A$97,A74,$F$36:$F$97)</f>
        <v>19.220440833333331</v>
      </c>
      <c r="F74" s="431">
        <v>18.879280000000001</v>
      </c>
      <c r="G74" s="126"/>
      <c r="H74" s="128"/>
    </row>
    <row r="75" spans="1:8" x14ac:dyDescent="0.25">
      <c r="A75" s="135">
        <f t="shared" si="4"/>
        <v>2022</v>
      </c>
      <c r="B75" s="429">
        <v>44652</v>
      </c>
      <c r="C75" s="430" t="e">
        <v>#N/A</v>
      </c>
      <c r="D75" s="129">
        <v>19.015360000000001</v>
      </c>
      <c r="E75" s="431">
        <f t="shared" si="11"/>
        <v>19.220440833333331</v>
      </c>
      <c r="F75" s="431">
        <v>19.015360000000001</v>
      </c>
      <c r="G75" s="126"/>
    </row>
    <row r="76" spans="1:8" x14ac:dyDescent="0.25">
      <c r="A76" s="135">
        <f t="shared" si="4"/>
        <v>2022</v>
      </c>
      <c r="B76" s="429">
        <v>44682</v>
      </c>
      <c r="C76" s="430" t="e">
        <v>#N/A</v>
      </c>
      <c r="D76" s="129">
        <v>19.128039999999999</v>
      </c>
      <c r="E76" s="431">
        <f t="shared" si="11"/>
        <v>19.220440833333331</v>
      </c>
      <c r="F76" s="431">
        <v>19.128039999999999</v>
      </c>
      <c r="G76" s="126"/>
    </row>
    <row r="77" spans="1:8" x14ac:dyDescent="0.25">
      <c r="A77" s="135">
        <f t="shared" si="4"/>
        <v>2022</v>
      </c>
      <c r="B77" s="429">
        <v>44713</v>
      </c>
      <c r="C77" s="430" t="e">
        <v>#N/A</v>
      </c>
      <c r="D77" s="129">
        <v>19.176850000000002</v>
      </c>
      <c r="E77" s="431">
        <f t="shared" si="11"/>
        <v>19.220440833333331</v>
      </c>
      <c r="F77" s="431">
        <v>19.176850000000002</v>
      </c>
      <c r="G77" s="126"/>
    </row>
    <row r="78" spans="1:8" x14ac:dyDescent="0.25">
      <c r="A78" s="135">
        <f t="shared" si="4"/>
        <v>2022</v>
      </c>
      <c r="B78" s="429">
        <v>44743</v>
      </c>
      <c r="C78" s="430" t="e">
        <v>#N/A</v>
      </c>
      <c r="D78" s="129">
        <v>19.267420000000001</v>
      </c>
      <c r="E78" s="431">
        <f t="shared" si="11"/>
        <v>19.220440833333331</v>
      </c>
      <c r="F78" s="431">
        <v>19.267420000000001</v>
      </c>
      <c r="G78" s="126"/>
    </row>
    <row r="79" spans="1:8" x14ac:dyDescent="0.25">
      <c r="A79" s="135">
        <f t="shared" si="4"/>
        <v>2022</v>
      </c>
      <c r="B79" s="429">
        <v>44774</v>
      </c>
      <c r="C79" s="430" t="e">
        <v>#N/A</v>
      </c>
      <c r="D79" s="129">
        <v>19.51482</v>
      </c>
      <c r="E79" s="431">
        <f t="shared" si="11"/>
        <v>19.220440833333331</v>
      </c>
      <c r="F79" s="431">
        <v>19.51482</v>
      </c>
      <c r="G79" s="126"/>
    </row>
    <row r="80" spans="1:8" x14ac:dyDescent="0.25">
      <c r="A80" s="135">
        <f t="shared" si="4"/>
        <v>2022</v>
      </c>
      <c r="B80" s="429">
        <v>44805</v>
      </c>
      <c r="C80" s="430" t="e">
        <v>#N/A</v>
      </c>
      <c r="D80" s="129">
        <v>19.546779999999998</v>
      </c>
      <c r="E80" s="431">
        <f t="shared" si="11"/>
        <v>19.220440833333331</v>
      </c>
      <c r="F80" s="431">
        <v>19.546779999999998</v>
      </c>
      <c r="G80" s="126"/>
    </row>
    <row r="81" spans="1:7" x14ac:dyDescent="0.25">
      <c r="A81" s="135">
        <f t="shared" si="4"/>
        <v>2022</v>
      </c>
      <c r="B81" s="429">
        <v>44835</v>
      </c>
      <c r="C81" s="430" t="e">
        <v>#N/A</v>
      </c>
      <c r="D81" s="129">
        <v>19.527799999999999</v>
      </c>
      <c r="E81" s="431">
        <f t="shared" si="11"/>
        <v>19.220440833333331</v>
      </c>
      <c r="F81" s="431">
        <v>19.527799999999999</v>
      </c>
      <c r="G81" s="126"/>
    </row>
    <row r="82" spans="1:7" x14ac:dyDescent="0.25">
      <c r="A82" s="135">
        <f t="shared" si="4"/>
        <v>2022</v>
      </c>
      <c r="B82" s="429">
        <v>44866</v>
      </c>
      <c r="C82" s="430" t="e">
        <v>#N/A</v>
      </c>
      <c r="D82" s="129">
        <v>19.738679999999999</v>
      </c>
      <c r="E82" s="431">
        <f t="shared" si="11"/>
        <v>19.220440833333331</v>
      </c>
      <c r="F82" s="431">
        <v>19.738679999999999</v>
      </c>
      <c r="G82" s="126"/>
    </row>
    <row r="83" spans="1:7" x14ac:dyDescent="0.25">
      <c r="A83" s="135">
        <f t="shared" si="4"/>
        <v>2022</v>
      </c>
      <c r="B83" s="429">
        <v>44896</v>
      </c>
      <c r="C83" s="430" t="e">
        <v>#N/A</v>
      </c>
      <c r="D83" s="129">
        <v>19.651520000000001</v>
      </c>
      <c r="E83" s="431"/>
      <c r="F83" s="431">
        <v>19.651520000000001</v>
      </c>
      <c r="G83" s="126"/>
    </row>
    <row r="84" spans="1:7" x14ac:dyDescent="0.25">
      <c r="F84" s="128"/>
      <c r="G84" s="126"/>
    </row>
    <row r="85" spans="1:7" x14ac:dyDescent="0.25">
      <c r="F85" s="128"/>
      <c r="G85" s="126"/>
    </row>
    <row r="86" spans="1:7" x14ac:dyDescent="0.25">
      <c r="F86" s="128"/>
      <c r="G86" s="126"/>
    </row>
    <row r="87" spans="1:7" x14ac:dyDescent="0.25">
      <c r="F87" s="128"/>
      <c r="G87" s="126"/>
    </row>
    <row r="88" spans="1:7" x14ac:dyDescent="0.25">
      <c r="F88" s="128"/>
      <c r="G88" s="126"/>
    </row>
    <row r="89" spans="1:7" x14ac:dyDescent="0.25">
      <c r="A89" s="5"/>
      <c r="B89" s="5" t="s">
        <v>0</v>
      </c>
      <c r="F89" s="128"/>
      <c r="G89" s="126"/>
    </row>
    <row r="90" spans="1:7" x14ac:dyDescent="0.25">
      <c r="A90">
        <v>2.5</v>
      </c>
      <c r="B90" s="17">
        <v>-1</v>
      </c>
      <c r="F90" s="128"/>
      <c r="G90" s="126"/>
    </row>
    <row r="91" spans="1:7" x14ac:dyDescent="0.25">
      <c r="A91">
        <v>2.5</v>
      </c>
      <c r="B91" s="17">
        <v>2</v>
      </c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  <c r="G106" s="126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ColWidth="9.28515625" defaultRowHeight="15" x14ac:dyDescent="0.25"/>
  <cols>
    <col min="1" max="2" width="9.28515625" style="119"/>
    <col min="3" max="3" width="14.7109375" style="119" customWidth="1"/>
    <col min="4" max="14" width="9.28515625" style="119"/>
    <col min="15" max="16" width="9.28515625" style="121"/>
    <col min="17" max="17" width="9.28515625" style="119"/>
    <col min="18" max="18" width="31.28515625" style="119" customWidth="1"/>
    <col min="19" max="19" width="11" style="119" customWidth="1"/>
    <col min="20" max="27" width="9.28515625" style="119"/>
    <col min="28" max="29" width="9.28515625" style="121"/>
    <col min="30" max="16384" width="9.28515625" style="119"/>
  </cols>
  <sheetData>
    <row r="2" spans="1:19" ht="15.75" x14ac:dyDescent="0.25">
      <c r="A2" s="44" t="s">
        <v>599</v>
      </c>
    </row>
    <row r="3" spans="1:19" x14ac:dyDescent="0.25">
      <c r="A3" s="22" t="s">
        <v>16</v>
      </c>
      <c r="B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246</v>
      </c>
      <c r="S6" s="220" t="s">
        <v>245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248</v>
      </c>
      <c r="S7" s="221" t="s">
        <v>247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250</v>
      </c>
      <c r="S8" s="221" t="s">
        <v>249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252</v>
      </c>
      <c r="S9" s="221" t="s">
        <v>253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473" t="s">
        <v>279</v>
      </c>
      <c r="S10" s="472" t="s">
        <v>244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71"/>
      <c r="I19" s="171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2" spans="2:13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</row>
    <row r="24" spans="2:13" x14ac:dyDescent="0.25">
      <c r="B24"/>
      <c r="C24"/>
      <c r="D24" s="581" t="s">
        <v>278</v>
      </c>
      <c r="E24" s="581"/>
      <c r="F24" s="581"/>
      <c r="G24" s="581"/>
      <c r="H24" s="581"/>
      <c r="I24" s="32"/>
      <c r="J24" s="581" t="s">
        <v>88</v>
      </c>
      <c r="K24" s="581"/>
      <c r="L24" s="581"/>
      <c r="M24" s="581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246</v>
      </c>
      <c r="D26" s="77">
        <v>9.3289847040999998</v>
      </c>
      <c r="E26" s="77">
        <v>9.3093388684999994</v>
      </c>
      <c r="F26" s="77">
        <v>8.0336999208000002</v>
      </c>
      <c r="G26" s="77">
        <v>8.7446532712000007</v>
      </c>
      <c r="H26" s="77">
        <v>8.9711491233</v>
      </c>
      <c r="I26" s="11"/>
      <c r="J26" s="20">
        <f t="shared" ref="J26:M30" si="0">E26-D26</f>
        <v>-1.9645835600000439E-2</v>
      </c>
      <c r="K26" s="20">
        <f t="shared" si="0"/>
        <v>-1.2756389476999992</v>
      </c>
      <c r="L26" s="20">
        <f t="shared" si="0"/>
        <v>0.71095335040000052</v>
      </c>
      <c r="M26" s="20">
        <f t="shared" si="0"/>
        <v>0.22649585209999934</v>
      </c>
    </row>
    <row r="27" spans="2:13" x14ac:dyDescent="0.25">
      <c r="C27" s="130" t="s">
        <v>248</v>
      </c>
      <c r="D27" s="77">
        <v>1.7070169478999999</v>
      </c>
      <c r="E27" s="77">
        <v>1.7433840520999999</v>
      </c>
      <c r="F27" s="77">
        <v>1.0777804289999999</v>
      </c>
      <c r="G27" s="77">
        <v>1.3604039479000001</v>
      </c>
      <c r="H27" s="77">
        <v>1.6752063096000001</v>
      </c>
      <c r="I27" s="11"/>
      <c r="J27" s="20">
        <f t="shared" si="0"/>
        <v>3.63671042E-2</v>
      </c>
      <c r="K27" s="20">
        <f t="shared" si="0"/>
        <v>-0.66560362309999999</v>
      </c>
      <c r="L27" s="20">
        <f t="shared" si="0"/>
        <v>0.28262351890000015</v>
      </c>
      <c r="M27" s="20">
        <f t="shared" si="0"/>
        <v>0.31480236169999998</v>
      </c>
    </row>
    <row r="28" spans="2:13" x14ac:dyDescent="0.25">
      <c r="C28" s="130" t="s">
        <v>250</v>
      </c>
      <c r="D28" s="77">
        <v>4.1458266521000002</v>
      </c>
      <c r="E28" s="77">
        <v>4.1034538630000004</v>
      </c>
      <c r="F28" s="77">
        <v>3.7759728306000002</v>
      </c>
      <c r="G28" s="77">
        <v>4.0778808300999998</v>
      </c>
      <c r="H28" s="77">
        <v>4.2245583725999998</v>
      </c>
      <c r="I28" s="11"/>
      <c r="J28" s="20">
        <f t="shared" si="0"/>
        <v>-4.2372789099999864E-2</v>
      </c>
      <c r="K28" s="20">
        <f t="shared" si="0"/>
        <v>-0.32748103240000015</v>
      </c>
      <c r="L28" s="20">
        <f t="shared" si="0"/>
        <v>0.30190799949999958</v>
      </c>
      <c r="M28" s="20">
        <f t="shared" si="0"/>
        <v>0.14667754249999998</v>
      </c>
    </row>
    <row r="29" spans="2:13" x14ac:dyDescent="0.25">
      <c r="C29" s="130" t="s">
        <v>252</v>
      </c>
      <c r="D29" s="77">
        <v>3.0136155479000002</v>
      </c>
      <c r="E29" s="77">
        <v>3.1389214438000002</v>
      </c>
      <c r="F29" s="77">
        <v>3.1967137596000001</v>
      </c>
      <c r="G29" s="77">
        <v>3.3171747552999999</v>
      </c>
      <c r="H29" s="77">
        <v>3.5936896163999998</v>
      </c>
      <c r="I29" s="11"/>
      <c r="J29" s="20">
        <f t="shared" ref="J29" si="1">E29-D29</f>
        <v>0.12530589589999996</v>
      </c>
      <c r="K29" s="20">
        <f t="shared" ref="K29" si="2">F29-E29</f>
        <v>5.7792315799999994E-2</v>
      </c>
      <c r="L29" s="20">
        <f t="shared" ref="L29" si="3">G29-F29</f>
        <v>0.1204609956999998</v>
      </c>
      <c r="M29" s="20">
        <f t="shared" ref="M29" si="4">H29-G29</f>
        <v>0.2765148610999999</v>
      </c>
    </row>
    <row r="30" spans="2:13" x14ac:dyDescent="0.25">
      <c r="C30" s="131" t="s">
        <v>251</v>
      </c>
      <c r="D30" s="78">
        <f>+D31-SUM(D26:D29)</f>
        <v>2.3161460990000009</v>
      </c>
      <c r="E30" s="78">
        <f>+E31-SUM(E26:E29)</f>
        <v>2.2477572305999978</v>
      </c>
      <c r="F30" s="78">
        <f>+F31-SUM(F26:F29)</f>
        <v>2.0363060869999963</v>
      </c>
      <c r="G30" s="78">
        <f>+G31-SUM(G26:G29)</f>
        <v>2.1092757225000014</v>
      </c>
      <c r="H30" s="78">
        <f>+H31-SUM(H26:H29)</f>
        <v>2.148871564100002</v>
      </c>
      <c r="I30" s="66"/>
      <c r="J30" s="62">
        <f t="shared" si="0"/>
        <v>-6.8388868400003133E-2</v>
      </c>
      <c r="K30" s="62">
        <f t="shared" si="0"/>
        <v>-0.2114511436000015</v>
      </c>
      <c r="L30" s="62">
        <f t="shared" si="0"/>
        <v>7.2969635500005126E-2</v>
      </c>
      <c r="M30" s="62">
        <f t="shared" si="0"/>
        <v>3.9595841600000625E-2</v>
      </c>
    </row>
    <row r="31" spans="2:13" x14ac:dyDescent="0.25">
      <c r="C31" s="114" t="s">
        <v>223</v>
      </c>
      <c r="D31" s="77">
        <v>20.511589951000001</v>
      </c>
      <c r="E31" s="77">
        <v>20.542855457999998</v>
      </c>
      <c r="F31" s="77">
        <v>18.120473026999999</v>
      </c>
      <c r="G31" s="77">
        <v>19.609388527</v>
      </c>
      <c r="H31" s="77">
        <v>20.613474986</v>
      </c>
      <c r="I31"/>
      <c r="J31" s="6">
        <f>+SUM(J26:J30)</f>
        <v>3.1265506999996528E-2</v>
      </c>
      <c r="K31" s="6">
        <f t="shared" ref="K31:M31" si="5">+SUM(K26:K30)</f>
        <v>-2.4223824310000008</v>
      </c>
      <c r="L31" s="6">
        <f t="shared" si="5"/>
        <v>1.4889155000000052</v>
      </c>
      <c r="M31" s="6">
        <f t="shared" si="5"/>
        <v>1.0040864589999998</v>
      </c>
    </row>
    <row r="32" spans="2:13" x14ac:dyDescent="0.25">
      <c r="B32" s="353" t="s">
        <v>632</v>
      </c>
      <c r="C32"/>
      <c r="D32"/>
      <c r="E32" s="10"/>
      <c r="F32"/>
      <c r="G32"/>
      <c r="H32"/>
      <c r="I32"/>
      <c r="J32" s="10" t="s">
        <v>7</v>
      </c>
      <c r="K32" s="27">
        <f>F26/E26-1</f>
        <v>-0.13702787767414693</v>
      </c>
      <c r="L32" s="27">
        <f>G26/F26-1</f>
        <v>8.8496378680920751E-2</v>
      </c>
      <c r="M32" s="27">
        <f>H26/G26-1</f>
        <v>2.5901067209371353E-2</v>
      </c>
    </row>
    <row r="36" spans="2:8" x14ac:dyDescent="0.25">
      <c r="D36" s="135" t="s">
        <v>488</v>
      </c>
      <c r="E36" s="135" t="s">
        <v>230</v>
      </c>
      <c r="F36" s="423" t="s">
        <v>229</v>
      </c>
      <c r="G36" s="423" t="s">
        <v>469</v>
      </c>
    </row>
    <row r="37" spans="2:8" x14ac:dyDescent="0.25">
      <c r="B37" s="135">
        <f t="shared" ref="B37:B84" si="6">YEAR(C37)</f>
        <v>2019</v>
      </c>
      <c r="C37" s="429">
        <v>43466</v>
      </c>
      <c r="D37" s="430">
        <v>20.614982999999999</v>
      </c>
      <c r="E37" s="129" t="e">
        <v>#N/A</v>
      </c>
      <c r="F37" s="431"/>
      <c r="G37" s="431">
        <v>20.614982999999999</v>
      </c>
      <c r="H37" s="126"/>
    </row>
    <row r="38" spans="2:8" x14ac:dyDescent="0.25">
      <c r="B38" s="135">
        <f t="shared" si="6"/>
        <v>2019</v>
      </c>
      <c r="C38" s="429">
        <v>43497</v>
      </c>
      <c r="D38" s="430">
        <v>20.283868999999999</v>
      </c>
      <c r="E38" s="129" t="e">
        <v>#N/A</v>
      </c>
      <c r="F38" s="431"/>
      <c r="G38" s="431">
        <v>20.283868999999999</v>
      </c>
      <c r="H38" s="126"/>
    </row>
    <row r="39" spans="2:8" x14ac:dyDescent="0.25">
      <c r="B39" s="135">
        <f t="shared" si="6"/>
        <v>2019</v>
      </c>
      <c r="C39" s="429">
        <v>43525</v>
      </c>
      <c r="D39" s="430">
        <v>20.176247</v>
      </c>
      <c r="E39" s="129" t="e">
        <v>#N/A</v>
      </c>
      <c r="F39" s="431">
        <f t="shared" ref="F39:F46" si="7">AVERAGEIF($B$37:$B$98,B39,$G$37:$G$98)</f>
        <v>20.540228666666668</v>
      </c>
      <c r="G39" s="431">
        <v>20.176247</v>
      </c>
      <c r="H39" s="126"/>
    </row>
    <row r="40" spans="2:8" x14ac:dyDescent="0.25">
      <c r="B40" s="135">
        <f t="shared" si="6"/>
        <v>2019</v>
      </c>
      <c r="C40" s="429">
        <v>43556</v>
      </c>
      <c r="D40" s="430">
        <v>20.332601</v>
      </c>
      <c r="E40" s="129" t="e">
        <v>#N/A</v>
      </c>
      <c r="F40" s="431">
        <f t="shared" si="7"/>
        <v>20.540228666666668</v>
      </c>
      <c r="G40" s="431">
        <v>20.332601</v>
      </c>
      <c r="H40" s="126"/>
    </row>
    <row r="41" spans="2:8" x14ac:dyDescent="0.25">
      <c r="B41" s="135">
        <f t="shared" si="6"/>
        <v>2019</v>
      </c>
      <c r="C41" s="429">
        <v>43586</v>
      </c>
      <c r="D41" s="430">
        <v>20.387087999999999</v>
      </c>
      <c r="E41" s="129" t="e">
        <v>#N/A</v>
      </c>
      <c r="F41" s="431">
        <f t="shared" si="7"/>
        <v>20.540228666666668</v>
      </c>
      <c r="G41" s="431">
        <v>20.387087999999999</v>
      </c>
      <c r="H41" s="126"/>
    </row>
    <row r="42" spans="2:8" x14ac:dyDescent="0.25">
      <c r="B42" s="135">
        <f t="shared" si="6"/>
        <v>2019</v>
      </c>
      <c r="C42" s="429">
        <v>43617</v>
      </c>
      <c r="D42" s="430">
        <v>20.653979</v>
      </c>
      <c r="E42" s="129" t="e">
        <v>#N/A</v>
      </c>
      <c r="F42" s="431">
        <f t="shared" si="7"/>
        <v>20.540228666666668</v>
      </c>
      <c r="G42" s="431">
        <v>20.653979</v>
      </c>
      <c r="H42" s="126"/>
    </row>
    <row r="43" spans="2:8" x14ac:dyDescent="0.25">
      <c r="B43" s="135">
        <f t="shared" si="6"/>
        <v>2019</v>
      </c>
      <c r="C43" s="429">
        <v>43647</v>
      </c>
      <c r="D43" s="430">
        <v>20.734573999999999</v>
      </c>
      <c r="E43" s="129" t="e">
        <v>#N/A</v>
      </c>
      <c r="F43" s="431">
        <f t="shared" si="7"/>
        <v>20.540228666666668</v>
      </c>
      <c r="G43" s="431">
        <v>20.734573999999999</v>
      </c>
      <c r="H43" s="126"/>
    </row>
    <row r="44" spans="2:8" x14ac:dyDescent="0.25">
      <c r="B44" s="135">
        <f t="shared" si="6"/>
        <v>2019</v>
      </c>
      <c r="C44" s="429">
        <v>43678</v>
      </c>
      <c r="D44" s="430">
        <v>21.157913000000001</v>
      </c>
      <c r="E44" s="129" t="e">
        <v>#N/A</v>
      </c>
      <c r="F44" s="431">
        <f t="shared" si="7"/>
        <v>20.540228666666668</v>
      </c>
      <c r="G44" s="431">
        <v>21.157913000000001</v>
      </c>
      <c r="H44" s="126"/>
    </row>
    <row r="45" spans="2:8" x14ac:dyDescent="0.25">
      <c r="B45" s="135">
        <f t="shared" si="6"/>
        <v>2019</v>
      </c>
      <c r="C45" s="429">
        <v>43709</v>
      </c>
      <c r="D45" s="430">
        <v>20.248483</v>
      </c>
      <c r="E45" s="129" t="e">
        <v>#N/A</v>
      </c>
      <c r="F45" s="431">
        <f t="shared" si="7"/>
        <v>20.540228666666668</v>
      </c>
      <c r="G45" s="431">
        <v>20.248483</v>
      </c>
      <c r="H45" s="126"/>
    </row>
    <row r="46" spans="2:8" x14ac:dyDescent="0.25">
      <c r="B46" s="135">
        <f t="shared" si="6"/>
        <v>2019</v>
      </c>
      <c r="C46" s="429">
        <v>43739</v>
      </c>
      <c r="D46" s="430">
        <v>20.713985999999998</v>
      </c>
      <c r="E46" s="129" t="e">
        <v>#N/A</v>
      </c>
      <c r="F46" s="431">
        <f t="shared" si="7"/>
        <v>20.540228666666668</v>
      </c>
      <c r="G46" s="431">
        <v>20.713985999999998</v>
      </c>
      <c r="H46" s="126"/>
    </row>
    <row r="47" spans="2:8" x14ac:dyDescent="0.25">
      <c r="B47" s="135">
        <f t="shared" si="6"/>
        <v>2019</v>
      </c>
      <c r="C47" s="429">
        <v>43770</v>
      </c>
      <c r="D47" s="430">
        <v>20.736152000000001</v>
      </c>
      <c r="E47" s="129" t="e">
        <v>#N/A</v>
      </c>
      <c r="F47" s="431"/>
      <c r="G47" s="431">
        <v>20.736152000000001</v>
      </c>
      <c r="H47" s="126"/>
    </row>
    <row r="48" spans="2:8" x14ac:dyDescent="0.25">
      <c r="B48" s="135">
        <f t="shared" si="6"/>
        <v>2019</v>
      </c>
      <c r="C48" s="429">
        <v>43800</v>
      </c>
      <c r="D48" s="430">
        <v>20.442869000000002</v>
      </c>
      <c r="E48" s="129" t="e">
        <v>#N/A</v>
      </c>
      <c r="F48" s="431"/>
      <c r="G48" s="431">
        <v>20.442869000000002</v>
      </c>
      <c r="H48" s="126"/>
    </row>
    <row r="49" spans="2:8" x14ac:dyDescent="0.25">
      <c r="B49" s="135">
        <f t="shared" si="6"/>
        <v>2020</v>
      </c>
      <c r="C49" s="429">
        <v>43831</v>
      </c>
      <c r="D49" s="430">
        <v>19.905342999999998</v>
      </c>
      <c r="E49" s="129" t="e">
        <v>#N/A</v>
      </c>
      <c r="F49" s="431"/>
      <c r="G49" s="431">
        <v>19.905342999999998</v>
      </c>
      <c r="H49" s="126"/>
    </row>
    <row r="50" spans="2:8" x14ac:dyDescent="0.25">
      <c r="B50" s="135">
        <f t="shared" si="6"/>
        <v>2020</v>
      </c>
      <c r="C50" s="429">
        <v>43862</v>
      </c>
      <c r="D50" s="430">
        <v>19.83887</v>
      </c>
      <c r="E50" s="129" t="e">
        <v>#N/A</v>
      </c>
      <c r="F50" s="431"/>
      <c r="G50" s="431">
        <v>19.83887</v>
      </c>
      <c r="H50" s="126"/>
    </row>
    <row r="51" spans="2:8" x14ac:dyDescent="0.25">
      <c r="B51" s="135">
        <f t="shared" si="6"/>
        <v>2020</v>
      </c>
      <c r="C51" s="429">
        <v>43891</v>
      </c>
      <c r="D51" s="430">
        <v>18.283773</v>
      </c>
      <c r="E51" s="129" t="e">
        <v>#N/A</v>
      </c>
      <c r="F51" s="431">
        <f t="shared" ref="F51:F58" si="8">AVERAGEIF($B$37:$B$98,B51,$G$37:$G$98)</f>
        <v>18.120717166666669</v>
      </c>
      <c r="G51" s="431">
        <v>18.283773</v>
      </c>
      <c r="H51" s="126"/>
    </row>
    <row r="52" spans="2:8" x14ac:dyDescent="0.25">
      <c r="B52" s="135">
        <f t="shared" si="6"/>
        <v>2020</v>
      </c>
      <c r="C52" s="429">
        <v>43922</v>
      </c>
      <c r="D52" s="430">
        <v>14.690989</v>
      </c>
      <c r="E52" s="129" t="e">
        <v>#N/A</v>
      </c>
      <c r="F52" s="431">
        <f t="shared" si="8"/>
        <v>18.120717166666669</v>
      </c>
      <c r="G52" s="431">
        <v>14.690989</v>
      </c>
      <c r="H52" s="126"/>
    </row>
    <row r="53" spans="2:8" x14ac:dyDescent="0.25">
      <c r="B53" s="135">
        <f t="shared" si="6"/>
        <v>2020</v>
      </c>
      <c r="C53" s="429">
        <v>43952</v>
      </c>
      <c r="D53" s="430">
        <v>16.103228999999999</v>
      </c>
      <c r="E53" s="129" t="e">
        <v>#N/A</v>
      </c>
      <c r="F53" s="431">
        <f t="shared" si="8"/>
        <v>18.120717166666669</v>
      </c>
      <c r="G53" s="431">
        <v>16.103228999999999</v>
      </c>
      <c r="H53" s="126"/>
    </row>
    <row r="54" spans="2:8" x14ac:dyDescent="0.25">
      <c r="B54" s="135">
        <f t="shared" si="6"/>
        <v>2020</v>
      </c>
      <c r="C54" s="429">
        <v>43983</v>
      </c>
      <c r="D54" s="430">
        <v>17.435207999999999</v>
      </c>
      <c r="E54" s="129" t="e">
        <v>#N/A</v>
      </c>
      <c r="F54" s="431">
        <f t="shared" si="8"/>
        <v>18.120717166666669</v>
      </c>
      <c r="G54" s="431">
        <v>17.435207999999999</v>
      </c>
      <c r="H54" s="126"/>
    </row>
    <row r="55" spans="2:8" x14ac:dyDescent="0.25">
      <c r="B55" s="135">
        <f t="shared" si="6"/>
        <v>2020</v>
      </c>
      <c r="C55" s="429">
        <v>44013</v>
      </c>
      <c r="D55" s="430">
        <v>18.322590000000002</v>
      </c>
      <c r="E55" s="129" t="e">
        <v>#N/A</v>
      </c>
      <c r="F55" s="431">
        <f t="shared" si="8"/>
        <v>18.120717166666669</v>
      </c>
      <c r="G55" s="431">
        <v>18.322590000000002</v>
      </c>
      <c r="H55" s="126"/>
    </row>
    <row r="56" spans="2:8" x14ac:dyDescent="0.25">
      <c r="B56" s="135">
        <f t="shared" si="6"/>
        <v>2020</v>
      </c>
      <c r="C56" s="429">
        <v>44044</v>
      </c>
      <c r="D56" s="430">
        <v>18.439346</v>
      </c>
      <c r="E56" s="129" t="e">
        <v>#N/A</v>
      </c>
      <c r="F56" s="431">
        <f t="shared" si="8"/>
        <v>18.120717166666669</v>
      </c>
      <c r="G56" s="431">
        <v>18.439346</v>
      </c>
      <c r="H56" s="126"/>
    </row>
    <row r="57" spans="2:8" x14ac:dyDescent="0.25">
      <c r="B57" s="135">
        <f t="shared" si="6"/>
        <v>2020</v>
      </c>
      <c r="C57" s="429">
        <v>44075</v>
      </c>
      <c r="D57" s="430">
        <v>18.307296999999998</v>
      </c>
      <c r="E57" s="129" t="e">
        <v>#N/A</v>
      </c>
      <c r="F57" s="431">
        <f t="shared" si="8"/>
        <v>18.120717166666669</v>
      </c>
      <c r="G57" s="431">
        <v>18.307296999999998</v>
      </c>
      <c r="H57" s="126"/>
    </row>
    <row r="58" spans="2:8" x14ac:dyDescent="0.25">
      <c r="B58" s="135">
        <f t="shared" si="6"/>
        <v>2020</v>
      </c>
      <c r="C58" s="429">
        <v>44105</v>
      </c>
      <c r="D58" s="430">
        <v>18.623835</v>
      </c>
      <c r="E58" s="129" t="e">
        <v>#N/A</v>
      </c>
      <c r="F58" s="431">
        <f t="shared" si="8"/>
        <v>18.120717166666669</v>
      </c>
      <c r="G58" s="431">
        <v>18.623835</v>
      </c>
      <c r="H58" s="126"/>
    </row>
    <row r="59" spans="2:8" x14ac:dyDescent="0.25">
      <c r="B59" s="135">
        <f t="shared" si="6"/>
        <v>2020</v>
      </c>
      <c r="C59" s="429">
        <v>44136</v>
      </c>
      <c r="D59" s="430">
        <v>18.702424000000001</v>
      </c>
      <c r="E59" s="129" t="e">
        <v>#N/A</v>
      </c>
      <c r="F59" s="431"/>
      <c r="G59" s="431">
        <v>18.702424000000001</v>
      </c>
      <c r="H59" s="126"/>
    </row>
    <row r="60" spans="2:8" x14ac:dyDescent="0.25">
      <c r="B60" s="135">
        <f t="shared" si="6"/>
        <v>2020</v>
      </c>
      <c r="C60" s="429">
        <v>44166</v>
      </c>
      <c r="D60" s="430">
        <v>18.795701999999999</v>
      </c>
      <c r="E60" s="129" t="e">
        <v>#N/A</v>
      </c>
      <c r="F60" s="431"/>
      <c r="G60" s="431">
        <v>18.795701999999999</v>
      </c>
      <c r="H60" s="126"/>
    </row>
    <row r="61" spans="2:8" x14ac:dyDescent="0.25">
      <c r="B61" s="135">
        <f t="shared" si="6"/>
        <v>2021</v>
      </c>
      <c r="C61" s="429">
        <v>44197</v>
      </c>
      <c r="D61" s="430">
        <v>18.595403000000001</v>
      </c>
      <c r="E61" s="129" t="e">
        <v>#N/A</v>
      </c>
      <c r="F61" s="431"/>
      <c r="G61" s="431">
        <v>18.595403000000001</v>
      </c>
      <c r="H61" s="126"/>
    </row>
    <row r="62" spans="2:8" x14ac:dyDescent="0.25">
      <c r="B62" s="135">
        <f t="shared" si="6"/>
        <v>2021</v>
      </c>
      <c r="C62" s="429">
        <v>44228</v>
      </c>
      <c r="D62" s="430">
        <v>17.444201</v>
      </c>
      <c r="E62" s="129" t="e">
        <v>#N/A</v>
      </c>
      <c r="F62" s="431"/>
      <c r="G62" s="431">
        <v>17.444201</v>
      </c>
      <c r="H62" s="126"/>
    </row>
    <row r="63" spans="2:8" x14ac:dyDescent="0.25">
      <c r="B63" s="135">
        <f t="shared" si="6"/>
        <v>2021</v>
      </c>
      <c r="C63" s="429">
        <v>44256</v>
      </c>
      <c r="D63" s="430">
        <v>19.203831999999998</v>
      </c>
      <c r="E63" s="129" t="e">
        <v>#N/A</v>
      </c>
      <c r="F63" s="431">
        <f t="shared" ref="F63:F70" si="9">AVERAGEIF($B$37:$B$98,B63,$G$37:$G$98)</f>
        <v>19.595083404333334</v>
      </c>
      <c r="G63" s="431">
        <v>19.203831999999998</v>
      </c>
      <c r="H63" s="126"/>
    </row>
    <row r="64" spans="2:8" x14ac:dyDescent="0.25">
      <c r="B64" s="135">
        <f t="shared" si="6"/>
        <v>2021</v>
      </c>
      <c r="C64" s="429">
        <v>44287</v>
      </c>
      <c r="D64" s="430">
        <v>19.386251132999998</v>
      </c>
      <c r="E64" s="129" t="e">
        <v>#N/A</v>
      </c>
      <c r="F64" s="431">
        <f t="shared" si="9"/>
        <v>19.595083404333334</v>
      </c>
      <c r="G64" s="431">
        <v>19.386251132999998</v>
      </c>
      <c r="H64" s="126"/>
    </row>
    <row r="65" spans="2:8" x14ac:dyDescent="0.25">
      <c r="B65" s="135">
        <f t="shared" si="6"/>
        <v>2021</v>
      </c>
      <c r="C65" s="429">
        <v>44317</v>
      </c>
      <c r="D65" s="430">
        <v>19.773523719</v>
      </c>
      <c r="E65" s="129">
        <v>19.773523719</v>
      </c>
      <c r="F65" s="431">
        <f t="shared" si="9"/>
        <v>19.595083404333334</v>
      </c>
      <c r="G65" s="431">
        <v>19.773523719</v>
      </c>
      <c r="H65" s="126"/>
    </row>
    <row r="66" spans="2:8" x14ac:dyDescent="0.25">
      <c r="B66" s="135">
        <f t="shared" si="6"/>
        <v>2021</v>
      </c>
      <c r="C66" s="429">
        <v>44348</v>
      </c>
      <c r="D66" s="430" t="e">
        <v>#N/A</v>
      </c>
      <c r="E66" s="129">
        <v>20.041540000000001</v>
      </c>
      <c r="F66" s="431">
        <f t="shared" si="9"/>
        <v>19.595083404333334</v>
      </c>
      <c r="G66" s="431">
        <v>20.041540000000001</v>
      </c>
      <c r="H66" s="126"/>
    </row>
    <row r="67" spans="2:8" x14ac:dyDescent="0.25">
      <c r="B67" s="135">
        <f t="shared" si="6"/>
        <v>2021</v>
      </c>
      <c r="C67" s="429">
        <v>44378</v>
      </c>
      <c r="D67" s="430" t="e">
        <v>#N/A</v>
      </c>
      <c r="E67" s="129">
        <v>19.88794</v>
      </c>
      <c r="F67" s="431">
        <f t="shared" si="9"/>
        <v>19.595083404333334</v>
      </c>
      <c r="G67" s="431">
        <v>19.88794</v>
      </c>
      <c r="H67" s="126"/>
    </row>
    <row r="68" spans="2:8" x14ac:dyDescent="0.25">
      <c r="B68" s="135">
        <f t="shared" si="6"/>
        <v>2021</v>
      </c>
      <c r="C68" s="429">
        <v>44409</v>
      </c>
      <c r="D68" s="430" t="e">
        <v>#N/A</v>
      </c>
      <c r="E68" s="129">
        <v>20.222280000000001</v>
      </c>
      <c r="F68" s="431">
        <f t="shared" si="9"/>
        <v>19.595083404333334</v>
      </c>
      <c r="G68" s="431">
        <v>20.222280000000001</v>
      </c>
      <c r="H68" s="126"/>
    </row>
    <row r="69" spans="2:8" x14ac:dyDescent="0.25">
      <c r="B69" s="135">
        <f t="shared" si="6"/>
        <v>2021</v>
      </c>
      <c r="C69" s="429">
        <v>44440</v>
      </c>
      <c r="D69" s="430" t="e">
        <v>#N/A</v>
      </c>
      <c r="E69" s="129">
        <v>19.793959999999998</v>
      </c>
      <c r="F69" s="431">
        <f t="shared" si="9"/>
        <v>19.595083404333334</v>
      </c>
      <c r="G69" s="431">
        <v>19.793959999999998</v>
      </c>
      <c r="H69" s="126"/>
    </row>
    <row r="70" spans="2:8" x14ac:dyDescent="0.25">
      <c r="B70" s="135">
        <f t="shared" si="6"/>
        <v>2021</v>
      </c>
      <c r="C70" s="429">
        <v>44470</v>
      </c>
      <c r="D70" s="430" t="e">
        <v>#N/A</v>
      </c>
      <c r="E70" s="129">
        <v>20.16394</v>
      </c>
      <c r="F70" s="431">
        <f t="shared" si="9"/>
        <v>19.595083404333334</v>
      </c>
      <c r="G70" s="431">
        <v>20.16394</v>
      </c>
      <c r="H70" s="126"/>
    </row>
    <row r="71" spans="2:8" x14ac:dyDescent="0.25">
      <c r="B71" s="135">
        <f t="shared" si="6"/>
        <v>2021</v>
      </c>
      <c r="C71" s="429">
        <v>44501</v>
      </c>
      <c r="D71" s="430" t="e">
        <v>#N/A</v>
      </c>
      <c r="E71" s="129">
        <v>20.389859999999999</v>
      </c>
      <c r="F71" s="431"/>
      <c r="G71" s="431">
        <v>20.389859999999999</v>
      </c>
      <c r="H71" s="126"/>
    </row>
    <row r="72" spans="2:8" x14ac:dyDescent="0.25">
      <c r="B72" s="135">
        <f t="shared" si="6"/>
        <v>2021</v>
      </c>
      <c r="C72" s="429">
        <v>44531</v>
      </c>
      <c r="D72" s="430" t="e">
        <v>#N/A</v>
      </c>
      <c r="E72" s="129">
        <v>20.23827</v>
      </c>
      <c r="F72" s="431"/>
      <c r="G72" s="431">
        <v>20.23827</v>
      </c>
      <c r="H72" s="126"/>
    </row>
    <row r="73" spans="2:8" x14ac:dyDescent="0.25">
      <c r="B73" s="135">
        <f t="shared" si="6"/>
        <v>2022</v>
      </c>
      <c r="C73" s="429">
        <v>44562</v>
      </c>
      <c r="D73" s="430" t="e">
        <v>#N/A</v>
      </c>
      <c r="E73" s="129">
        <v>20.020160000000001</v>
      </c>
      <c r="F73" s="431"/>
      <c r="G73" s="431">
        <v>20.020160000000001</v>
      </c>
      <c r="H73" s="126"/>
    </row>
    <row r="74" spans="2:8" x14ac:dyDescent="0.25">
      <c r="B74" s="135">
        <f t="shared" si="6"/>
        <v>2022</v>
      </c>
      <c r="C74" s="429">
        <v>44593</v>
      </c>
      <c r="D74" s="430" t="e">
        <v>#N/A</v>
      </c>
      <c r="E74" s="129">
        <v>19.869389999999999</v>
      </c>
      <c r="F74" s="431"/>
      <c r="G74" s="431">
        <v>19.869389999999999</v>
      </c>
      <c r="H74" s="126"/>
    </row>
    <row r="75" spans="2:8" x14ac:dyDescent="0.25">
      <c r="B75" s="135">
        <f t="shared" si="6"/>
        <v>2022</v>
      </c>
      <c r="C75" s="429">
        <v>44621</v>
      </c>
      <c r="D75" s="430" t="e">
        <v>#N/A</v>
      </c>
      <c r="E75" s="129">
        <v>20.282730000000001</v>
      </c>
      <c r="F75" s="431">
        <f t="shared" ref="F75:F82" si="10">AVERAGEIF($B$37:$B$98,B75,$G$37:$G$98)</f>
        <v>20.608444166666668</v>
      </c>
      <c r="G75" s="431">
        <v>20.282730000000001</v>
      </c>
      <c r="H75" s="126"/>
    </row>
    <row r="76" spans="2:8" x14ac:dyDescent="0.25">
      <c r="B76" s="135">
        <f t="shared" si="6"/>
        <v>2022</v>
      </c>
      <c r="C76" s="429">
        <v>44652</v>
      </c>
      <c r="D76" s="430" t="e">
        <v>#N/A</v>
      </c>
      <c r="E76" s="129">
        <v>20.40072</v>
      </c>
      <c r="F76" s="431">
        <f t="shared" si="10"/>
        <v>20.608444166666668</v>
      </c>
      <c r="G76" s="431">
        <v>20.40072</v>
      </c>
      <c r="H76" s="126"/>
    </row>
    <row r="77" spans="2:8" x14ac:dyDescent="0.25">
      <c r="B77" s="135">
        <f t="shared" si="6"/>
        <v>2022</v>
      </c>
      <c r="C77" s="429">
        <v>44682</v>
      </c>
      <c r="D77" s="430" t="e">
        <v>#N/A</v>
      </c>
      <c r="E77" s="129">
        <v>20.585429999999999</v>
      </c>
      <c r="F77" s="431">
        <f t="shared" si="10"/>
        <v>20.608444166666668</v>
      </c>
      <c r="G77" s="431">
        <v>20.585429999999999</v>
      </c>
      <c r="H77" s="126"/>
    </row>
    <row r="78" spans="2:8" x14ac:dyDescent="0.25">
      <c r="B78" s="135">
        <f t="shared" si="6"/>
        <v>2022</v>
      </c>
      <c r="C78" s="429">
        <v>44713</v>
      </c>
      <c r="D78" s="430" t="e">
        <v>#N/A</v>
      </c>
      <c r="E78" s="129">
        <v>20.74156</v>
      </c>
      <c r="F78" s="431">
        <f t="shared" si="10"/>
        <v>20.608444166666668</v>
      </c>
      <c r="G78" s="431">
        <v>20.74156</v>
      </c>
      <c r="H78" s="126"/>
    </row>
    <row r="79" spans="2:8" x14ac:dyDescent="0.25">
      <c r="B79" s="135">
        <f t="shared" si="6"/>
        <v>2022</v>
      </c>
      <c r="C79" s="429">
        <v>44743</v>
      </c>
      <c r="D79" s="430" t="e">
        <v>#N/A</v>
      </c>
      <c r="E79" s="129">
        <v>20.814699999999998</v>
      </c>
      <c r="F79" s="431">
        <f t="shared" si="10"/>
        <v>20.608444166666668</v>
      </c>
      <c r="G79" s="431">
        <v>20.814699999999998</v>
      </c>
      <c r="H79" s="126"/>
    </row>
    <row r="80" spans="2:8" x14ac:dyDescent="0.25">
      <c r="B80" s="135">
        <f t="shared" si="6"/>
        <v>2022</v>
      </c>
      <c r="C80" s="429">
        <v>44774</v>
      </c>
      <c r="D80" s="430" t="e">
        <v>#N/A</v>
      </c>
      <c r="E80" s="129">
        <v>21.166329999999999</v>
      </c>
      <c r="F80" s="431">
        <f t="shared" si="10"/>
        <v>20.608444166666668</v>
      </c>
      <c r="G80" s="431">
        <v>21.166329999999999</v>
      </c>
      <c r="H80" s="126"/>
    </row>
    <row r="81" spans="2:8" x14ac:dyDescent="0.25">
      <c r="B81" s="135">
        <f t="shared" si="6"/>
        <v>2022</v>
      </c>
      <c r="C81" s="429">
        <v>44805</v>
      </c>
      <c r="D81" s="430" t="e">
        <v>#N/A</v>
      </c>
      <c r="E81" s="129">
        <v>20.71574</v>
      </c>
      <c r="F81" s="431">
        <f t="shared" si="10"/>
        <v>20.608444166666668</v>
      </c>
      <c r="G81" s="431">
        <v>20.71574</v>
      </c>
      <c r="H81" s="126"/>
    </row>
    <row r="82" spans="2:8" x14ac:dyDescent="0.25">
      <c r="B82" s="135">
        <f t="shared" si="6"/>
        <v>2022</v>
      </c>
      <c r="C82" s="429">
        <v>44835</v>
      </c>
      <c r="D82" s="430" t="e">
        <v>#N/A</v>
      </c>
      <c r="E82" s="129">
        <v>20.905909999999999</v>
      </c>
      <c r="F82" s="431">
        <f t="shared" si="10"/>
        <v>20.608444166666668</v>
      </c>
      <c r="G82" s="431">
        <v>20.905909999999999</v>
      </c>
      <c r="H82" s="126"/>
    </row>
    <row r="83" spans="2:8" x14ac:dyDescent="0.25">
      <c r="B83" s="135">
        <f t="shared" si="6"/>
        <v>2022</v>
      </c>
      <c r="C83" s="429">
        <v>44866</v>
      </c>
      <c r="D83" s="430" t="e">
        <v>#N/A</v>
      </c>
      <c r="E83" s="129">
        <v>20.956669999999999</v>
      </c>
      <c r="F83" s="431"/>
      <c r="G83" s="431">
        <v>20.956669999999999</v>
      </c>
      <c r="H83" s="126"/>
    </row>
    <row r="84" spans="2:8" x14ac:dyDescent="0.25">
      <c r="B84" s="135">
        <f t="shared" si="6"/>
        <v>2022</v>
      </c>
      <c r="C84" s="429">
        <v>44896</v>
      </c>
      <c r="D84" s="430" t="e">
        <v>#N/A</v>
      </c>
      <c r="E84" s="129">
        <v>20.841989999999999</v>
      </c>
      <c r="F84" s="431"/>
      <c r="G84" s="431">
        <v>20.841989999999999</v>
      </c>
      <c r="H84" s="126"/>
    </row>
    <row r="85" spans="2:8" x14ac:dyDescent="0.25">
      <c r="C85" s="122"/>
      <c r="E85" s="128"/>
      <c r="G85" s="128"/>
      <c r="H85" s="126"/>
    </row>
    <row r="86" spans="2:8" x14ac:dyDescent="0.25">
      <c r="C86" s="122"/>
      <c r="E86" s="128"/>
      <c r="G86" s="128"/>
      <c r="H86" s="126"/>
    </row>
    <row r="87" spans="2:8" x14ac:dyDescent="0.25">
      <c r="C87" s="122"/>
      <c r="E87" s="128"/>
      <c r="G87" s="128"/>
      <c r="H87" s="126"/>
    </row>
    <row r="88" spans="2:8" x14ac:dyDescent="0.25">
      <c r="C88" s="122"/>
      <c r="E88" s="128"/>
      <c r="G88" s="128"/>
      <c r="H88" s="126"/>
    </row>
    <row r="89" spans="2:8" x14ac:dyDescent="0.25">
      <c r="B89" s="5"/>
      <c r="C89" s="5" t="s">
        <v>0</v>
      </c>
      <c r="E89" s="128"/>
      <c r="G89" s="128"/>
      <c r="H89" s="126"/>
    </row>
    <row r="90" spans="2:8" x14ac:dyDescent="0.25">
      <c r="B90">
        <v>2.5</v>
      </c>
      <c r="C90" s="6">
        <v>-0.4</v>
      </c>
      <c r="E90" s="128"/>
      <c r="G90" s="128"/>
      <c r="H90" s="126"/>
    </row>
    <row r="91" spans="2:8" x14ac:dyDescent="0.25">
      <c r="B91">
        <v>2.5</v>
      </c>
      <c r="C91" s="6">
        <v>1.2</v>
      </c>
      <c r="E91" s="128"/>
      <c r="G91" s="128"/>
      <c r="H91" s="126"/>
    </row>
    <row r="92" spans="2:8" x14ac:dyDescent="0.25">
      <c r="C92" s="122"/>
      <c r="E92" s="128"/>
      <c r="G92" s="128"/>
      <c r="H92" s="126"/>
    </row>
    <row r="93" spans="2:8" x14ac:dyDescent="0.25">
      <c r="C93" s="122"/>
      <c r="E93" s="128"/>
      <c r="G93" s="128"/>
      <c r="H93" s="126"/>
    </row>
    <row r="94" spans="2:8" x14ac:dyDescent="0.25">
      <c r="C94" s="122"/>
      <c r="E94" s="128"/>
      <c r="G94" s="128"/>
      <c r="H94" s="126"/>
    </row>
    <row r="95" spans="2:8" x14ac:dyDescent="0.25">
      <c r="C95" s="122"/>
      <c r="E95" s="128"/>
      <c r="G95" s="128"/>
      <c r="H95" s="126"/>
    </row>
    <row r="96" spans="2:8" x14ac:dyDescent="0.25">
      <c r="C96" s="122"/>
      <c r="E96" s="128"/>
      <c r="G96" s="128"/>
      <c r="H96" s="126"/>
    </row>
    <row r="97" spans="3:8" x14ac:dyDescent="0.25">
      <c r="C97" s="122"/>
      <c r="E97" s="128"/>
      <c r="G97" s="128"/>
      <c r="H97" s="126"/>
    </row>
    <row r="98" spans="3:8" x14ac:dyDescent="0.25">
      <c r="C98" s="122"/>
      <c r="E98" s="128"/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  <c r="H107" s="126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  <row r="132" spans="7:7" x14ac:dyDescent="0.25">
      <c r="G132" s="128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28515625" customWidth="1"/>
    <col min="17" max="17" width="10.28515625" customWidth="1"/>
  </cols>
  <sheetData>
    <row r="1" spans="1:17" x14ac:dyDescent="0.2">
      <c r="M1" s="105"/>
    </row>
    <row r="2" spans="1:17" ht="15.75" x14ac:dyDescent="0.25">
      <c r="A2" s="44" t="s">
        <v>599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3" t="s">
        <v>452</v>
      </c>
      <c r="Q6" s="373" t="s">
        <v>451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201" t="s">
        <v>363</v>
      </c>
      <c r="Q7" s="202" t="s">
        <v>364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6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6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6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6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6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6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6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6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6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85" t="s">
        <v>41</v>
      </c>
      <c r="J26" s="85" t="s">
        <v>89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42370</v>
      </c>
      <c r="B28" s="12">
        <v>160.595</v>
      </c>
      <c r="C28" s="12">
        <v>261.64800000000002</v>
      </c>
      <c r="E28" s="41">
        <f>MIN($B$28,$B$40,$B$52,$B$64,$B$76)</f>
        <v>140.12899999999999</v>
      </c>
      <c r="F28" s="41">
        <f>MAX($B$28,$B$40,$B$52,$B$64,$B$76)</f>
        <v>170.24700000000001</v>
      </c>
      <c r="G28" s="41">
        <f>MIN($C$28,$C$40,$C$52,$C$64,$C$76)</f>
        <v>248.887</v>
      </c>
      <c r="H28" s="41">
        <f>MAX($C$28,$C$40,$C$52,$C$64,$C$76)</f>
        <v>264.23</v>
      </c>
      <c r="I28" s="12">
        <f t="shared" ref="I28:K59" si="0">F28-E28</f>
        <v>30.118000000000023</v>
      </c>
      <c r="J28" s="12">
        <f t="shared" si="0"/>
        <v>78.639999999999986</v>
      </c>
      <c r="K28" s="12">
        <f t="shared" si="0"/>
        <v>15.343000000000018</v>
      </c>
      <c r="N28" s="14"/>
    </row>
    <row r="29" spans="1:16" x14ac:dyDescent="0.2">
      <c r="A29" s="1">
        <v>42401</v>
      </c>
      <c r="B29" s="12">
        <v>162.49600000000001</v>
      </c>
      <c r="C29" s="12">
        <v>256.21899999999999</v>
      </c>
      <c r="E29" s="41">
        <f>MIN($B$29,$B$41,$B$53,$B$65,$B$77)</f>
        <v>132.74</v>
      </c>
      <c r="F29" s="41">
        <f>MAX($B$29,$B$41,$B$53,$B$65,$B$77)</f>
        <v>162.83199999999999</v>
      </c>
      <c r="G29" s="41">
        <f>MIN($C$29,$C$41,$C$53,$C$65,$C$77)</f>
        <v>251.71799999999999</v>
      </c>
      <c r="H29" s="41">
        <f>MAX($C$29,$C$41,$C$53,$C$65,$C$77)</f>
        <v>256.21899999999999</v>
      </c>
      <c r="I29" s="12">
        <f t="shared" si="0"/>
        <v>30.091999999999985</v>
      </c>
      <c r="J29" s="12">
        <f t="shared" si="0"/>
        <v>88.885999999999996</v>
      </c>
      <c r="K29" s="12">
        <f t="shared" si="0"/>
        <v>4.5010000000000048</v>
      </c>
      <c r="N29" s="12"/>
      <c r="P29" s="8"/>
    </row>
    <row r="30" spans="1:16" x14ac:dyDescent="0.2">
      <c r="A30" s="1">
        <v>42430</v>
      </c>
      <c r="B30" s="12">
        <v>160.07300000000001</v>
      </c>
      <c r="C30" s="12">
        <v>243.71600000000001</v>
      </c>
      <c r="E30" s="41">
        <f>MIN($B$30,$B$42,$B$54,$B$66,$B$78)</f>
        <v>126.71299999999999</v>
      </c>
      <c r="F30" s="41">
        <f>MAX($B$30,$B$42,$B$54,$B$66,$B$78)</f>
        <v>160.07300000000001</v>
      </c>
      <c r="G30" s="41">
        <f>MIN($C$30,$C$42,$C$54,$C$66,$C$78)</f>
        <v>236.55500000000001</v>
      </c>
      <c r="H30" s="41">
        <f>MAX($C$30,$C$42,$C$54,$C$66,$C$78)</f>
        <v>260.839</v>
      </c>
      <c r="I30" s="12">
        <f t="shared" si="0"/>
        <v>33.360000000000014</v>
      </c>
      <c r="J30" s="12">
        <f t="shared" si="0"/>
        <v>76.481999999999999</v>
      </c>
      <c r="K30" s="12">
        <f t="shared" si="0"/>
        <v>24.283999999999992</v>
      </c>
      <c r="N30" s="12"/>
    </row>
    <row r="31" spans="1:16" x14ac:dyDescent="0.2">
      <c r="A31" s="1">
        <v>42461</v>
      </c>
      <c r="B31" s="12">
        <v>154.74100000000001</v>
      </c>
      <c r="C31" s="12">
        <v>243.47900000000001</v>
      </c>
      <c r="E31" s="41">
        <f>MIN($B$31,$B$43,$B$55,$B$67,$B$79)</f>
        <v>120.928</v>
      </c>
      <c r="F31" s="41">
        <f>MAX($B$31,$B$43,$B$55,$B$67,$B$79)</f>
        <v>154.95699999999999</v>
      </c>
      <c r="G31" s="41">
        <f>MIN($C$31,$C$43,$C$55,$C$67,$C$79)</f>
        <v>230.869</v>
      </c>
      <c r="H31" s="41">
        <f>MAX($C$31,$C$43,$C$55,$C$67,$C$79)</f>
        <v>257.30200000000002</v>
      </c>
      <c r="I31" s="12">
        <f t="shared" si="0"/>
        <v>34.028999999999996</v>
      </c>
      <c r="J31" s="12">
        <f t="shared" si="0"/>
        <v>75.912000000000006</v>
      </c>
      <c r="K31" s="12">
        <f t="shared" si="0"/>
        <v>26.433000000000021</v>
      </c>
      <c r="N31" s="12"/>
    </row>
    <row r="32" spans="1:16" x14ac:dyDescent="0.2">
      <c r="A32" s="1">
        <v>42491</v>
      </c>
      <c r="B32" s="12">
        <v>154.947</v>
      </c>
      <c r="C32" s="12">
        <v>243.40899999999999</v>
      </c>
      <c r="E32" s="41">
        <f>MIN($B$32,$B$44,$B$56,$B$68,$B$80)</f>
        <v>115.58</v>
      </c>
      <c r="F32" s="41">
        <f>MAX($B$32,$B$44,$B$56,$B$68,$B$80)</f>
        <v>175.899</v>
      </c>
      <c r="G32" s="41">
        <f>MIN($C$32,$C$44,$C$56,$C$68,$C$80)</f>
        <v>235.83</v>
      </c>
      <c r="H32" s="41">
        <f>MAX($C$32,$C$44,$C$56,$C$68,$C$80)</f>
        <v>258.23500000000001</v>
      </c>
      <c r="I32" s="12">
        <f t="shared" si="0"/>
        <v>60.319000000000003</v>
      </c>
      <c r="J32" s="12">
        <f t="shared" si="0"/>
        <v>59.931000000000012</v>
      </c>
      <c r="K32" s="12">
        <f t="shared" si="0"/>
        <v>22.405000000000001</v>
      </c>
      <c r="N32" s="12"/>
    </row>
    <row r="33" spans="1:14" x14ac:dyDescent="0.2">
      <c r="A33" s="1">
        <v>42522</v>
      </c>
      <c r="B33" s="12">
        <v>149.767</v>
      </c>
      <c r="C33" s="12">
        <v>242.66200000000001</v>
      </c>
      <c r="E33" s="41">
        <f>MIN($B$33,$B$45,$B$57,$B$69,$B$81)</f>
        <v>120.54900000000001</v>
      </c>
      <c r="F33" s="41">
        <f>MAX($B$33,$B$45,$B$57,$B$69,$B$81)</f>
        <v>175.42699999999999</v>
      </c>
      <c r="G33" s="41">
        <f>MIN($C$33,$C$45,$C$57,$C$69,$C$81)</f>
        <v>229.91399999999999</v>
      </c>
      <c r="H33" s="41">
        <f>MAX($C$33,$C$45,$C$57,$C$69,$C$81)</f>
        <v>253.26300000000001</v>
      </c>
      <c r="I33" s="12">
        <f t="shared" si="0"/>
        <v>54.877999999999986</v>
      </c>
      <c r="J33" s="12">
        <f t="shared" si="0"/>
        <v>54.486999999999995</v>
      </c>
      <c r="K33" s="12">
        <f t="shared" si="0"/>
        <v>23.349000000000018</v>
      </c>
      <c r="N33" s="12"/>
    </row>
    <row r="34" spans="1:14" x14ac:dyDescent="0.2">
      <c r="A34" s="1">
        <v>42552</v>
      </c>
      <c r="B34" s="12">
        <v>156.50700000000001</v>
      </c>
      <c r="C34" s="12">
        <v>240.93199999999999</v>
      </c>
      <c r="E34" s="41">
        <f>MIN($B$34,$B$46,$B$58,$B$70,$B$82)</f>
        <v>127.215</v>
      </c>
      <c r="F34" s="41">
        <f>MAX($B$34,$B$46,$B$58,$B$70,$B$82)</f>
        <v>177.56100000000001</v>
      </c>
      <c r="G34" s="41">
        <f>MIN($C$34,$C$46,$C$58,$C$70,$C$82)</f>
        <v>232.85900000000001</v>
      </c>
      <c r="H34" s="41">
        <f>MAX($C$34,$C$46,$C$58,$C$70,$C$82)</f>
        <v>249.27500000000001</v>
      </c>
      <c r="I34" s="12">
        <f t="shared" si="0"/>
        <v>50.346000000000004</v>
      </c>
      <c r="J34" s="12">
        <f t="shared" si="0"/>
        <v>55.298000000000002</v>
      </c>
      <c r="K34" s="12">
        <f t="shared" si="0"/>
        <v>16.415999999999997</v>
      </c>
      <c r="N34" s="12"/>
    </row>
    <row r="35" spans="1:14" x14ac:dyDescent="0.2">
      <c r="A35" s="1">
        <v>42583</v>
      </c>
      <c r="B35" s="12">
        <v>160.33799999999999</v>
      </c>
      <c r="C35" s="12">
        <v>230.411</v>
      </c>
      <c r="E35" s="41">
        <f>MIN($B$35,$B$47,$B$59,$B$71,$B$83)</f>
        <v>132.26599999999999</v>
      </c>
      <c r="F35" s="41">
        <f>MAX($B$35,$B$47,$B$59,$B$71,$B$83)</f>
        <v>178.91399999999999</v>
      </c>
      <c r="G35" s="41">
        <f>MIN($C$35,$C$47,$C$59,$C$71,$C$83)</f>
        <v>226.78800000000001</v>
      </c>
      <c r="H35" s="41">
        <f>MAX($C$35,$C$47,$C$59,$C$71,$C$83)</f>
        <v>236.61500000000001</v>
      </c>
      <c r="I35" s="12">
        <f t="shared" si="0"/>
        <v>46.647999999999996</v>
      </c>
      <c r="J35" s="12">
        <f t="shared" si="0"/>
        <v>47.874000000000024</v>
      </c>
      <c r="K35" s="12">
        <f t="shared" si="0"/>
        <v>9.8269999999999982</v>
      </c>
      <c r="N35" s="12"/>
    </row>
    <row r="36" spans="1:14" x14ac:dyDescent="0.2">
      <c r="A36" s="1">
        <v>42614</v>
      </c>
      <c r="B36" s="12">
        <v>161.05099999999999</v>
      </c>
      <c r="C36" s="12">
        <v>227.697</v>
      </c>
      <c r="E36" s="41">
        <f>MIN($B$36,$B$48,$B$60,$B$72,$B$84)</f>
        <v>131.83799999999999</v>
      </c>
      <c r="F36" s="41">
        <f>MAX($B$36,$B$48,$B$60,$B$72,$B$84)</f>
        <v>171.71799999999999</v>
      </c>
      <c r="G36" s="41">
        <f>MIN($C$36,$C$48,$C$60,$C$72,$C$84)</f>
        <v>223.20400000000001</v>
      </c>
      <c r="H36" s="41">
        <f>MAX($C$36,$C$48,$C$60,$C$72,$C$84)</f>
        <v>239.97</v>
      </c>
      <c r="I36" s="12">
        <f t="shared" si="0"/>
        <v>39.879999999999995</v>
      </c>
      <c r="J36" s="12">
        <f t="shared" si="0"/>
        <v>51.486000000000018</v>
      </c>
      <c r="K36" s="12">
        <f t="shared" si="0"/>
        <v>16.765999999999991</v>
      </c>
      <c r="N36" s="12"/>
    </row>
    <row r="37" spans="1:14" x14ac:dyDescent="0.2">
      <c r="A37" s="1">
        <v>42644</v>
      </c>
      <c r="B37" s="12">
        <v>154.715</v>
      </c>
      <c r="C37" s="12">
        <v>225.59399999999999</v>
      </c>
      <c r="E37" s="41">
        <f>MIN($B$37,$B$49,$B$61,$B$73,$B$85)</f>
        <v>120.07299999999999</v>
      </c>
      <c r="F37" s="41">
        <f>MAX($B$37,$B$49,$B$61,$B$73,$B$85)</f>
        <v>155.333</v>
      </c>
      <c r="G37" s="41">
        <f>MIN($C$37,$C$49,$C$61,$C$73,$C$85)</f>
        <v>215.89599999999999</v>
      </c>
      <c r="H37" s="41">
        <f>MAX($C$37,$C$49,$C$61,$C$73,$C$85)</f>
        <v>232.672</v>
      </c>
      <c r="I37" s="12">
        <f t="shared" si="0"/>
        <v>35.260000000000005</v>
      </c>
      <c r="J37" s="12">
        <f t="shared" si="0"/>
        <v>60.562999999999988</v>
      </c>
      <c r="K37" s="12">
        <f t="shared" si="0"/>
        <v>16.77600000000001</v>
      </c>
      <c r="N37" s="12"/>
    </row>
    <row r="38" spans="1:14" x14ac:dyDescent="0.2">
      <c r="A38" s="1">
        <v>42675</v>
      </c>
      <c r="B38" s="12">
        <v>161.27799999999999</v>
      </c>
      <c r="C38" s="12">
        <v>233.84200000000001</v>
      </c>
      <c r="E38" s="41">
        <f>MIN($B$38,$B$50,$B$62,$B$74,$B$86)</f>
        <v>126.221</v>
      </c>
      <c r="F38" s="41">
        <f>MAX($B$38,$B$50,$B$62,$B$74,$B$86)</f>
        <v>161.27799999999999</v>
      </c>
      <c r="G38" s="41">
        <f>MIN($C$38,$C$50,$C$62,$C$74,$C$86)</f>
        <v>224.91800000000001</v>
      </c>
      <c r="H38" s="41">
        <f>MAX($C$38,$C$50,$C$62,$C$74,$C$86)</f>
        <v>241.23099999999999</v>
      </c>
      <c r="I38" s="12">
        <f t="shared" si="0"/>
        <v>35.056999999999988</v>
      </c>
      <c r="J38" s="12">
        <f t="shared" si="0"/>
        <v>63.640000000000015</v>
      </c>
      <c r="K38" s="12">
        <f t="shared" si="0"/>
        <v>16.312999999999988</v>
      </c>
      <c r="N38" s="12"/>
    </row>
    <row r="39" spans="1:14" x14ac:dyDescent="0.2">
      <c r="A39" s="1">
        <v>42705</v>
      </c>
      <c r="B39" s="12">
        <v>166.095</v>
      </c>
      <c r="C39" s="12">
        <v>238.58699999999999</v>
      </c>
      <c r="E39" s="41">
        <f>MIN($B$39,$B$51,$B$63,$B$75,$B$87)</f>
        <v>140.083</v>
      </c>
      <c r="F39" s="41">
        <f>MAX($B$39,$B$51,$B$63,$B$75,$B$87)</f>
        <v>166.095</v>
      </c>
      <c r="G39" s="41">
        <f>MIN($C$39,$C$51,$C$63,$C$75,$C$87)</f>
        <v>236.816</v>
      </c>
      <c r="H39" s="41">
        <f>MAX($C$39,$C$51,$C$63,$C$75,$C$87)</f>
        <v>254.1</v>
      </c>
      <c r="I39" s="12">
        <f t="shared" si="0"/>
        <v>26.012</v>
      </c>
      <c r="J39" s="12">
        <f t="shared" si="0"/>
        <v>70.721000000000004</v>
      </c>
      <c r="K39" s="12">
        <f t="shared" si="0"/>
        <v>17.283999999999992</v>
      </c>
      <c r="N39" s="12"/>
    </row>
    <row r="40" spans="1:14" x14ac:dyDescent="0.2">
      <c r="A40" s="1">
        <v>42736</v>
      </c>
      <c r="B40" s="12">
        <v>170.24700000000001</v>
      </c>
      <c r="C40" s="12">
        <v>261.10899999999998</v>
      </c>
      <c r="E40" s="41">
        <f>MIN($B$28,$B$40,$B$52,$B$64,$B$76)</f>
        <v>140.12899999999999</v>
      </c>
      <c r="F40" s="41">
        <f>MAX($B$28,$B$40,$B$52,$B$64,$B$76)</f>
        <v>170.24700000000001</v>
      </c>
      <c r="G40" s="41">
        <f>MIN($C$28,$C$40,$C$52,$C$64,$C$76)</f>
        <v>248.887</v>
      </c>
      <c r="H40" s="41">
        <f>MAX($C$28,$C$40,$C$52,$C$64,$C$76)</f>
        <v>264.23</v>
      </c>
      <c r="I40" s="12">
        <f t="shared" si="0"/>
        <v>30.118000000000023</v>
      </c>
      <c r="J40" s="12">
        <f t="shared" si="0"/>
        <v>78.639999999999986</v>
      </c>
      <c r="K40" s="12">
        <f t="shared" si="0"/>
        <v>15.343000000000018</v>
      </c>
      <c r="N40" s="12"/>
    </row>
    <row r="41" spans="1:14" x14ac:dyDescent="0.2">
      <c r="A41" s="1">
        <v>42767</v>
      </c>
      <c r="B41" s="12">
        <v>162.83199999999999</v>
      </c>
      <c r="C41" s="12">
        <v>253.63499999999999</v>
      </c>
      <c r="E41" s="41">
        <f>MIN($B$29,$B$41,$B$53,$B$65,$B$77)</f>
        <v>132.74</v>
      </c>
      <c r="F41" s="41">
        <f>MAX($B$29,$B$41,$B$53,$B$65,$B$77)</f>
        <v>162.83199999999999</v>
      </c>
      <c r="G41" s="41">
        <f>MIN($C$29,$C$41,$C$53,$C$65,$C$77)</f>
        <v>251.71799999999999</v>
      </c>
      <c r="H41" s="41">
        <f>MAX($C$29,$C$41,$C$53,$C$65,$C$77)</f>
        <v>256.21899999999999</v>
      </c>
      <c r="I41" s="12">
        <f t="shared" si="0"/>
        <v>30.091999999999985</v>
      </c>
      <c r="J41" s="12">
        <f t="shared" si="0"/>
        <v>88.885999999999996</v>
      </c>
      <c r="K41" s="12">
        <f t="shared" si="0"/>
        <v>4.5010000000000048</v>
      </c>
      <c r="N41" s="12"/>
    </row>
    <row r="42" spans="1:14" x14ac:dyDescent="0.2">
      <c r="A42" s="1">
        <v>42795</v>
      </c>
      <c r="B42" s="12">
        <v>152.029</v>
      </c>
      <c r="C42" s="12">
        <v>239.55799999999999</v>
      </c>
      <c r="E42" s="41">
        <f>MIN($B$30,$B$42,$B$54,$B$66,$B$78)</f>
        <v>126.71299999999999</v>
      </c>
      <c r="F42" s="41">
        <f>MAX($B$30,$B$42,$B$54,$B$66,$B$78)</f>
        <v>160.07300000000001</v>
      </c>
      <c r="G42" s="41">
        <f>MIN($C$30,$C$42,$C$54,$C$66,$C$78)</f>
        <v>236.55500000000001</v>
      </c>
      <c r="H42" s="41">
        <f>MAX($C$30,$C$42,$C$54,$C$66,$C$78)</f>
        <v>260.839</v>
      </c>
      <c r="I42" s="12">
        <f t="shared" si="0"/>
        <v>33.360000000000014</v>
      </c>
      <c r="J42" s="12">
        <f t="shared" si="0"/>
        <v>76.481999999999999</v>
      </c>
      <c r="K42" s="12">
        <f t="shared" si="0"/>
        <v>24.283999999999992</v>
      </c>
      <c r="N42" s="12"/>
    </row>
    <row r="43" spans="1:14" x14ac:dyDescent="0.2">
      <c r="A43" s="1">
        <v>42826</v>
      </c>
      <c r="B43" s="12">
        <v>154.95699999999999</v>
      </c>
      <c r="C43" s="12">
        <v>243.511</v>
      </c>
      <c r="E43" s="41">
        <f>MIN($B$31,$B$43,$B$55,$B$67,$B$79)</f>
        <v>120.928</v>
      </c>
      <c r="F43" s="41">
        <f>MAX($B$31,$B$43,$B$55,$B$67,$B$79)</f>
        <v>154.95699999999999</v>
      </c>
      <c r="G43" s="41">
        <f>MIN($C$31,$C$43,$C$55,$C$67,$C$79)</f>
        <v>230.869</v>
      </c>
      <c r="H43" s="41">
        <f>MAX($C$31,$C$43,$C$55,$C$67,$C$79)</f>
        <v>257.30200000000002</v>
      </c>
      <c r="I43" s="12">
        <f t="shared" si="0"/>
        <v>34.028999999999996</v>
      </c>
      <c r="J43" s="12">
        <f t="shared" si="0"/>
        <v>75.912000000000006</v>
      </c>
      <c r="K43" s="12">
        <f t="shared" si="0"/>
        <v>26.433000000000021</v>
      </c>
      <c r="N43" s="12"/>
    </row>
    <row r="44" spans="1:14" x14ac:dyDescent="0.2">
      <c r="A44" s="1">
        <v>42856</v>
      </c>
      <c r="B44" s="12">
        <v>154.24700000000001</v>
      </c>
      <c r="C44" s="12">
        <v>242.48400000000001</v>
      </c>
      <c r="E44" s="41">
        <f>MIN($B$32,$B$44,$B$56,$B$68,$B$80)</f>
        <v>115.58</v>
      </c>
      <c r="F44" s="41">
        <f>MAX($B$32,$B$44,$B$56,$B$68,$B$80)</f>
        <v>175.899</v>
      </c>
      <c r="G44" s="41">
        <f>MIN($C$32,$C$44,$C$56,$C$68,$C$80)</f>
        <v>235.83</v>
      </c>
      <c r="H44" s="41">
        <f>MAX($C$32,$C$44,$C$56,$C$68,$C$80)</f>
        <v>258.23500000000001</v>
      </c>
      <c r="I44" s="12">
        <f t="shared" si="0"/>
        <v>60.319000000000003</v>
      </c>
      <c r="J44" s="12">
        <f t="shared" si="0"/>
        <v>59.931000000000012</v>
      </c>
      <c r="K44" s="12">
        <f t="shared" si="0"/>
        <v>22.405000000000001</v>
      </c>
      <c r="N44" s="12"/>
    </row>
    <row r="45" spans="1:14" x14ac:dyDescent="0.2">
      <c r="A45" s="1">
        <v>42887</v>
      </c>
      <c r="B45" s="12">
        <v>152.06</v>
      </c>
      <c r="C45" s="12">
        <v>238.417</v>
      </c>
      <c r="E45" s="41">
        <f>MIN($B$33,$B$45,$B$57,$B$69,$B$81)</f>
        <v>120.54900000000001</v>
      </c>
      <c r="F45" s="41">
        <f>MAX($B$33,$B$45,$B$57,$B$69,$B$81)</f>
        <v>175.42699999999999</v>
      </c>
      <c r="G45" s="41">
        <f>MIN($C$33,$C$45,$C$57,$C$69,$C$81)</f>
        <v>229.91399999999999</v>
      </c>
      <c r="H45" s="41">
        <f>MAX($C$33,$C$45,$C$57,$C$69,$C$81)</f>
        <v>253.26300000000001</v>
      </c>
      <c r="I45" s="12">
        <f t="shared" si="0"/>
        <v>54.877999999999986</v>
      </c>
      <c r="J45" s="12">
        <f t="shared" si="0"/>
        <v>54.486999999999995</v>
      </c>
      <c r="K45" s="12">
        <f t="shared" si="0"/>
        <v>23.349000000000018</v>
      </c>
      <c r="N45" s="12"/>
    </row>
    <row r="46" spans="1:14" x14ac:dyDescent="0.2">
      <c r="A46" s="1">
        <v>42917</v>
      </c>
      <c r="B46" s="12">
        <v>151.494</v>
      </c>
      <c r="C46" s="12">
        <v>232.85900000000001</v>
      </c>
      <c r="E46" s="41">
        <f>MIN($B$34,$B$46,$B$58,$B$70,$B$82)</f>
        <v>127.215</v>
      </c>
      <c r="F46" s="41">
        <f>MAX($B$34,$B$46,$B$58,$B$70,$B$82)</f>
        <v>177.56100000000001</v>
      </c>
      <c r="G46" s="41">
        <f>MIN($C$34,$C$46,$C$58,$C$70,$C$82)</f>
        <v>232.85900000000001</v>
      </c>
      <c r="H46" s="41">
        <f>MAX($C$34,$C$46,$C$58,$C$70,$C$82)</f>
        <v>249.27500000000001</v>
      </c>
      <c r="I46" s="12">
        <f t="shared" si="0"/>
        <v>50.346000000000004</v>
      </c>
      <c r="J46" s="12">
        <f t="shared" si="0"/>
        <v>55.298000000000002</v>
      </c>
      <c r="K46" s="12">
        <f t="shared" si="0"/>
        <v>16.415999999999997</v>
      </c>
      <c r="N46" s="12"/>
    </row>
    <row r="47" spans="1:14" x14ac:dyDescent="0.2">
      <c r="A47" s="1">
        <v>42948</v>
      </c>
      <c r="B47" s="12">
        <v>147.80600000000001</v>
      </c>
      <c r="C47" s="12">
        <v>226.78800000000001</v>
      </c>
      <c r="E47" s="41">
        <f>MIN($B$35,$B$47,$B$59,$B$71,$B$83)</f>
        <v>132.26599999999999</v>
      </c>
      <c r="F47" s="41">
        <f>MAX($B$35,$B$47,$B$59,$B$71,$B$83)</f>
        <v>178.91399999999999</v>
      </c>
      <c r="G47" s="41">
        <f>MIN($C$35,$C$47,$C$59,$C$71,$C$83)</f>
        <v>226.78800000000001</v>
      </c>
      <c r="H47" s="41">
        <f>MAX($C$35,$C$47,$C$59,$C$71,$C$83)</f>
        <v>236.61500000000001</v>
      </c>
      <c r="I47" s="12">
        <f t="shared" si="0"/>
        <v>46.647999999999996</v>
      </c>
      <c r="J47" s="12">
        <f t="shared" si="0"/>
        <v>47.874000000000024</v>
      </c>
      <c r="K47" s="12">
        <f t="shared" si="0"/>
        <v>9.8269999999999982</v>
      </c>
      <c r="N47" s="12"/>
    </row>
    <row r="48" spans="1:14" x14ac:dyDescent="0.2">
      <c r="A48" s="1">
        <v>42979</v>
      </c>
      <c r="B48" s="12">
        <v>137.33099999999999</v>
      </c>
      <c r="C48" s="12">
        <v>223.20400000000001</v>
      </c>
      <c r="E48" s="41">
        <f>MIN($B$36,$B$48,$B$60,$B$72,$B$84)</f>
        <v>131.83799999999999</v>
      </c>
      <c r="F48" s="41">
        <f>MAX($B$36,$B$48,$B$60,$B$72,$B$84)</f>
        <v>171.71799999999999</v>
      </c>
      <c r="G48" s="41">
        <f>MIN($C$36,$C$48,$C$60,$C$72,$C$84)</f>
        <v>223.20400000000001</v>
      </c>
      <c r="H48" s="41">
        <f>MAX($C$36,$C$48,$C$60,$C$72,$C$84)</f>
        <v>239.97</v>
      </c>
      <c r="I48" s="12">
        <f t="shared" si="0"/>
        <v>39.879999999999995</v>
      </c>
      <c r="J48" s="12">
        <f t="shared" si="0"/>
        <v>51.486000000000018</v>
      </c>
      <c r="K48" s="12">
        <f t="shared" si="0"/>
        <v>16.765999999999991</v>
      </c>
      <c r="N48" s="12"/>
    </row>
    <row r="49" spans="1:14" x14ac:dyDescent="0.2">
      <c r="A49" s="1">
        <v>43009</v>
      </c>
      <c r="B49" s="12">
        <v>130.053</v>
      </c>
      <c r="C49" s="12">
        <v>215.89599999999999</v>
      </c>
      <c r="E49" s="41">
        <f>MIN($B$37,$B$49,$B$61,$B$73,$B$85)</f>
        <v>120.07299999999999</v>
      </c>
      <c r="F49" s="41">
        <f>MAX($B$37,$B$49,$B$61,$B$73,$B$85)</f>
        <v>155.333</v>
      </c>
      <c r="G49" s="41">
        <f>MIN($C$37,$C$49,$C$61,$C$73,$C$85)</f>
        <v>215.89599999999999</v>
      </c>
      <c r="H49" s="41">
        <f>MAX($C$37,$C$49,$C$61,$C$73,$C$85)</f>
        <v>232.672</v>
      </c>
      <c r="I49" s="12">
        <f t="shared" si="0"/>
        <v>35.260000000000005</v>
      </c>
      <c r="J49" s="12">
        <f t="shared" si="0"/>
        <v>60.562999999999988</v>
      </c>
      <c r="K49" s="12">
        <f t="shared" si="0"/>
        <v>16.77600000000001</v>
      </c>
      <c r="N49" s="12"/>
    </row>
    <row r="50" spans="1:14" x14ac:dyDescent="0.2">
      <c r="A50" s="1">
        <v>43040</v>
      </c>
      <c r="B50" s="12">
        <v>133.387</v>
      </c>
      <c r="C50" s="12">
        <v>224.91800000000001</v>
      </c>
      <c r="E50" s="41">
        <f>MIN($B$38,$B$50,$B$62,$B$74,$B$86)</f>
        <v>126.221</v>
      </c>
      <c r="F50" s="41">
        <f>MAX($B$38,$B$50,$B$62,$B$74,$B$86)</f>
        <v>161.27799999999999</v>
      </c>
      <c r="G50" s="41">
        <f>MIN($C$38,$C$50,$C$62,$C$74,$C$86)</f>
        <v>224.91800000000001</v>
      </c>
      <c r="H50" s="41">
        <f>MAX($C$38,$C$50,$C$62,$C$74,$C$86)</f>
        <v>241.23099999999999</v>
      </c>
      <c r="I50" s="12">
        <f t="shared" si="0"/>
        <v>35.056999999999988</v>
      </c>
      <c r="J50" s="12">
        <f t="shared" si="0"/>
        <v>63.640000000000015</v>
      </c>
      <c r="K50" s="12">
        <f t="shared" si="0"/>
        <v>16.312999999999988</v>
      </c>
      <c r="N50" s="12"/>
    </row>
    <row r="51" spans="1:14" x14ac:dyDescent="0.2">
      <c r="A51" s="1">
        <v>43070</v>
      </c>
      <c r="B51" s="12">
        <v>145.63800000000001</v>
      </c>
      <c r="C51" s="12">
        <v>236.816</v>
      </c>
      <c r="E51" s="41">
        <f>MIN($B$39,$B$51,$B$63,$B$75,$B$87)</f>
        <v>140.083</v>
      </c>
      <c r="F51" s="41">
        <f>MAX($B$39,$B$51,$B$63,$B$75,$B$87)</f>
        <v>166.095</v>
      </c>
      <c r="G51" s="41">
        <f>MIN($C$39,$C$51,$C$63,$C$75,$C$87)</f>
        <v>236.816</v>
      </c>
      <c r="H51" s="41">
        <f>MAX($C$39,$C$51,$C$63,$C$75,$C$87)</f>
        <v>254.1</v>
      </c>
      <c r="I51" s="12">
        <f t="shared" si="0"/>
        <v>26.012</v>
      </c>
      <c r="J51" s="12">
        <f t="shared" si="0"/>
        <v>70.721000000000004</v>
      </c>
      <c r="K51" s="12">
        <f t="shared" si="0"/>
        <v>17.283999999999992</v>
      </c>
      <c r="N51" s="12"/>
    </row>
    <row r="52" spans="1:14" x14ac:dyDescent="0.2">
      <c r="A52" s="1">
        <v>43101</v>
      </c>
      <c r="B52" s="12">
        <v>141.34</v>
      </c>
      <c r="C52" s="12">
        <v>248.887</v>
      </c>
      <c r="E52" s="41">
        <f>MIN($B$28,$B$40,$B$52,$B$64,$B$76)</f>
        <v>140.12899999999999</v>
      </c>
      <c r="F52" s="41">
        <f>MAX($B$28,$B$40,$B$52,$B$64,$B$76)</f>
        <v>170.24700000000001</v>
      </c>
      <c r="G52" s="41">
        <f>MIN($C$28,$C$40,$C$52,$C$64,$C$76)</f>
        <v>248.887</v>
      </c>
      <c r="H52" s="41">
        <f>MAX($C$28,$C$40,$C$52,$C$64,$C$76)</f>
        <v>264.23</v>
      </c>
      <c r="I52" s="12">
        <f t="shared" si="0"/>
        <v>30.118000000000023</v>
      </c>
      <c r="J52" s="12">
        <f t="shared" si="0"/>
        <v>78.639999999999986</v>
      </c>
      <c r="K52" s="12">
        <f t="shared" si="0"/>
        <v>15.343000000000018</v>
      </c>
      <c r="N52" s="12"/>
    </row>
    <row r="53" spans="1:14" x14ac:dyDescent="0.2">
      <c r="A53" s="1">
        <v>43132</v>
      </c>
      <c r="B53" s="12">
        <v>138.88800000000001</v>
      </c>
      <c r="C53" s="12">
        <v>253.249</v>
      </c>
      <c r="E53" s="41">
        <f>MIN($B$29,$B$41,$B$53,$B$65,$B$77)</f>
        <v>132.74</v>
      </c>
      <c r="F53" s="41">
        <f>MAX($B$29,$B$41,$B$53,$B$65,$B$77)</f>
        <v>162.83199999999999</v>
      </c>
      <c r="G53" s="41">
        <f>MIN($C$29,$C$41,$C$53,$C$65,$C$77)</f>
        <v>251.71799999999999</v>
      </c>
      <c r="H53" s="41">
        <f>MAX($C$29,$C$41,$C$53,$C$65,$C$77)</f>
        <v>256.21899999999999</v>
      </c>
      <c r="I53" s="12">
        <f t="shared" si="0"/>
        <v>30.091999999999985</v>
      </c>
      <c r="J53" s="12">
        <f t="shared" si="0"/>
        <v>88.885999999999996</v>
      </c>
      <c r="K53" s="12">
        <f t="shared" si="0"/>
        <v>4.5010000000000048</v>
      </c>
      <c r="N53" s="12"/>
    </row>
    <row r="54" spans="1:14" x14ac:dyDescent="0.2">
      <c r="A54" s="1">
        <v>43160</v>
      </c>
      <c r="B54" s="12">
        <v>130.47800000000001</v>
      </c>
      <c r="C54" s="12">
        <v>239.67</v>
      </c>
      <c r="E54" s="41">
        <f>MIN($B$30,$B$42,$B$54,$B$66,$B$78)</f>
        <v>126.71299999999999</v>
      </c>
      <c r="F54" s="41">
        <f>MAX($B$30,$B$42,$B$54,$B$66,$B$78)</f>
        <v>160.07300000000001</v>
      </c>
      <c r="G54" s="41">
        <f>MIN($C$30,$C$42,$C$54,$C$66,$C$78)</f>
        <v>236.55500000000001</v>
      </c>
      <c r="H54" s="41">
        <f>MAX($C$30,$C$42,$C$54,$C$66,$C$78)</f>
        <v>260.839</v>
      </c>
      <c r="I54" s="12">
        <f t="shared" si="0"/>
        <v>33.360000000000014</v>
      </c>
      <c r="J54" s="12">
        <f t="shared" si="0"/>
        <v>76.481999999999999</v>
      </c>
      <c r="K54" s="12">
        <f t="shared" si="0"/>
        <v>24.283999999999992</v>
      </c>
      <c r="N54" s="12"/>
    </row>
    <row r="55" spans="1:14" x14ac:dyDescent="0.2">
      <c r="A55" s="1">
        <v>43191</v>
      </c>
      <c r="B55" s="12">
        <v>120.928</v>
      </c>
      <c r="C55" s="12">
        <v>240.14500000000001</v>
      </c>
      <c r="E55" s="41">
        <f>MIN($B$31,$B$43,$B$55,$B$67,$B$79)</f>
        <v>120.928</v>
      </c>
      <c r="F55" s="41">
        <f>MAX($B$31,$B$43,$B$55,$B$67,$B$79)</f>
        <v>154.95699999999999</v>
      </c>
      <c r="G55" s="41">
        <f>MIN($C$31,$C$43,$C$55,$C$67,$C$79)</f>
        <v>230.869</v>
      </c>
      <c r="H55" s="41">
        <f>MAX($C$31,$C$43,$C$55,$C$67,$C$79)</f>
        <v>257.30200000000002</v>
      </c>
      <c r="I55" s="12">
        <f t="shared" si="0"/>
        <v>34.028999999999996</v>
      </c>
      <c r="J55" s="12">
        <f t="shared" si="0"/>
        <v>75.912000000000006</v>
      </c>
      <c r="K55" s="12">
        <f t="shared" si="0"/>
        <v>26.433000000000021</v>
      </c>
      <c r="N55" s="12"/>
    </row>
    <row r="56" spans="1:14" x14ac:dyDescent="0.2">
      <c r="A56" s="1">
        <v>43221</v>
      </c>
      <c r="B56" s="12">
        <v>115.58</v>
      </c>
      <c r="C56" s="12">
        <v>242.887</v>
      </c>
      <c r="E56" s="41">
        <f>MIN($B$32,$B$44,$B$56,$B$68,$B$80)</f>
        <v>115.58</v>
      </c>
      <c r="F56" s="41">
        <f>MAX($B$32,$B$44,$B$56,$B$68,$B$80)</f>
        <v>175.899</v>
      </c>
      <c r="G56" s="41">
        <f>MIN($C$32,$C$44,$C$56,$C$68,$C$80)</f>
        <v>235.83</v>
      </c>
      <c r="H56" s="41">
        <f>MAX($C$32,$C$44,$C$56,$C$68,$C$80)</f>
        <v>258.23500000000001</v>
      </c>
      <c r="I56" s="12">
        <f t="shared" si="0"/>
        <v>60.319000000000003</v>
      </c>
      <c r="J56" s="12">
        <f t="shared" si="0"/>
        <v>59.931000000000012</v>
      </c>
      <c r="K56" s="12">
        <f t="shared" si="0"/>
        <v>22.405000000000001</v>
      </c>
      <c r="N56" s="12"/>
    </row>
    <row r="57" spans="1:14" x14ac:dyDescent="0.2">
      <c r="A57" s="1">
        <v>43252</v>
      </c>
      <c r="B57" s="12">
        <v>120.54900000000001</v>
      </c>
      <c r="C57" s="12">
        <v>240.71600000000001</v>
      </c>
      <c r="E57" s="41">
        <f>MIN($B$33,$B$45,$B$57,$B$69,$B$81)</f>
        <v>120.54900000000001</v>
      </c>
      <c r="F57" s="41">
        <f>MAX($B$33,$B$45,$B$57,$B$69,$B$81)</f>
        <v>175.42699999999999</v>
      </c>
      <c r="G57" s="41">
        <f>MIN($C$33,$C$45,$C$57,$C$69,$C$81)</f>
        <v>229.91399999999999</v>
      </c>
      <c r="H57" s="41">
        <f>MAX($C$33,$C$45,$C$57,$C$69,$C$81)</f>
        <v>253.26300000000001</v>
      </c>
      <c r="I57" s="12">
        <f t="shared" si="0"/>
        <v>54.877999999999986</v>
      </c>
      <c r="J57" s="12">
        <f t="shared" si="0"/>
        <v>54.486999999999995</v>
      </c>
      <c r="K57" s="12">
        <f t="shared" si="0"/>
        <v>23.349000000000018</v>
      </c>
      <c r="N57" s="12"/>
    </row>
    <row r="58" spans="1:14" x14ac:dyDescent="0.2">
      <c r="A58" s="1">
        <v>43282</v>
      </c>
      <c r="B58" s="12">
        <v>127.215</v>
      </c>
      <c r="C58" s="12">
        <v>234.29300000000001</v>
      </c>
      <c r="E58" s="41">
        <f>MIN($B$34,$B$46,$B$58,$B$70,$B$82)</f>
        <v>127.215</v>
      </c>
      <c r="F58" s="41">
        <f>MAX($B$34,$B$46,$B$58,$B$70,$B$82)</f>
        <v>177.56100000000001</v>
      </c>
      <c r="G58" s="41">
        <f>MIN($C$34,$C$46,$C$58,$C$70,$C$82)</f>
        <v>232.85900000000001</v>
      </c>
      <c r="H58" s="41">
        <f>MAX($C$34,$C$46,$C$58,$C$70,$C$82)</f>
        <v>249.27500000000001</v>
      </c>
      <c r="I58" s="12">
        <f t="shared" si="0"/>
        <v>50.346000000000004</v>
      </c>
      <c r="J58" s="12">
        <f t="shared" si="0"/>
        <v>55.298000000000002</v>
      </c>
      <c r="K58" s="12">
        <f t="shared" si="0"/>
        <v>16.415999999999997</v>
      </c>
      <c r="N58" s="12"/>
    </row>
    <row r="59" spans="1:14" x14ac:dyDescent="0.2">
      <c r="A59" s="1">
        <v>43313</v>
      </c>
      <c r="B59" s="12">
        <v>132.26599999999999</v>
      </c>
      <c r="C59" s="12">
        <v>236.30199999999999</v>
      </c>
      <c r="E59" s="41">
        <f>MIN($B$35,$B$47,$B$59,$B$71,$B$83)</f>
        <v>132.26599999999999</v>
      </c>
      <c r="F59" s="41">
        <f>MAX($B$35,$B$47,$B$59,$B$71,$B$83)</f>
        <v>178.91399999999999</v>
      </c>
      <c r="G59" s="41">
        <f>MIN($C$35,$C$47,$C$59,$C$71,$C$83)</f>
        <v>226.78800000000001</v>
      </c>
      <c r="H59" s="41">
        <f>MAX($C$35,$C$47,$C$59,$C$71,$C$83)</f>
        <v>236.61500000000001</v>
      </c>
      <c r="I59" s="12">
        <f t="shared" si="0"/>
        <v>46.647999999999996</v>
      </c>
      <c r="J59" s="12">
        <f t="shared" si="0"/>
        <v>47.874000000000024</v>
      </c>
      <c r="K59" s="12">
        <f t="shared" si="0"/>
        <v>9.8269999999999982</v>
      </c>
      <c r="N59" s="12"/>
    </row>
    <row r="60" spans="1:14" x14ac:dyDescent="0.2">
      <c r="A60" s="1">
        <v>43344</v>
      </c>
      <c r="B60" s="12">
        <v>137.249</v>
      </c>
      <c r="C60" s="12">
        <v>239.97</v>
      </c>
      <c r="E60" s="41">
        <f>MIN($B$36,$B$48,$B$60,$B$72,$B$84)</f>
        <v>131.83799999999999</v>
      </c>
      <c r="F60" s="41">
        <f>MAX($B$36,$B$48,$B$60,$B$72,$B$84)</f>
        <v>171.71799999999999</v>
      </c>
      <c r="G60" s="41">
        <f>MIN($C$36,$C$48,$C$60,$C$72,$C$84)</f>
        <v>223.20400000000001</v>
      </c>
      <c r="H60" s="41">
        <f>MAX($C$36,$C$48,$C$60,$C$72,$C$84)</f>
        <v>239.97</v>
      </c>
      <c r="I60" s="12">
        <f t="shared" ref="I60:K91" si="1">F60-E60</f>
        <v>39.879999999999995</v>
      </c>
      <c r="J60" s="12">
        <f t="shared" si="1"/>
        <v>51.486000000000018</v>
      </c>
      <c r="K60" s="12">
        <f t="shared" si="1"/>
        <v>16.765999999999991</v>
      </c>
      <c r="N60" s="12"/>
    </row>
    <row r="61" spans="1:14" x14ac:dyDescent="0.2">
      <c r="A61" s="1">
        <v>43374</v>
      </c>
      <c r="B61" s="12">
        <v>124.773</v>
      </c>
      <c r="C61" s="12">
        <v>232.672</v>
      </c>
      <c r="E61" s="41">
        <f>MIN($B$37,$B$49,$B$61,$B$73,$B$85)</f>
        <v>120.07299999999999</v>
      </c>
      <c r="F61" s="41">
        <f>MAX($B$37,$B$49,$B$61,$B$73,$B$85)</f>
        <v>155.333</v>
      </c>
      <c r="G61" s="41">
        <f>MIN($C$37,$C$49,$C$61,$C$73,$C$85)</f>
        <v>215.89599999999999</v>
      </c>
      <c r="H61" s="41">
        <f>MAX($C$37,$C$49,$C$61,$C$73,$C$85)</f>
        <v>232.672</v>
      </c>
      <c r="I61" s="12">
        <f t="shared" si="1"/>
        <v>35.260000000000005</v>
      </c>
      <c r="J61" s="12">
        <f t="shared" si="1"/>
        <v>60.562999999999988</v>
      </c>
      <c r="K61" s="12">
        <f t="shared" si="1"/>
        <v>16.77600000000001</v>
      </c>
      <c r="N61" s="12"/>
    </row>
    <row r="62" spans="1:14" x14ac:dyDescent="0.2">
      <c r="A62" s="1">
        <v>43405</v>
      </c>
      <c r="B62" s="12">
        <v>126.54300000000001</v>
      </c>
      <c r="C62" s="12">
        <v>230.23599999999999</v>
      </c>
      <c r="E62" s="41">
        <f>MIN($B$38,$B$50,$B$62,$B$74,$B$86)</f>
        <v>126.221</v>
      </c>
      <c r="F62" s="41">
        <f>MAX($B$38,$B$50,$B$62,$B$74,$B$86)</f>
        <v>161.27799999999999</v>
      </c>
      <c r="G62" s="41">
        <f>MIN($C$38,$C$50,$C$62,$C$74,$C$86)</f>
        <v>224.91800000000001</v>
      </c>
      <c r="H62" s="41">
        <f>MAX($C$38,$C$50,$C$62,$C$74,$C$86)</f>
        <v>241.23099999999999</v>
      </c>
      <c r="I62" s="12">
        <f t="shared" si="1"/>
        <v>35.056999999999988</v>
      </c>
      <c r="J62" s="12">
        <f t="shared" si="1"/>
        <v>63.640000000000015</v>
      </c>
      <c r="K62" s="12">
        <f t="shared" si="1"/>
        <v>16.312999999999988</v>
      </c>
      <c r="N62" s="12"/>
    </row>
    <row r="63" spans="1:14" x14ac:dyDescent="0.2">
      <c r="A63" s="1">
        <v>43435</v>
      </c>
      <c r="B63" s="12">
        <v>140.16200000000001</v>
      </c>
      <c r="C63" s="12">
        <v>246.5</v>
      </c>
      <c r="E63" s="41">
        <f>MIN($B$39,$B$51,$B$63,$B$75,$B$87)</f>
        <v>140.083</v>
      </c>
      <c r="F63" s="41">
        <f>MAX($B$39,$B$51,$B$63,$B$75,$B$87)</f>
        <v>166.095</v>
      </c>
      <c r="G63" s="41">
        <f>MIN($C$39,$C$51,$C$63,$C$75,$C$87)</f>
        <v>236.816</v>
      </c>
      <c r="H63" s="41">
        <f>MAX($C$39,$C$51,$C$63,$C$75,$C$87)</f>
        <v>254.1</v>
      </c>
      <c r="I63" s="12">
        <f t="shared" si="1"/>
        <v>26.012</v>
      </c>
      <c r="J63" s="12">
        <f t="shared" si="1"/>
        <v>70.721000000000004</v>
      </c>
      <c r="K63" s="12">
        <f t="shared" si="1"/>
        <v>17.283999999999992</v>
      </c>
      <c r="N63" s="12"/>
    </row>
    <row r="64" spans="1:14" x14ac:dyDescent="0.2">
      <c r="A64" s="1">
        <v>43466</v>
      </c>
      <c r="B64" s="12">
        <v>140.12899999999999</v>
      </c>
      <c r="C64" s="12">
        <v>262.36599999999999</v>
      </c>
      <c r="E64" s="41">
        <f>MIN($B$28,$B$40,$B$52,$B$64,$B$76)</f>
        <v>140.12899999999999</v>
      </c>
      <c r="F64" s="41">
        <f>MAX($B$28,$B$40,$B$52,$B$64,$B$76)</f>
        <v>170.24700000000001</v>
      </c>
      <c r="G64" s="41">
        <f>MIN($C$28,$C$40,$C$52,$C$64,$C$76)</f>
        <v>248.887</v>
      </c>
      <c r="H64" s="41">
        <f>MAX($C$28,$C$40,$C$52,$C$64,$C$76)</f>
        <v>264.23</v>
      </c>
      <c r="I64" s="12">
        <f t="shared" si="1"/>
        <v>30.118000000000023</v>
      </c>
      <c r="J64" s="12">
        <f t="shared" si="1"/>
        <v>78.639999999999986</v>
      </c>
      <c r="K64" s="12">
        <f t="shared" si="1"/>
        <v>15.343000000000018</v>
      </c>
      <c r="N64" s="12"/>
    </row>
    <row r="65" spans="1:14" x14ac:dyDescent="0.2">
      <c r="A65" s="1">
        <v>43497</v>
      </c>
      <c r="B65" s="12">
        <v>136.32300000000001</v>
      </c>
      <c r="C65" s="12">
        <v>252.05799999999999</v>
      </c>
      <c r="E65" s="41">
        <f>MIN($B$29,$B$41,$B$53,$B$65,$B$77)</f>
        <v>132.74</v>
      </c>
      <c r="F65" s="41">
        <f>MAX($B$29,$B$41,$B$53,$B$65,$B$77)</f>
        <v>162.83199999999999</v>
      </c>
      <c r="G65" s="41">
        <f>MIN($C$29,$C$41,$C$53,$C$65,$C$77)</f>
        <v>251.71799999999999</v>
      </c>
      <c r="H65" s="41">
        <f>MAX($C$29,$C$41,$C$53,$C$65,$C$77)</f>
        <v>256.21899999999999</v>
      </c>
      <c r="I65" s="12">
        <f t="shared" si="1"/>
        <v>30.091999999999985</v>
      </c>
      <c r="J65" s="12">
        <f t="shared" si="1"/>
        <v>88.885999999999996</v>
      </c>
      <c r="K65" s="12">
        <f t="shared" si="1"/>
        <v>4.5010000000000048</v>
      </c>
      <c r="N65" s="12"/>
    </row>
    <row r="66" spans="1:14" x14ac:dyDescent="0.2">
      <c r="A66" s="1">
        <v>43525</v>
      </c>
      <c r="B66" s="12">
        <v>132.172</v>
      </c>
      <c r="C66" s="12">
        <v>236.55500000000001</v>
      </c>
      <c r="E66" s="41">
        <f>MIN($B$30,$B$42,$B$54,$B$66,$B$78)</f>
        <v>126.71299999999999</v>
      </c>
      <c r="F66" s="41">
        <f>MAX($B$30,$B$42,$B$54,$B$66,$B$78)</f>
        <v>160.07300000000001</v>
      </c>
      <c r="G66" s="41">
        <f>MIN($C$30,$C$42,$C$54,$C$66,$C$78)</f>
        <v>236.55500000000001</v>
      </c>
      <c r="H66" s="41">
        <f>MAX($C$30,$C$42,$C$54,$C$66,$C$78)</f>
        <v>260.839</v>
      </c>
      <c r="I66" s="12">
        <f t="shared" si="1"/>
        <v>33.360000000000014</v>
      </c>
      <c r="J66" s="12">
        <f t="shared" si="1"/>
        <v>76.481999999999999</v>
      </c>
      <c r="K66" s="12">
        <f t="shared" si="1"/>
        <v>24.283999999999992</v>
      </c>
      <c r="N66" s="12"/>
    </row>
    <row r="67" spans="1:14" x14ac:dyDescent="0.2">
      <c r="A67" s="1">
        <v>43556</v>
      </c>
      <c r="B67" s="12">
        <v>128.274</v>
      </c>
      <c r="C67" s="12">
        <v>230.869</v>
      </c>
      <c r="E67" s="41">
        <f>MIN($B$31,$B$43,$B$55,$B$67,$B$79)</f>
        <v>120.928</v>
      </c>
      <c r="F67" s="41">
        <f>MAX($B$31,$B$43,$B$55,$B$67,$B$79)</f>
        <v>154.95699999999999</v>
      </c>
      <c r="G67" s="41">
        <f>MIN($C$31,$C$43,$C$55,$C$67,$C$79)</f>
        <v>230.869</v>
      </c>
      <c r="H67" s="41">
        <f>MAX($C$31,$C$43,$C$55,$C$67,$C$79)</f>
        <v>257.30200000000002</v>
      </c>
      <c r="I67" s="12">
        <f t="shared" si="1"/>
        <v>34.028999999999996</v>
      </c>
      <c r="J67" s="12">
        <f t="shared" si="1"/>
        <v>75.912000000000006</v>
      </c>
      <c r="K67" s="12">
        <f t="shared" si="1"/>
        <v>26.433000000000021</v>
      </c>
      <c r="N67" s="12"/>
    </row>
    <row r="68" spans="1:14" x14ac:dyDescent="0.2">
      <c r="A68" s="1">
        <v>43586</v>
      </c>
      <c r="B68" s="12">
        <v>129.86500000000001</v>
      </c>
      <c r="C68" s="12">
        <v>235.83</v>
      </c>
      <c r="E68" s="41">
        <f>MIN($B$32,$B$44,$B$56,$B$68,$B$80)</f>
        <v>115.58</v>
      </c>
      <c r="F68" s="41">
        <f>MAX($B$32,$B$44,$B$56,$B$68,$B$80)</f>
        <v>175.899</v>
      </c>
      <c r="G68" s="41">
        <f>MIN($C$32,$C$44,$C$56,$C$68,$C$80)</f>
        <v>235.83</v>
      </c>
      <c r="H68" s="41">
        <f>MAX($C$32,$C$44,$C$56,$C$68,$C$80)</f>
        <v>258.23500000000001</v>
      </c>
      <c r="I68" s="12">
        <f t="shared" si="1"/>
        <v>60.319000000000003</v>
      </c>
      <c r="J68" s="12">
        <f t="shared" si="1"/>
        <v>59.931000000000012</v>
      </c>
      <c r="K68" s="12">
        <f t="shared" si="1"/>
        <v>22.405000000000001</v>
      </c>
      <c r="N68" s="12"/>
    </row>
    <row r="69" spans="1:14" x14ac:dyDescent="0.2">
      <c r="A69" s="1">
        <v>43617</v>
      </c>
      <c r="B69" s="12">
        <v>131.09399999999999</v>
      </c>
      <c r="C69" s="12">
        <v>229.91399999999999</v>
      </c>
      <c r="E69" s="41">
        <f>MIN($B$33,$B$45,$B$57,$B$69,$B$81)</f>
        <v>120.54900000000001</v>
      </c>
      <c r="F69" s="41">
        <f>MAX($B$33,$B$45,$B$57,$B$69,$B$81)</f>
        <v>175.42699999999999</v>
      </c>
      <c r="G69" s="41">
        <f>MIN($C$33,$C$45,$C$57,$C$69,$C$81)</f>
        <v>229.91399999999999</v>
      </c>
      <c r="H69" s="41">
        <f>MAX($C$33,$C$45,$C$57,$C$69,$C$81)</f>
        <v>253.26300000000001</v>
      </c>
      <c r="I69" s="12">
        <f t="shared" si="1"/>
        <v>54.877999999999986</v>
      </c>
      <c r="J69" s="12">
        <f t="shared" si="1"/>
        <v>54.486999999999995</v>
      </c>
      <c r="K69" s="12">
        <f t="shared" si="1"/>
        <v>23.349000000000018</v>
      </c>
      <c r="N69" s="12"/>
    </row>
    <row r="70" spans="1:14" x14ac:dyDescent="0.2">
      <c r="A70" s="1">
        <v>43647</v>
      </c>
      <c r="B70" s="12">
        <v>137.67400000000001</v>
      </c>
      <c r="C70" s="12">
        <v>235.434</v>
      </c>
      <c r="E70" s="41">
        <f>MIN($B$34,$B$46,$B$58,$B$70,$B$82)</f>
        <v>127.215</v>
      </c>
      <c r="F70" s="41">
        <f>MAX($B$34,$B$46,$B$58,$B$70,$B$82)</f>
        <v>177.56100000000001</v>
      </c>
      <c r="G70" s="41">
        <f>MIN($C$34,$C$46,$C$58,$C$70,$C$82)</f>
        <v>232.85900000000001</v>
      </c>
      <c r="H70" s="41">
        <f>MAX($C$34,$C$46,$C$58,$C$70,$C$82)</f>
        <v>249.27500000000001</v>
      </c>
      <c r="I70" s="12">
        <f t="shared" si="1"/>
        <v>50.346000000000004</v>
      </c>
      <c r="J70" s="12">
        <f t="shared" si="1"/>
        <v>55.298000000000002</v>
      </c>
      <c r="K70" s="12">
        <f t="shared" si="1"/>
        <v>16.415999999999997</v>
      </c>
      <c r="N70" s="12"/>
    </row>
    <row r="71" spans="1:14" x14ac:dyDescent="0.2">
      <c r="A71" s="1">
        <v>43678</v>
      </c>
      <c r="B71" s="12">
        <v>135.636</v>
      </c>
      <c r="C71" s="12">
        <v>230.36199999999999</v>
      </c>
      <c r="E71" s="41">
        <f>MIN($B$35,$B$47,$B$59,$B$71,$B$83)</f>
        <v>132.26599999999999</v>
      </c>
      <c r="F71" s="41">
        <f>MAX($B$35,$B$47,$B$59,$B$71,$B$83)</f>
        <v>178.91399999999999</v>
      </c>
      <c r="G71" s="41">
        <f>MIN($C$35,$C$47,$C$59,$C$71,$C$83)</f>
        <v>226.78800000000001</v>
      </c>
      <c r="H71" s="41">
        <f>MAX($C$35,$C$47,$C$59,$C$71,$C$83)</f>
        <v>236.61500000000001</v>
      </c>
      <c r="I71" s="12">
        <f t="shared" si="1"/>
        <v>46.647999999999996</v>
      </c>
      <c r="J71" s="12">
        <f t="shared" si="1"/>
        <v>47.874000000000024</v>
      </c>
      <c r="K71" s="12">
        <f t="shared" si="1"/>
        <v>9.8269999999999982</v>
      </c>
      <c r="N71" s="12"/>
    </row>
    <row r="72" spans="1:14" x14ac:dyDescent="0.2">
      <c r="A72" s="1">
        <v>43709</v>
      </c>
      <c r="B72" s="12">
        <v>131.83799999999999</v>
      </c>
      <c r="C72" s="12">
        <v>232.04300000000001</v>
      </c>
      <c r="E72" s="41">
        <f>MIN($B$36,$B$48,$B$60,$B$72,$B$84)</f>
        <v>131.83799999999999</v>
      </c>
      <c r="F72" s="41">
        <f>MAX($B$36,$B$48,$B$60,$B$72,$B$84)</f>
        <v>171.71799999999999</v>
      </c>
      <c r="G72" s="41">
        <f>MIN($C$36,$C$48,$C$60,$C$72,$C$84)</f>
        <v>223.20400000000001</v>
      </c>
      <c r="H72" s="41">
        <f>MAX($C$36,$C$48,$C$60,$C$72,$C$84)</f>
        <v>239.97</v>
      </c>
      <c r="I72" s="12">
        <f t="shared" si="1"/>
        <v>39.879999999999995</v>
      </c>
      <c r="J72" s="12">
        <f t="shared" si="1"/>
        <v>51.486000000000018</v>
      </c>
      <c r="K72" s="12">
        <f t="shared" si="1"/>
        <v>16.765999999999991</v>
      </c>
      <c r="N72" s="12"/>
    </row>
    <row r="73" spans="1:14" x14ac:dyDescent="0.2">
      <c r="A73" s="1">
        <v>43739</v>
      </c>
      <c r="B73" s="12">
        <v>120.07299999999999</v>
      </c>
      <c r="C73" s="12">
        <v>224.47300000000001</v>
      </c>
      <c r="E73" s="41">
        <f>MIN($B$37,$B$49,$B$61,$B$73,$B$85)</f>
        <v>120.07299999999999</v>
      </c>
      <c r="F73" s="41">
        <f>MAX($B$37,$B$49,$B$61,$B$73,$B$85)</f>
        <v>155.333</v>
      </c>
      <c r="G73" s="41">
        <f>MIN($C$37,$C$49,$C$61,$C$73,$C$85)</f>
        <v>215.89599999999999</v>
      </c>
      <c r="H73" s="41">
        <f>MAX($C$37,$C$49,$C$61,$C$73,$C$85)</f>
        <v>232.672</v>
      </c>
      <c r="I73" s="12">
        <f t="shared" si="1"/>
        <v>35.260000000000005</v>
      </c>
      <c r="J73" s="12">
        <f t="shared" si="1"/>
        <v>60.562999999999988</v>
      </c>
      <c r="K73" s="12">
        <f t="shared" si="1"/>
        <v>16.77600000000001</v>
      </c>
      <c r="N73" s="12"/>
    </row>
    <row r="74" spans="1:14" x14ac:dyDescent="0.2">
      <c r="A74" s="1">
        <v>43770</v>
      </c>
      <c r="B74" s="12">
        <v>126.221</v>
      </c>
      <c r="C74" s="12">
        <v>233.691</v>
      </c>
      <c r="E74" s="41">
        <f>MIN($B$38,$B$50,$B$62,$B$74,$B$86)</f>
        <v>126.221</v>
      </c>
      <c r="F74" s="41">
        <f>MAX($B$38,$B$50,$B$62,$B$74,$B$86)</f>
        <v>161.27799999999999</v>
      </c>
      <c r="G74" s="41">
        <f>MIN($C$38,$C$50,$C$62,$C$74,$C$86)</f>
        <v>224.91800000000001</v>
      </c>
      <c r="H74" s="41">
        <f>MAX($C$38,$C$50,$C$62,$C$74,$C$86)</f>
        <v>241.23099999999999</v>
      </c>
      <c r="I74" s="12">
        <f t="shared" si="1"/>
        <v>35.056999999999988</v>
      </c>
      <c r="J74" s="12">
        <f t="shared" si="1"/>
        <v>63.640000000000015</v>
      </c>
      <c r="K74" s="12">
        <f t="shared" si="1"/>
        <v>16.312999999999988</v>
      </c>
      <c r="N74" s="12"/>
    </row>
    <row r="75" spans="1:14" x14ac:dyDescent="0.2">
      <c r="A75" s="1">
        <v>43800</v>
      </c>
      <c r="B75" s="12">
        <v>140.083</v>
      </c>
      <c r="C75" s="12">
        <v>254.1</v>
      </c>
      <c r="E75" s="41">
        <f>MIN($B$39,$B$51,$B$63,$B$75,$B$87)</f>
        <v>140.083</v>
      </c>
      <c r="F75" s="41">
        <f>MAX($B$39,$B$51,$B$63,$B$75,$B$87)</f>
        <v>166.095</v>
      </c>
      <c r="G75" s="41">
        <f>MIN($C$39,$C$51,$C$63,$C$75,$C$87)</f>
        <v>236.816</v>
      </c>
      <c r="H75" s="41">
        <f>MAX($C$39,$C$51,$C$63,$C$75,$C$87)</f>
        <v>254.1</v>
      </c>
      <c r="I75" s="12">
        <f t="shared" si="1"/>
        <v>26.012</v>
      </c>
      <c r="J75" s="12">
        <f t="shared" si="1"/>
        <v>70.721000000000004</v>
      </c>
      <c r="K75" s="12">
        <f t="shared" si="1"/>
        <v>17.283999999999992</v>
      </c>
      <c r="N75" s="12"/>
    </row>
    <row r="76" spans="1:14" x14ac:dyDescent="0.2">
      <c r="A76" s="1">
        <v>43831</v>
      </c>
      <c r="B76" s="12">
        <v>143.01</v>
      </c>
      <c r="C76" s="12">
        <v>264.23</v>
      </c>
      <c r="E76" s="41">
        <f>MIN($B$28,$B$40,$B$52,$B$64,$B$76)</f>
        <v>140.12899999999999</v>
      </c>
      <c r="F76" s="41">
        <f>MAX($B$28,$B$40,$B$52,$B$64,$B$76)</f>
        <v>170.24700000000001</v>
      </c>
      <c r="G76" s="41">
        <f>MIN($C$28,$C$40,$C$52,$C$64,$C$76)</f>
        <v>248.887</v>
      </c>
      <c r="H76" s="41">
        <f>MAX($C$28,$C$40,$C$52,$C$64,$C$76)</f>
        <v>264.23</v>
      </c>
      <c r="I76" s="12">
        <f t="shared" si="1"/>
        <v>30.118000000000023</v>
      </c>
      <c r="J76" s="12">
        <f t="shared" si="1"/>
        <v>78.639999999999986</v>
      </c>
      <c r="K76" s="12">
        <f t="shared" si="1"/>
        <v>15.343000000000018</v>
      </c>
      <c r="N76" s="12"/>
    </row>
    <row r="77" spans="1:14" x14ac:dyDescent="0.2">
      <c r="A77" s="1">
        <v>43862</v>
      </c>
      <c r="B77" s="12">
        <v>132.74</v>
      </c>
      <c r="C77" s="12">
        <v>251.71799999999999</v>
      </c>
      <c r="E77" s="41">
        <f>MIN($B$29,$B$41,$B$53,$B$65,$B$77)</f>
        <v>132.74</v>
      </c>
      <c r="F77" s="41">
        <f>MAX($B$29,$B$41,$B$53,$B$65,$B$77)</f>
        <v>162.83199999999999</v>
      </c>
      <c r="G77" s="41">
        <f>MIN($C$29,$C$41,$C$53,$C$65,$C$77)</f>
        <v>251.71799999999999</v>
      </c>
      <c r="H77" s="41">
        <f>MAX($C$29,$C$41,$C$53,$C$65,$C$77)</f>
        <v>256.21899999999999</v>
      </c>
      <c r="I77" s="12">
        <f t="shared" si="1"/>
        <v>30.091999999999985</v>
      </c>
      <c r="J77" s="12">
        <f t="shared" si="1"/>
        <v>88.885999999999996</v>
      </c>
      <c r="K77" s="12">
        <f t="shared" si="1"/>
        <v>4.5010000000000048</v>
      </c>
      <c r="N77" s="12"/>
    </row>
    <row r="78" spans="1:14" x14ac:dyDescent="0.2">
      <c r="A78" s="1">
        <v>43891</v>
      </c>
      <c r="B78" s="12">
        <v>126.71299999999999</v>
      </c>
      <c r="C78" s="12">
        <v>260.839</v>
      </c>
      <c r="E78" s="41">
        <f>MIN($B$30,$B$42,$B$54,$B$66,$B$78)</f>
        <v>126.71299999999999</v>
      </c>
      <c r="F78" s="41">
        <f>MAX($B$30,$B$42,$B$54,$B$66,$B$78)</f>
        <v>160.07300000000001</v>
      </c>
      <c r="G78" s="41">
        <f>MIN($C$30,$C$42,$C$54,$C$66,$C$78)</f>
        <v>236.55500000000001</v>
      </c>
      <c r="H78" s="41">
        <f>MAX($C$30,$C$42,$C$54,$C$66,$C$78)</f>
        <v>260.839</v>
      </c>
      <c r="I78" s="12">
        <f t="shared" si="1"/>
        <v>33.360000000000014</v>
      </c>
      <c r="J78" s="12">
        <f t="shared" si="1"/>
        <v>76.481999999999999</v>
      </c>
      <c r="K78" s="12">
        <f t="shared" si="1"/>
        <v>24.283999999999992</v>
      </c>
      <c r="N78" s="12"/>
    </row>
    <row r="79" spans="1:14" x14ac:dyDescent="0.2">
      <c r="A79" s="1">
        <v>43922</v>
      </c>
      <c r="B79" s="12">
        <v>150.709</v>
      </c>
      <c r="C79" s="12">
        <v>257.30200000000002</v>
      </c>
      <c r="E79" s="41">
        <f>MIN($B$31,$B$43,$B$55,$B$67,$B$79)</f>
        <v>120.928</v>
      </c>
      <c r="F79" s="41">
        <f>MAX($B$31,$B$43,$B$55,$B$67,$B$79)</f>
        <v>154.95699999999999</v>
      </c>
      <c r="G79" s="41">
        <f>MIN($C$31,$C$43,$C$55,$C$67,$C$79)</f>
        <v>230.869</v>
      </c>
      <c r="H79" s="41">
        <f>MAX($C$31,$C$43,$C$55,$C$67,$C$79)</f>
        <v>257.30200000000002</v>
      </c>
      <c r="I79" s="12">
        <f t="shared" si="1"/>
        <v>34.028999999999996</v>
      </c>
      <c r="J79" s="12">
        <f t="shared" si="1"/>
        <v>75.912000000000006</v>
      </c>
      <c r="K79" s="12">
        <f t="shared" si="1"/>
        <v>26.433000000000021</v>
      </c>
      <c r="N79" s="12"/>
    </row>
    <row r="80" spans="1:14" x14ac:dyDescent="0.2">
      <c r="A80" s="1">
        <v>43952</v>
      </c>
      <c r="B80" s="12">
        <v>175.899</v>
      </c>
      <c r="C80" s="12">
        <v>258.23500000000001</v>
      </c>
      <c r="E80" s="41">
        <f>MIN($B$32,$B$44,$B$56,$B$68,$B$80)</f>
        <v>115.58</v>
      </c>
      <c r="F80" s="41">
        <f>MAX($B$32,$B$44,$B$56,$B$68,$B$80)</f>
        <v>175.899</v>
      </c>
      <c r="G80" s="41">
        <f>MIN($C$32,$C$44,$C$56,$C$68,$C$80)</f>
        <v>235.83</v>
      </c>
      <c r="H80" s="41">
        <f>MAX($C$32,$C$44,$C$56,$C$68,$C$80)</f>
        <v>258.23500000000001</v>
      </c>
      <c r="I80" s="12">
        <f t="shared" si="1"/>
        <v>60.319000000000003</v>
      </c>
      <c r="J80" s="12">
        <f t="shared" si="1"/>
        <v>59.931000000000012</v>
      </c>
      <c r="K80" s="12">
        <f t="shared" si="1"/>
        <v>22.405000000000001</v>
      </c>
      <c r="N80" s="12"/>
    </row>
    <row r="81" spans="1:14" x14ac:dyDescent="0.2">
      <c r="A81" s="1">
        <v>43983</v>
      </c>
      <c r="B81" s="12">
        <v>175.42699999999999</v>
      </c>
      <c r="C81" s="12">
        <v>253.26300000000001</v>
      </c>
      <c r="E81" s="41">
        <f>MIN($B$33,$B$45,$B$57,$B$69,$B$81)</f>
        <v>120.54900000000001</v>
      </c>
      <c r="F81" s="41">
        <f>MAX($B$33,$B$45,$B$57,$B$69,$B$81)</f>
        <v>175.42699999999999</v>
      </c>
      <c r="G81" s="41">
        <f>MIN($C$33,$C$45,$C$57,$C$69,$C$81)</f>
        <v>229.91399999999999</v>
      </c>
      <c r="H81" s="41">
        <f>MAX($C$33,$C$45,$C$57,$C$69,$C$81)</f>
        <v>253.26300000000001</v>
      </c>
      <c r="I81" s="12">
        <f t="shared" si="1"/>
        <v>54.877999999999986</v>
      </c>
      <c r="J81" s="12">
        <f t="shared" si="1"/>
        <v>54.486999999999995</v>
      </c>
      <c r="K81" s="12">
        <f t="shared" si="1"/>
        <v>23.349000000000018</v>
      </c>
      <c r="N81" s="12"/>
    </row>
    <row r="82" spans="1:14" x14ac:dyDescent="0.2">
      <c r="A82" s="1">
        <v>44013</v>
      </c>
      <c r="B82" s="12">
        <v>177.56100000000001</v>
      </c>
      <c r="C82" s="12">
        <v>249.27500000000001</v>
      </c>
      <c r="E82" s="41">
        <f>MIN($B$34,$B$46,$B$58,$B$70,$B$82)</f>
        <v>127.215</v>
      </c>
      <c r="F82" s="41">
        <f>MAX($B$34,$B$46,$B$58,$B$70,$B$82)</f>
        <v>177.56100000000001</v>
      </c>
      <c r="G82" s="41">
        <f>MIN($C$34,$C$46,$C$58,$C$70,$C$82)</f>
        <v>232.85900000000001</v>
      </c>
      <c r="H82" s="41">
        <f>MAX($C$34,$C$46,$C$58,$C$70,$C$82)</f>
        <v>249.27500000000001</v>
      </c>
      <c r="I82" s="12">
        <f t="shared" si="1"/>
        <v>50.346000000000004</v>
      </c>
      <c r="J82" s="12">
        <f t="shared" si="1"/>
        <v>55.298000000000002</v>
      </c>
      <c r="K82" s="12">
        <f t="shared" si="1"/>
        <v>16.415999999999997</v>
      </c>
      <c r="N82" s="12"/>
    </row>
    <row r="83" spans="1:14" x14ac:dyDescent="0.2">
      <c r="A83" s="1">
        <v>44044</v>
      </c>
      <c r="B83" s="12">
        <v>178.91399999999999</v>
      </c>
      <c r="C83" s="12">
        <v>236.61500000000001</v>
      </c>
      <c r="E83" s="41">
        <f>MIN($B$35,$B$47,$B$59,$B$71,$B$83)</f>
        <v>132.26599999999999</v>
      </c>
      <c r="F83" s="41">
        <f>MAX($B$35,$B$47,$B$59,$B$71,$B$83)</f>
        <v>178.91399999999999</v>
      </c>
      <c r="G83" s="41">
        <f>MIN($C$35,$C$47,$C$59,$C$71,$C$83)</f>
        <v>226.78800000000001</v>
      </c>
      <c r="H83" s="41">
        <f>MAX($C$35,$C$47,$C$59,$C$71,$C$83)</f>
        <v>236.61500000000001</v>
      </c>
      <c r="I83" s="12">
        <f t="shared" si="1"/>
        <v>46.647999999999996</v>
      </c>
      <c r="J83" s="12">
        <f t="shared" si="1"/>
        <v>47.874000000000024</v>
      </c>
      <c r="K83" s="12">
        <f t="shared" si="1"/>
        <v>9.8269999999999982</v>
      </c>
      <c r="N83" s="12"/>
    </row>
    <row r="84" spans="1:14" x14ac:dyDescent="0.2">
      <c r="A84" s="1">
        <v>44075</v>
      </c>
      <c r="B84" s="12">
        <v>171.71799999999999</v>
      </c>
      <c r="C84" s="12">
        <v>226.54400000000001</v>
      </c>
      <c r="E84" s="41">
        <f>MIN($B$36,$B$48,$B$60,$B$72,$B$84)</f>
        <v>131.83799999999999</v>
      </c>
      <c r="F84" s="41">
        <f>MAX($B$36,$B$48,$B$60,$B$72,$B$84)</f>
        <v>171.71799999999999</v>
      </c>
      <c r="G84" s="41">
        <f>MIN($C$36,$C$48,$C$60,$C$72,$C$84)</f>
        <v>223.20400000000001</v>
      </c>
      <c r="H84" s="41">
        <f>MAX($C$36,$C$48,$C$60,$C$72,$C$84)</f>
        <v>239.97</v>
      </c>
      <c r="I84" s="12">
        <f t="shared" si="1"/>
        <v>39.879999999999995</v>
      </c>
      <c r="J84" s="12">
        <f t="shared" si="1"/>
        <v>51.486000000000018</v>
      </c>
      <c r="K84" s="12">
        <f t="shared" si="1"/>
        <v>16.765999999999991</v>
      </c>
      <c r="N84" s="12"/>
    </row>
    <row r="85" spans="1:14" x14ac:dyDescent="0.2">
      <c r="A85" s="1">
        <v>44105</v>
      </c>
      <c r="B85" s="12">
        <v>155.333</v>
      </c>
      <c r="C85" s="12">
        <v>227.27500000000001</v>
      </c>
      <c r="E85" s="41">
        <f>MIN($B$37,$B$49,$B$61,$B$73,$B$85)</f>
        <v>120.07299999999999</v>
      </c>
      <c r="F85" s="41">
        <f>MAX($B$37,$B$49,$B$61,$B$73,$B$85)</f>
        <v>155.333</v>
      </c>
      <c r="G85" s="41">
        <f>MIN($C$37,$C$49,$C$61,$C$73,$C$85)</f>
        <v>215.89599999999999</v>
      </c>
      <c r="H85" s="41">
        <f>MAX($C$37,$C$49,$C$61,$C$73,$C$85)</f>
        <v>232.672</v>
      </c>
      <c r="I85" s="12">
        <f t="shared" si="1"/>
        <v>35.260000000000005</v>
      </c>
      <c r="J85" s="12">
        <f t="shared" si="1"/>
        <v>60.562999999999988</v>
      </c>
      <c r="K85" s="12">
        <f t="shared" si="1"/>
        <v>16.77600000000001</v>
      </c>
      <c r="N85" s="12"/>
    </row>
    <row r="86" spans="1:14" x14ac:dyDescent="0.2">
      <c r="A86" s="1">
        <v>44136</v>
      </c>
      <c r="B86" s="12">
        <v>156.28100000000001</v>
      </c>
      <c r="C86" s="12">
        <v>241.23099999999999</v>
      </c>
      <c r="E86" s="41">
        <f>MIN($B$38,$B$50,$B$62,$B$74,$B$86)</f>
        <v>126.221</v>
      </c>
      <c r="F86" s="41">
        <f>MAX($B$38,$B$50,$B$62,$B$74,$B$86)</f>
        <v>161.27799999999999</v>
      </c>
      <c r="G86" s="41">
        <f>MIN($C$38,$C$50,$C$62,$C$74,$C$86)</f>
        <v>224.91800000000001</v>
      </c>
      <c r="H86" s="41">
        <f>MAX($C$38,$C$50,$C$62,$C$74,$C$86)</f>
        <v>241.23099999999999</v>
      </c>
      <c r="I86" s="12">
        <f t="shared" si="1"/>
        <v>35.056999999999988</v>
      </c>
      <c r="J86" s="12">
        <f t="shared" si="1"/>
        <v>63.640000000000015</v>
      </c>
      <c r="K86" s="12">
        <f t="shared" si="1"/>
        <v>16.312999999999988</v>
      </c>
      <c r="N86" s="12"/>
    </row>
    <row r="87" spans="1:14" x14ac:dyDescent="0.2">
      <c r="A87" s="1">
        <v>44166</v>
      </c>
      <c r="B87" s="12">
        <v>160.441</v>
      </c>
      <c r="C87" s="12">
        <v>243.18799999999999</v>
      </c>
      <c r="E87" s="41">
        <f>MIN($B$39,$B$51,$B$63,$B$75,$B$87)</f>
        <v>140.083</v>
      </c>
      <c r="F87" s="41">
        <f>MAX($B$39,$B$51,$B$63,$B$75,$B$87)</f>
        <v>166.095</v>
      </c>
      <c r="G87" s="41">
        <f>MIN($C$39,$C$51,$C$63,$C$75,$C$87)</f>
        <v>236.816</v>
      </c>
      <c r="H87" s="41">
        <f>MAX($C$39,$C$51,$C$63,$C$75,$C$87)</f>
        <v>254.1</v>
      </c>
      <c r="I87" s="12">
        <f t="shared" si="1"/>
        <v>26.012</v>
      </c>
      <c r="J87" s="12">
        <f t="shared" si="1"/>
        <v>70.721000000000004</v>
      </c>
      <c r="K87" s="12">
        <f t="shared" si="1"/>
        <v>17.283999999999992</v>
      </c>
      <c r="N87" s="12"/>
    </row>
    <row r="88" spans="1:14" x14ac:dyDescent="0.2">
      <c r="A88" s="1">
        <v>44197</v>
      </c>
      <c r="B88" s="12">
        <v>162.81</v>
      </c>
      <c r="C88" s="12">
        <v>255.13900000000001</v>
      </c>
      <c r="E88" s="41">
        <f>MIN($B$28,$B$40,$B$52,$B$64,$B$76)</f>
        <v>140.12899999999999</v>
      </c>
      <c r="F88" s="41">
        <f>MAX($B$28,$B$40,$B$52,$B$64,$B$76)</f>
        <v>170.24700000000001</v>
      </c>
      <c r="G88" s="41">
        <f>MIN($C$28,$C$40,$C$52,$C$64,$C$76)</f>
        <v>248.887</v>
      </c>
      <c r="H88" s="41">
        <f>MAX($C$28,$C$40,$C$52,$C$64,$C$76)</f>
        <v>264.23</v>
      </c>
      <c r="I88" s="12">
        <f t="shared" si="1"/>
        <v>30.118000000000023</v>
      </c>
      <c r="J88" s="12">
        <f t="shared" si="1"/>
        <v>78.639999999999986</v>
      </c>
      <c r="K88" s="12">
        <f t="shared" si="1"/>
        <v>15.343000000000018</v>
      </c>
      <c r="N88" s="12"/>
    </row>
    <row r="89" spans="1:14" x14ac:dyDescent="0.2">
      <c r="A89" s="1">
        <v>44228</v>
      </c>
      <c r="B89" s="12">
        <v>143.404</v>
      </c>
      <c r="C89" s="12">
        <v>241.09299999999999</v>
      </c>
      <c r="E89" s="41">
        <f>MIN($B$29,$B$41,$B$53,$B$65,$B$77)</f>
        <v>132.74</v>
      </c>
      <c r="F89" s="41">
        <f>MAX($B$29,$B$41,$B$53,$B$65,$B$77)</f>
        <v>162.83199999999999</v>
      </c>
      <c r="G89" s="41">
        <f>MIN($C$29,$C$41,$C$53,$C$65,$C$77)</f>
        <v>251.71799999999999</v>
      </c>
      <c r="H89" s="41">
        <f>MAX($C$29,$C$41,$C$53,$C$65,$C$77)</f>
        <v>256.21899999999999</v>
      </c>
      <c r="I89" s="12">
        <f t="shared" si="1"/>
        <v>30.091999999999985</v>
      </c>
      <c r="J89" s="12">
        <f t="shared" si="1"/>
        <v>88.885999999999996</v>
      </c>
      <c r="K89" s="12">
        <f t="shared" si="1"/>
        <v>4.5010000000000048</v>
      </c>
      <c r="N89" s="12"/>
    </row>
    <row r="90" spans="1:14" x14ac:dyDescent="0.2">
      <c r="A90" s="1">
        <v>44256</v>
      </c>
      <c r="B90" s="12">
        <v>145.477451</v>
      </c>
      <c r="C90" s="12">
        <v>237.64709199999999</v>
      </c>
      <c r="E90" s="41">
        <f>MIN($B$30,$B$42,$B$54,$B$66,$B$78)</f>
        <v>126.71299999999999</v>
      </c>
      <c r="F90" s="41">
        <f>MAX($B$30,$B$42,$B$54,$B$66,$B$78)</f>
        <v>160.07300000000001</v>
      </c>
      <c r="G90" s="41">
        <f>MIN($C$30,$C$42,$C$54,$C$66,$C$78)</f>
        <v>236.55500000000001</v>
      </c>
      <c r="H90" s="41">
        <f>MAX($C$30,$C$42,$C$54,$C$66,$C$78)</f>
        <v>260.839</v>
      </c>
      <c r="I90" s="12">
        <f t="shared" si="1"/>
        <v>33.360000000000014</v>
      </c>
      <c r="J90" s="12">
        <f t="shared" si="1"/>
        <v>76.481999999999999</v>
      </c>
      <c r="K90" s="12">
        <f t="shared" si="1"/>
        <v>24.283999999999992</v>
      </c>
      <c r="N90" s="12"/>
    </row>
    <row r="91" spans="1:14" x14ac:dyDescent="0.2">
      <c r="A91" s="1">
        <v>44287</v>
      </c>
      <c r="B91" s="12">
        <v>135.90457143</v>
      </c>
      <c r="C91" s="12">
        <v>235.86500000000001</v>
      </c>
      <c r="E91" s="41">
        <f>MIN($B$31,$B$43,$B$55,$B$67,$B$79)</f>
        <v>120.928</v>
      </c>
      <c r="F91" s="41">
        <f>MAX($B$31,$B$43,$B$55,$B$67,$B$79)</f>
        <v>154.95699999999999</v>
      </c>
      <c r="G91" s="41">
        <f>MIN($C$31,$C$43,$C$55,$C$67,$C$79)</f>
        <v>230.869</v>
      </c>
      <c r="H91" s="41">
        <f>MAX($C$31,$C$43,$C$55,$C$67,$C$79)</f>
        <v>257.30200000000002</v>
      </c>
      <c r="I91" s="12">
        <f t="shared" si="1"/>
        <v>34.028999999999996</v>
      </c>
      <c r="J91" s="12">
        <f t="shared" si="1"/>
        <v>75.912000000000006</v>
      </c>
      <c r="K91" s="12">
        <f t="shared" si="1"/>
        <v>26.433000000000021</v>
      </c>
      <c r="N91" s="12"/>
    </row>
    <row r="92" spans="1:14" x14ac:dyDescent="0.2">
      <c r="A92" s="1">
        <v>44317</v>
      </c>
      <c r="B92" s="12">
        <v>133.23871846</v>
      </c>
      <c r="C92" s="12">
        <v>233.94703834000001</v>
      </c>
      <c r="E92" s="41">
        <f>MIN($B$32,$B$44,$B$56,$B$68,$B$80)</f>
        <v>115.58</v>
      </c>
      <c r="F92" s="41">
        <f>MAX($B$32,$B$44,$B$56,$B$68,$B$80)</f>
        <v>175.899</v>
      </c>
      <c r="G92" s="41">
        <f>MIN($C$32,$C$44,$C$56,$C$68,$C$80)</f>
        <v>235.83</v>
      </c>
      <c r="H92" s="41">
        <f>MAX($C$32,$C$44,$C$56,$C$68,$C$80)</f>
        <v>258.23500000000001</v>
      </c>
      <c r="I92" s="12">
        <f t="shared" ref="I92:K107" si="2">F92-E92</f>
        <v>60.319000000000003</v>
      </c>
      <c r="J92" s="12">
        <f t="shared" si="2"/>
        <v>59.931000000000012</v>
      </c>
      <c r="K92" s="12">
        <f t="shared" si="2"/>
        <v>22.405000000000001</v>
      </c>
      <c r="N92" s="12"/>
    </row>
    <row r="93" spans="1:14" x14ac:dyDescent="0.2">
      <c r="A93" s="1">
        <v>44348</v>
      </c>
      <c r="B93" s="12">
        <v>135.31229999999999</v>
      </c>
      <c r="C93" s="12">
        <v>232.54349999999999</v>
      </c>
      <c r="E93" s="41">
        <f>MIN($B$33,$B$45,$B$57,$B$69,$B$81)</f>
        <v>120.54900000000001</v>
      </c>
      <c r="F93" s="41">
        <f>MAX($B$33,$B$45,$B$57,$B$69,$B$81)</f>
        <v>175.42699999999999</v>
      </c>
      <c r="G93" s="41">
        <f>MIN($C$33,$C$45,$C$57,$C$69,$C$81)</f>
        <v>229.91399999999999</v>
      </c>
      <c r="H93" s="41">
        <f>MAX($C$33,$C$45,$C$57,$C$69,$C$81)</f>
        <v>253.26300000000001</v>
      </c>
      <c r="I93" s="12">
        <f t="shared" si="2"/>
        <v>54.877999999999986</v>
      </c>
      <c r="J93" s="12">
        <f t="shared" si="2"/>
        <v>54.486999999999995</v>
      </c>
      <c r="K93" s="12">
        <f t="shared" si="2"/>
        <v>23.349000000000018</v>
      </c>
      <c r="N93" s="12"/>
    </row>
    <row r="94" spans="1:14" x14ac:dyDescent="0.2">
      <c r="A94" s="1">
        <v>44378</v>
      </c>
      <c r="B94" s="12">
        <v>138.07749999999999</v>
      </c>
      <c r="C94" s="12">
        <v>229.49780000000001</v>
      </c>
      <c r="E94" s="41">
        <f>MIN($B$34,$B$46,$B$58,$B$70,$B$82)</f>
        <v>127.215</v>
      </c>
      <c r="F94" s="41">
        <f>MAX($B$34,$B$46,$B$58,$B$70,$B$82)</f>
        <v>177.56100000000001</v>
      </c>
      <c r="G94" s="41">
        <f>MIN($C$34,$C$46,$C$58,$C$70,$C$82)</f>
        <v>232.85900000000001</v>
      </c>
      <c r="H94" s="41">
        <f>MAX($C$34,$C$46,$C$58,$C$70,$C$82)</f>
        <v>249.27500000000001</v>
      </c>
      <c r="I94" s="12">
        <f t="shared" si="2"/>
        <v>50.346000000000004</v>
      </c>
      <c r="J94" s="12">
        <f t="shared" si="2"/>
        <v>55.298000000000002</v>
      </c>
      <c r="K94" s="12">
        <f t="shared" si="2"/>
        <v>16.415999999999997</v>
      </c>
      <c r="N94" s="12"/>
    </row>
    <row r="95" spans="1:14" x14ac:dyDescent="0.2">
      <c r="A95" s="1">
        <v>44409</v>
      </c>
      <c r="B95" s="12">
        <v>140.2911</v>
      </c>
      <c r="C95" s="12">
        <v>224.99799999999999</v>
      </c>
      <c r="E95" s="41">
        <f>MIN($B$35,$B$47,$B$59,$B$71,$B$83)</f>
        <v>132.26599999999999</v>
      </c>
      <c r="F95" s="41">
        <f>MAX($B$35,$B$47,$B$59,$B$71,$B$83)</f>
        <v>178.91399999999999</v>
      </c>
      <c r="G95" s="41">
        <f>MIN($C$35,$C$47,$C$59,$C$71,$C$83)</f>
        <v>226.78800000000001</v>
      </c>
      <c r="H95" s="41">
        <f>MAX($C$35,$C$47,$C$59,$C$71,$C$83)</f>
        <v>236.61500000000001</v>
      </c>
      <c r="I95" s="12">
        <f t="shared" si="2"/>
        <v>46.647999999999996</v>
      </c>
      <c r="J95" s="12">
        <f t="shared" si="2"/>
        <v>47.874000000000024</v>
      </c>
      <c r="K95" s="12">
        <f t="shared" si="2"/>
        <v>9.8269999999999982</v>
      </c>
      <c r="N95" s="12"/>
    </row>
    <row r="96" spans="1:14" x14ac:dyDescent="0.2">
      <c r="A96" s="1">
        <v>44440</v>
      </c>
      <c r="B96" s="12">
        <v>138.4905</v>
      </c>
      <c r="C96" s="12">
        <v>226.35079999999999</v>
      </c>
      <c r="E96" s="41">
        <f>MIN($B$36,$B$48,$B$60,$B$72,$B$84)</f>
        <v>131.83799999999999</v>
      </c>
      <c r="F96" s="41">
        <f>MAX($B$36,$B$48,$B$60,$B$72,$B$84)</f>
        <v>171.71799999999999</v>
      </c>
      <c r="G96" s="41">
        <f>MIN($C$36,$C$48,$C$60,$C$72,$C$84)</f>
        <v>223.20400000000001</v>
      </c>
      <c r="H96" s="41">
        <f>MAX($C$36,$C$48,$C$60,$C$72,$C$84)</f>
        <v>239.97</v>
      </c>
      <c r="I96" s="12">
        <f t="shared" si="2"/>
        <v>39.879999999999995</v>
      </c>
      <c r="J96" s="12">
        <f t="shared" si="2"/>
        <v>51.486000000000018</v>
      </c>
      <c r="K96" s="12">
        <f t="shared" si="2"/>
        <v>16.765999999999991</v>
      </c>
      <c r="N96" s="12"/>
    </row>
    <row r="97" spans="1:14" x14ac:dyDescent="0.2">
      <c r="A97" s="1">
        <v>44470</v>
      </c>
      <c r="B97" s="12">
        <v>131.25020000000001</v>
      </c>
      <c r="C97" s="12">
        <v>219.97710000000001</v>
      </c>
      <c r="E97" s="41">
        <f>MIN($B$37,$B$49,$B$61,$B$73,$B$85)</f>
        <v>120.07299999999999</v>
      </c>
      <c r="F97" s="41">
        <f>MAX($B$37,$B$49,$B$61,$B$73,$B$85)</f>
        <v>155.333</v>
      </c>
      <c r="G97" s="41">
        <f>MIN($C$37,$C$49,$C$61,$C$73,$C$85)</f>
        <v>215.89599999999999</v>
      </c>
      <c r="H97" s="41">
        <f>MAX($C$37,$C$49,$C$61,$C$73,$C$85)</f>
        <v>232.672</v>
      </c>
      <c r="I97" s="12">
        <f t="shared" si="2"/>
        <v>35.260000000000005</v>
      </c>
      <c r="J97" s="12">
        <f t="shared" si="2"/>
        <v>60.562999999999988</v>
      </c>
      <c r="K97" s="12">
        <f t="shared" si="2"/>
        <v>16.77600000000001</v>
      </c>
      <c r="N97" s="12"/>
    </row>
    <row r="98" spans="1:14" x14ac:dyDescent="0.2">
      <c r="A98" s="1">
        <v>44501</v>
      </c>
      <c r="B98" s="12">
        <v>135.51769999999999</v>
      </c>
      <c r="C98" s="12">
        <v>224.07589999999999</v>
      </c>
      <c r="E98" s="41">
        <f>MIN($B$38,$B$50,$B$62,$B$74,$B$86)</f>
        <v>126.221</v>
      </c>
      <c r="F98" s="41">
        <f>MAX($B$38,$B$50,$B$62,$B$74,$B$86)</f>
        <v>161.27799999999999</v>
      </c>
      <c r="G98" s="41">
        <f>MIN($C$38,$C$50,$C$62,$C$74,$C$86)</f>
        <v>224.91800000000001</v>
      </c>
      <c r="H98" s="41">
        <f>MAX($C$38,$C$50,$C$62,$C$74,$C$86)</f>
        <v>241.23099999999999</v>
      </c>
      <c r="I98" s="12">
        <f t="shared" si="2"/>
        <v>35.056999999999988</v>
      </c>
      <c r="J98" s="12">
        <f t="shared" si="2"/>
        <v>63.640000000000015</v>
      </c>
      <c r="K98" s="12">
        <f t="shared" si="2"/>
        <v>16.312999999999988</v>
      </c>
      <c r="N98" s="12"/>
    </row>
    <row r="99" spans="1:14" x14ac:dyDescent="0.2">
      <c r="A99" s="82">
        <v>44531</v>
      </c>
      <c r="B99" s="12">
        <v>140.91</v>
      </c>
      <c r="C99" s="12">
        <v>234.22559999999999</v>
      </c>
      <c r="E99" s="41">
        <f>MIN($B$39,$B$51,$B$63,$B$75,$B$87)</f>
        <v>140.083</v>
      </c>
      <c r="F99" s="41">
        <f>MAX($B$39,$B$51,$B$63,$B$75,$B$87)</f>
        <v>166.095</v>
      </c>
      <c r="G99" s="41">
        <f>MIN($C$39,$C$51,$C$63,$C$75,$C$87)</f>
        <v>236.816</v>
      </c>
      <c r="H99" s="41">
        <f>MAX($C$39,$C$51,$C$63,$C$75,$C$87)</f>
        <v>254.1</v>
      </c>
      <c r="I99" s="12">
        <f t="shared" si="2"/>
        <v>26.012</v>
      </c>
      <c r="J99" s="12">
        <f t="shared" si="2"/>
        <v>70.721000000000004</v>
      </c>
      <c r="K99" s="12">
        <f t="shared" si="2"/>
        <v>17.283999999999992</v>
      </c>
      <c r="N99" s="12"/>
    </row>
    <row r="100" spans="1:14" x14ac:dyDescent="0.2">
      <c r="A100" s="82">
        <v>44562</v>
      </c>
      <c r="B100" s="12">
        <v>140.27610000000001</v>
      </c>
      <c r="C100" s="12">
        <v>250.26329999999999</v>
      </c>
      <c r="E100" s="41">
        <f>MIN($B$28,$B$40,$B$52,$B$64,$B$76)</f>
        <v>140.12899999999999</v>
      </c>
      <c r="F100" s="41">
        <f>MAX($B$28,$B$40,$B$52,$B$64,$B$76)</f>
        <v>170.24700000000001</v>
      </c>
      <c r="G100" s="41">
        <f>MIN($C$28,$C$40,$C$52,$C$64,$C$76)</f>
        <v>248.887</v>
      </c>
      <c r="H100" s="41">
        <f>MAX($C$28,$C$40,$C$52,$C$64,$C$76)</f>
        <v>264.23</v>
      </c>
      <c r="I100" s="12">
        <f t="shared" si="2"/>
        <v>30.118000000000023</v>
      </c>
      <c r="J100" s="12">
        <f t="shared" si="2"/>
        <v>78.639999999999986</v>
      </c>
      <c r="K100" s="12">
        <f t="shared" si="2"/>
        <v>15.343000000000018</v>
      </c>
      <c r="N100" s="12"/>
    </row>
    <row r="101" spans="1:14" x14ac:dyDescent="0.2">
      <c r="A101" s="82">
        <v>44593</v>
      </c>
      <c r="B101" s="12">
        <v>136.38220000000001</v>
      </c>
      <c r="C101" s="12">
        <v>252.59129999999999</v>
      </c>
      <c r="D101" s="15"/>
      <c r="E101" s="41">
        <f>MIN($B$29,$B$41,$B$53,$B$65,$B$77)</f>
        <v>132.74</v>
      </c>
      <c r="F101" s="41">
        <f>MAX($B$29,$B$41,$B$53,$B$65,$B$77)</f>
        <v>162.83199999999999</v>
      </c>
      <c r="G101" s="41">
        <f>MIN($C$29,$C$41,$C$53,$C$65,$C$77)</f>
        <v>251.71799999999999</v>
      </c>
      <c r="H101" s="41">
        <f>MAX($C$29,$C$41,$C$53,$C$65,$C$77)</f>
        <v>256.21899999999999</v>
      </c>
      <c r="I101" s="12">
        <f t="shared" si="2"/>
        <v>30.091999999999985</v>
      </c>
      <c r="J101" s="12">
        <f t="shared" si="2"/>
        <v>88.885999999999996</v>
      </c>
      <c r="K101" s="12">
        <f t="shared" si="2"/>
        <v>4.5010000000000048</v>
      </c>
      <c r="N101" s="12"/>
    </row>
    <row r="102" spans="1:14" x14ac:dyDescent="0.2">
      <c r="A102" s="82">
        <v>44621</v>
      </c>
      <c r="B102" s="12">
        <v>130.2484</v>
      </c>
      <c r="C102" s="12">
        <v>241.67259999999999</v>
      </c>
      <c r="D102" s="15"/>
      <c r="E102" s="41">
        <f>MIN($B$30,$B$42,$B$54,$B$66,$B$78)</f>
        <v>126.71299999999999</v>
      </c>
      <c r="F102" s="41">
        <f>MAX($B$30,$B$42,$B$54,$B$66,$B$78)</f>
        <v>160.07300000000001</v>
      </c>
      <c r="G102" s="41">
        <f>MIN($C$30,$C$42,$C$54,$C$66,$C$78)</f>
        <v>236.55500000000001</v>
      </c>
      <c r="H102" s="41">
        <f>MAX($C$30,$C$42,$C$54,$C$66,$C$78)</f>
        <v>260.839</v>
      </c>
      <c r="I102" s="12">
        <f t="shared" si="2"/>
        <v>33.360000000000014</v>
      </c>
      <c r="J102" s="12">
        <f t="shared" si="2"/>
        <v>76.481999999999999</v>
      </c>
      <c r="K102" s="12">
        <f t="shared" si="2"/>
        <v>24.283999999999992</v>
      </c>
      <c r="N102" s="12"/>
    </row>
    <row r="103" spans="1:14" x14ac:dyDescent="0.2">
      <c r="A103" s="82">
        <v>44652</v>
      </c>
      <c r="B103" s="12">
        <v>129.16820000000001</v>
      </c>
      <c r="C103" s="12">
        <v>240.33449999999999</v>
      </c>
      <c r="D103" s="15"/>
      <c r="E103" s="41">
        <f>MIN($B$31,$B$43,$B$55,$B$67,$B$79)</f>
        <v>120.928</v>
      </c>
      <c r="F103" s="41">
        <f>MAX($B$31,$B$43,$B$55,$B$67,$B$79)</f>
        <v>154.95699999999999</v>
      </c>
      <c r="G103" s="41">
        <f>MIN($C$31,$C$43,$C$55,$C$67,$C$79)</f>
        <v>230.869</v>
      </c>
      <c r="H103" s="41">
        <f>MAX($C$31,$C$43,$C$55,$C$67,$C$79)</f>
        <v>257.30200000000002</v>
      </c>
      <c r="I103" s="12">
        <f t="shared" si="2"/>
        <v>34.028999999999996</v>
      </c>
      <c r="J103" s="12">
        <f t="shared" si="2"/>
        <v>75.912000000000006</v>
      </c>
      <c r="K103" s="12">
        <f t="shared" si="2"/>
        <v>26.433000000000021</v>
      </c>
      <c r="N103" s="12"/>
    </row>
    <row r="104" spans="1:14" x14ac:dyDescent="0.2">
      <c r="A104" s="82">
        <v>44682</v>
      </c>
      <c r="B104" s="12">
        <v>132.4529</v>
      </c>
      <c r="C104" s="12">
        <v>240.994</v>
      </c>
      <c r="D104" s="15"/>
      <c r="E104" s="41">
        <f>MIN($B$32,$B$44,$B$56,$B$68,$B$80)</f>
        <v>115.58</v>
      </c>
      <c r="F104" s="41">
        <f>MAX($B$32,$B$44,$B$56,$B$68,$B$80)</f>
        <v>175.899</v>
      </c>
      <c r="G104" s="41">
        <f>MIN($C$32,$C$44,$C$56,$C$68,$C$80)</f>
        <v>235.83</v>
      </c>
      <c r="H104" s="41">
        <f>MAX($C$32,$C$44,$C$56,$C$68,$C$80)</f>
        <v>258.23500000000001</v>
      </c>
      <c r="I104" s="12">
        <f t="shared" si="2"/>
        <v>60.319000000000003</v>
      </c>
      <c r="J104" s="12">
        <f t="shared" si="2"/>
        <v>59.931000000000012</v>
      </c>
      <c r="K104" s="12">
        <f t="shared" si="2"/>
        <v>22.405000000000001</v>
      </c>
      <c r="N104" s="12"/>
    </row>
    <row r="105" spans="1:14" x14ac:dyDescent="0.2">
      <c r="A105" s="82">
        <v>44713</v>
      </c>
      <c r="B105" s="12">
        <v>134.67529999999999</v>
      </c>
      <c r="C105" s="12">
        <v>245.63409999999999</v>
      </c>
      <c r="D105" s="15"/>
      <c r="E105" s="41">
        <f>MIN($B$33,$B$45,$B$57,$B$69,$B$81)</f>
        <v>120.54900000000001</v>
      </c>
      <c r="F105" s="41">
        <f>MAX($B$33,$B$45,$B$57,$B$69,$B$81)</f>
        <v>175.42699999999999</v>
      </c>
      <c r="G105" s="41">
        <f>MIN($C$33,$C$45,$C$57,$C$69,$C$81)</f>
        <v>229.91399999999999</v>
      </c>
      <c r="H105" s="41">
        <f>MAX($C$33,$C$45,$C$57,$C$69,$C$81)</f>
        <v>253.26300000000001</v>
      </c>
      <c r="I105" s="12">
        <f t="shared" si="2"/>
        <v>54.877999999999986</v>
      </c>
      <c r="J105" s="12">
        <f t="shared" si="2"/>
        <v>54.486999999999995</v>
      </c>
      <c r="K105" s="12">
        <f t="shared" si="2"/>
        <v>23.349000000000018</v>
      </c>
      <c r="N105" s="12"/>
    </row>
    <row r="106" spans="1:14" x14ac:dyDescent="0.2">
      <c r="A106" s="82">
        <v>44743</v>
      </c>
      <c r="B106" s="12">
        <v>139.9462</v>
      </c>
      <c r="C106" s="12">
        <v>244.22880000000001</v>
      </c>
      <c r="D106" s="15"/>
      <c r="E106" s="41">
        <f>MIN($B$34,$B$46,$B$58,$B$70,$B$82)</f>
        <v>127.215</v>
      </c>
      <c r="F106" s="41">
        <f>MAX($B$34,$B$46,$B$58,$B$70,$B$82)</f>
        <v>177.56100000000001</v>
      </c>
      <c r="G106" s="41">
        <f>MIN($C$34,$C$46,$C$58,$C$70,$C$82)</f>
        <v>232.85900000000001</v>
      </c>
      <c r="H106" s="41">
        <f>MAX($C$34,$C$46,$C$58,$C$70,$C$82)</f>
        <v>249.27500000000001</v>
      </c>
      <c r="I106" s="12">
        <f t="shared" si="2"/>
        <v>50.346000000000004</v>
      </c>
      <c r="J106" s="12">
        <f t="shared" si="2"/>
        <v>55.298000000000002</v>
      </c>
      <c r="K106" s="12">
        <f t="shared" si="2"/>
        <v>16.415999999999997</v>
      </c>
      <c r="N106" s="12"/>
    </row>
    <row r="107" spans="1:14" x14ac:dyDescent="0.2">
      <c r="A107" s="82">
        <v>44774</v>
      </c>
      <c r="B107" s="12">
        <v>142.7731</v>
      </c>
      <c r="C107" s="12">
        <v>236.27709999999999</v>
      </c>
      <c r="D107" s="15"/>
      <c r="E107" s="41">
        <f>MIN($B$35,$B$47,$B$59,$B$71,$B$83)</f>
        <v>132.26599999999999</v>
      </c>
      <c r="F107" s="41">
        <f>MAX($B$35,$B$47,$B$59,$B$71,$B$83)</f>
        <v>178.91399999999999</v>
      </c>
      <c r="G107" s="41">
        <f>MIN($C$35,$C$47,$C$59,$C$71,$C$83)</f>
        <v>226.78800000000001</v>
      </c>
      <c r="H107" s="41">
        <f>MAX($C$35,$C$47,$C$59,$C$71,$C$83)</f>
        <v>236.61500000000001</v>
      </c>
      <c r="I107" s="12">
        <f t="shared" si="2"/>
        <v>46.647999999999996</v>
      </c>
      <c r="J107" s="12">
        <f t="shared" si="2"/>
        <v>47.874000000000024</v>
      </c>
      <c r="K107" s="12">
        <f t="shared" si="2"/>
        <v>9.8269999999999982</v>
      </c>
      <c r="N107" s="12"/>
    </row>
    <row r="108" spans="1:14" x14ac:dyDescent="0.2">
      <c r="A108" s="82">
        <v>44805</v>
      </c>
      <c r="B108" s="12">
        <v>141.46680000000001</v>
      </c>
      <c r="C108" s="12">
        <v>233.20060000000001</v>
      </c>
      <c r="D108" s="15"/>
      <c r="E108" s="41">
        <f>MIN($B$36,$B$48,$B$60,$B$72,$B$84)</f>
        <v>131.83799999999999</v>
      </c>
      <c r="F108" s="41">
        <f>MAX($B$36,$B$48,$B$60,$B$72,$B$84)</f>
        <v>171.71799999999999</v>
      </c>
      <c r="G108" s="41">
        <f>MIN($C$36,$C$48,$C$60,$C$72,$C$84)</f>
        <v>223.20400000000001</v>
      </c>
      <c r="H108" s="41">
        <f>MAX($C$36,$C$48,$C$60,$C$72,$C$84)</f>
        <v>239.97</v>
      </c>
      <c r="I108" s="12">
        <f t="shared" ref="I108:K111" si="3">F108-E108</f>
        <v>39.879999999999995</v>
      </c>
      <c r="J108" s="12">
        <f t="shared" si="3"/>
        <v>51.486000000000018</v>
      </c>
      <c r="K108" s="12">
        <f t="shared" si="3"/>
        <v>16.765999999999991</v>
      </c>
      <c r="N108" s="12"/>
    </row>
    <row r="109" spans="1:14" x14ac:dyDescent="0.2">
      <c r="A109" s="82">
        <v>44835</v>
      </c>
      <c r="B109" s="12">
        <v>133.42449999999999</v>
      </c>
      <c r="C109" s="12">
        <v>229.39060000000001</v>
      </c>
      <c r="D109" s="15"/>
      <c r="E109" s="41">
        <f>MIN($B$37,$B$49,$B$61,$B$73,$B$85)</f>
        <v>120.07299999999999</v>
      </c>
      <c r="F109" s="41">
        <f>MAX($B$37,$B$49,$B$61,$B$73,$B$85)</f>
        <v>155.333</v>
      </c>
      <c r="G109" s="41">
        <f>MIN($C$37,$C$49,$C$61,$C$73,$C$85)</f>
        <v>215.89599999999999</v>
      </c>
      <c r="H109" s="41">
        <f>MAX($C$37,$C$49,$C$61,$C$73,$C$85)</f>
        <v>232.672</v>
      </c>
      <c r="I109" s="12">
        <f t="shared" si="3"/>
        <v>35.260000000000005</v>
      </c>
      <c r="J109" s="12">
        <f t="shared" si="3"/>
        <v>60.562999999999988</v>
      </c>
      <c r="K109" s="12">
        <f t="shared" si="3"/>
        <v>16.77600000000001</v>
      </c>
      <c r="N109" s="12"/>
    </row>
    <row r="110" spans="1:14" x14ac:dyDescent="0.2">
      <c r="A110" s="82">
        <v>44866</v>
      </c>
      <c r="B110" s="12">
        <v>136.6516</v>
      </c>
      <c r="C110" s="12">
        <v>239.14269999999999</v>
      </c>
      <c r="D110" s="15"/>
      <c r="E110" s="41">
        <f>MIN($B$38,$B$50,$B$62,$B$74,$B$86)</f>
        <v>126.221</v>
      </c>
      <c r="F110" s="41">
        <f>MAX($B$38,$B$50,$B$62,$B$74,$B$86)</f>
        <v>161.27799999999999</v>
      </c>
      <c r="G110" s="41">
        <f>MIN($C$38,$C$50,$C$62,$C$74,$C$86)</f>
        <v>224.91800000000001</v>
      </c>
      <c r="H110" s="41">
        <f>MAX($C$38,$C$50,$C$62,$C$74,$C$86)</f>
        <v>241.23099999999999</v>
      </c>
      <c r="I110" s="12">
        <f t="shared" si="3"/>
        <v>35.056999999999988</v>
      </c>
      <c r="J110" s="12">
        <f t="shared" si="3"/>
        <v>63.640000000000015</v>
      </c>
      <c r="K110" s="12">
        <f t="shared" si="3"/>
        <v>16.312999999999988</v>
      </c>
      <c r="N110" s="12"/>
    </row>
    <row r="111" spans="1:14" x14ac:dyDescent="0.2">
      <c r="A111" s="59">
        <v>44896</v>
      </c>
      <c r="B111" s="12">
        <v>142.44290000000001</v>
      </c>
      <c r="C111" s="12">
        <v>249.35489999999999</v>
      </c>
      <c r="D111" s="9"/>
      <c r="E111" s="67">
        <f>MIN($B$39,$B$51,$B$63,$B$75,$B$87)</f>
        <v>140.083</v>
      </c>
      <c r="F111" s="67">
        <f>MAX($B$39,$B$51,$B$63,$B$75,$B$87)</f>
        <v>166.095</v>
      </c>
      <c r="G111" s="67">
        <f>MIN($C$39,$C$51,$C$63,$C$75,$C$87)</f>
        <v>236.816</v>
      </c>
      <c r="H111" s="67">
        <f>MAX($C$39,$C$51,$C$63,$C$75,$C$87)</f>
        <v>254.1</v>
      </c>
      <c r="I111" s="65">
        <f t="shared" si="3"/>
        <v>26.012</v>
      </c>
      <c r="J111" s="65">
        <f t="shared" si="3"/>
        <v>70.721000000000004</v>
      </c>
      <c r="K111" s="65">
        <f t="shared" si="3"/>
        <v>17.283999999999992</v>
      </c>
      <c r="N111" s="12"/>
    </row>
    <row r="112" spans="1:14" x14ac:dyDescent="0.2">
      <c r="A112" s="353" t="s">
        <v>632</v>
      </c>
    </row>
    <row r="113" spans="1:6" x14ac:dyDescent="0.2">
      <c r="A113" s="32" t="s">
        <v>638</v>
      </c>
    </row>
    <row r="114" spans="1:6" x14ac:dyDescent="0.2">
      <c r="A114" s="366" t="s">
        <v>636</v>
      </c>
    </row>
    <row r="115" spans="1:6" x14ac:dyDescent="0.2">
      <c r="A115" s="4"/>
      <c r="B115" s="5" t="s">
        <v>350</v>
      </c>
      <c r="F115" s="8"/>
    </row>
    <row r="116" spans="1:6" x14ac:dyDescent="0.2">
      <c r="A116" s="2">
        <v>65</v>
      </c>
      <c r="B116">
        <v>0</v>
      </c>
      <c r="F116" s="8"/>
    </row>
    <row r="117" spans="1:6" x14ac:dyDescent="0.2">
      <c r="A117" s="2">
        <v>65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7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7109375" customWidth="1"/>
  </cols>
  <sheetData>
    <row r="1" spans="1:17" x14ac:dyDescent="0.2">
      <c r="K1" s="105"/>
      <c r="L1" s="105"/>
    </row>
    <row r="2" spans="1:17" ht="15.75" x14ac:dyDescent="0.25">
      <c r="A2" s="44" t="s">
        <v>599</v>
      </c>
      <c r="L2" s="105"/>
    </row>
    <row r="3" spans="1:17" x14ac:dyDescent="0.2">
      <c r="A3" s="22" t="s">
        <v>16</v>
      </c>
      <c r="L3" s="105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64" t="s">
        <v>446</v>
      </c>
      <c r="Q6" s="363" t="s">
        <v>449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327" t="s">
        <v>448</v>
      </c>
      <c r="Q7" s="361" t="s">
        <v>447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ht="15" x14ac:dyDescent="0.25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M16" s="555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360"/>
      <c r="D26" s="360"/>
      <c r="E26" s="360"/>
    </row>
    <row r="27" spans="1:11" x14ac:dyDescent="0.2">
      <c r="A27" s="3"/>
      <c r="B27" s="37"/>
    </row>
    <row r="28" spans="1:11" ht="38.25" x14ac:dyDescent="0.2">
      <c r="A28" s="5"/>
      <c r="B28" s="474" t="s">
        <v>446</v>
      </c>
      <c r="C28" s="475" t="s">
        <v>448</v>
      </c>
      <c r="D28" s="475" t="s">
        <v>474</v>
      </c>
      <c r="E28" s="475" t="s">
        <v>450</v>
      </c>
    </row>
    <row r="29" spans="1:11" x14ac:dyDescent="0.2">
      <c r="A29" s="1">
        <v>42005</v>
      </c>
      <c r="B29" s="6">
        <v>6.6765330000000001</v>
      </c>
      <c r="C29" s="6">
        <v>-1.7907280000000001</v>
      </c>
      <c r="D29" s="6">
        <f>+C29*-1</f>
        <v>1.7907280000000001</v>
      </c>
      <c r="E29" s="365">
        <f t="shared" ref="E29:E60" si="0">+C29+B29</f>
        <v>4.8858049999999995</v>
      </c>
      <c r="G29" s="43"/>
      <c r="H29" s="17"/>
    </row>
    <row r="30" spans="1:11" x14ac:dyDescent="0.2">
      <c r="A30" s="1">
        <v>42036</v>
      </c>
      <c r="B30" s="6">
        <v>6.6581149999999996</v>
      </c>
      <c r="C30" s="6">
        <v>-2.0258240000000001</v>
      </c>
      <c r="D30" s="6">
        <f t="shared" ref="D30:D93" si="1">+C30*-1</f>
        <v>2.0258240000000001</v>
      </c>
      <c r="E30" s="365">
        <f t="shared" si="0"/>
        <v>4.6322909999999995</v>
      </c>
      <c r="G30" s="43"/>
      <c r="H30" s="17"/>
    </row>
    <row r="31" spans="1:11" x14ac:dyDescent="0.2">
      <c r="A31" s="1">
        <v>42064</v>
      </c>
      <c r="B31" s="6">
        <v>7.1546649999999996</v>
      </c>
      <c r="C31" s="6">
        <v>-1.6273120000000001</v>
      </c>
      <c r="D31" s="6">
        <f t="shared" si="1"/>
        <v>1.6273120000000001</v>
      </c>
      <c r="E31" s="365">
        <f t="shared" si="0"/>
        <v>5.5273529999999997</v>
      </c>
      <c r="G31" s="43"/>
      <c r="H31" s="17"/>
    </row>
    <row r="32" spans="1:11" x14ac:dyDescent="0.2">
      <c r="A32" s="1">
        <v>42095</v>
      </c>
      <c r="B32" s="6">
        <v>6.608663</v>
      </c>
      <c r="C32" s="6">
        <v>-2.1724320000000001</v>
      </c>
      <c r="D32" s="6">
        <f t="shared" si="1"/>
        <v>2.1724320000000001</v>
      </c>
      <c r="E32" s="365">
        <f t="shared" si="0"/>
        <v>4.4362309999999994</v>
      </c>
      <c r="G32" s="43"/>
      <c r="H32" s="17"/>
    </row>
    <row r="33" spans="1:8" x14ac:dyDescent="0.2">
      <c r="A33" s="1">
        <v>42125</v>
      </c>
      <c r="B33" s="6">
        <v>6.7182649999999997</v>
      </c>
      <c r="C33" s="6">
        <v>-2.0687799999999998</v>
      </c>
      <c r="D33" s="6">
        <f t="shared" si="1"/>
        <v>2.0687799999999998</v>
      </c>
      <c r="E33" s="365">
        <f t="shared" si="0"/>
        <v>4.6494850000000003</v>
      </c>
      <c r="G33" s="43"/>
      <c r="H33" s="17"/>
    </row>
    <row r="34" spans="1:8" x14ac:dyDescent="0.2">
      <c r="A34" s="1">
        <v>42156</v>
      </c>
      <c r="B34" s="6">
        <v>6.8754379999999999</v>
      </c>
      <c r="C34" s="6">
        <v>-1.927373</v>
      </c>
      <c r="D34" s="6">
        <f t="shared" si="1"/>
        <v>1.927373</v>
      </c>
      <c r="E34" s="365">
        <f t="shared" si="0"/>
        <v>4.9480649999999997</v>
      </c>
      <c r="G34" s="43"/>
      <c r="H34" s="17"/>
    </row>
    <row r="35" spans="1:8" x14ac:dyDescent="0.2">
      <c r="A35" s="1">
        <v>42186</v>
      </c>
      <c r="B35" s="6">
        <v>6.8137540000000003</v>
      </c>
      <c r="C35" s="6">
        <v>-2.2028729999999999</v>
      </c>
      <c r="D35" s="6">
        <f t="shared" si="1"/>
        <v>2.2028729999999999</v>
      </c>
      <c r="E35" s="365">
        <f t="shared" si="0"/>
        <v>4.6108810000000009</v>
      </c>
      <c r="G35" s="43"/>
      <c r="H35" s="17"/>
    </row>
    <row r="36" spans="1:8" x14ac:dyDescent="0.2">
      <c r="A36" s="1">
        <v>42217</v>
      </c>
      <c r="B36" s="6">
        <v>7.255681</v>
      </c>
      <c r="C36" s="6">
        <v>-1.9047339999999999</v>
      </c>
      <c r="D36" s="6">
        <f t="shared" si="1"/>
        <v>1.9047339999999999</v>
      </c>
      <c r="E36" s="365">
        <f t="shared" si="0"/>
        <v>5.3509469999999997</v>
      </c>
      <c r="G36" s="43"/>
      <c r="H36" s="17"/>
    </row>
    <row r="37" spans="1:8" x14ac:dyDescent="0.2">
      <c r="A37" s="1">
        <v>42248</v>
      </c>
      <c r="B37" s="6">
        <v>6.8174520000000003</v>
      </c>
      <c r="C37" s="6">
        <v>-2.3109150000000001</v>
      </c>
      <c r="D37" s="6">
        <f t="shared" si="1"/>
        <v>2.3109150000000001</v>
      </c>
      <c r="E37" s="365">
        <f t="shared" si="0"/>
        <v>4.5065369999999998</v>
      </c>
      <c r="G37" s="43"/>
      <c r="H37" s="17"/>
    </row>
    <row r="38" spans="1:8" x14ac:dyDescent="0.2">
      <c r="A38" s="1">
        <v>42278</v>
      </c>
      <c r="B38" s="6">
        <v>6.6021879999999999</v>
      </c>
      <c r="C38" s="6">
        <v>-2.377221</v>
      </c>
      <c r="D38" s="6">
        <f t="shared" si="1"/>
        <v>2.377221</v>
      </c>
      <c r="E38" s="365">
        <f t="shared" si="0"/>
        <v>4.2249669999999995</v>
      </c>
      <c r="G38" s="43"/>
      <c r="H38" s="17"/>
    </row>
    <row r="39" spans="1:8" x14ac:dyDescent="0.2">
      <c r="A39" s="1">
        <v>42309</v>
      </c>
      <c r="B39" s="6">
        <v>7.0512519999999999</v>
      </c>
      <c r="C39" s="6">
        <v>-2.8034810000000001</v>
      </c>
      <c r="D39" s="6">
        <f t="shared" si="1"/>
        <v>2.8034810000000001</v>
      </c>
      <c r="E39" s="365">
        <f t="shared" si="0"/>
        <v>4.2477710000000002</v>
      </c>
      <c r="G39" s="43"/>
      <c r="H39" s="17"/>
    </row>
    <row r="40" spans="1:8" x14ac:dyDescent="0.2">
      <c r="A40" s="1">
        <v>42339</v>
      </c>
      <c r="B40" s="6">
        <v>7.5097639999999997</v>
      </c>
      <c r="C40" s="6">
        <v>-3.0336050000000001</v>
      </c>
      <c r="D40" s="6">
        <f t="shared" si="1"/>
        <v>3.0336050000000001</v>
      </c>
      <c r="E40" s="365">
        <f t="shared" si="0"/>
        <v>4.4761589999999991</v>
      </c>
      <c r="G40" s="43"/>
      <c r="H40" s="17"/>
    </row>
    <row r="41" spans="1:8" x14ac:dyDescent="0.2">
      <c r="A41" s="1">
        <v>42370</v>
      </c>
      <c r="B41" s="6">
        <v>7.1254619999999997</v>
      </c>
      <c r="C41" s="6">
        <v>-2.3954680000000002</v>
      </c>
      <c r="D41" s="6">
        <f t="shared" si="1"/>
        <v>2.3954680000000002</v>
      </c>
      <c r="E41" s="365">
        <f t="shared" si="0"/>
        <v>4.7299939999999996</v>
      </c>
      <c r="G41" s="43"/>
      <c r="H41" s="17"/>
    </row>
    <row r="42" spans="1:8" x14ac:dyDescent="0.2">
      <c r="A42" s="1">
        <v>42401</v>
      </c>
      <c r="B42" s="6">
        <v>7.4596780000000003</v>
      </c>
      <c r="C42" s="6">
        <v>-2.3276460000000001</v>
      </c>
      <c r="D42" s="6">
        <f t="shared" si="1"/>
        <v>2.3276460000000001</v>
      </c>
      <c r="E42" s="365">
        <f t="shared" si="0"/>
        <v>5.1320320000000006</v>
      </c>
      <c r="G42" s="43"/>
      <c r="H42" s="17"/>
    </row>
    <row r="43" spans="1:8" x14ac:dyDescent="0.2">
      <c r="A43" s="1">
        <v>42430</v>
      </c>
      <c r="B43" s="6">
        <v>7.416506</v>
      </c>
      <c r="C43" s="6">
        <v>-2.5068570000000001</v>
      </c>
      <c r="D43" s="6">
        <f t="shared" si="1"/>
        <v>2.5068570000000001</v>
      </c>
      <c r="E43" s="365">
        <f t="shared" si="0"/>
        <v>4.9096489999999999</v>
      </c>
      <c r="G43" s="43"/>
      <c r="H43" s="17"/>
    </row>
    <row r="44" spans="1:8" x14ac:dyDescent="0.2">
      <c r="A44" s="1">
        <v>42461</v>
      </c>
      <c r="B44" s="6">
        <v>6.987679</v>
      </c>
      <c r="C44" s="6">
        <v>-2.3609049999999998</v>
      </c>
      <c r="D44" s="6">
        <f t="shared" si="1"/>
        <v>2.3609049999999998</v>
      </c>
      <c r="E44" s="365">
        <f t="shared" si="0"/>
        <v>4.6267740000000002</v>
      </c>
      <c r="G44" s="43"/>
      <c r="H44" s="17"/>
    </row>
    <row r="45" spans="1:8" x14ac:dyDescent="0.2">
      <c r="A45" s="1">
        <v>42491</v>
      </c>
      <c r="B45" s="6">
        <v>7.1398349999999997</v>
      </c>
      <c r="C45" s="6">
        <v>-2.6985999999999999</v>
      </c>
      <c r="D45" s="6">
        <f t="shared" si="1"/>
        <v>2.6985999999999999</v>
      </c>
      <c r="E45" s="365">
        <f t="shared" si="0"/>
        <v>4.4412349999999998</v>
      </c>
      <c r="G45" s="43"/>
      <c r="H45" s="17"/>
    </row>
    <row r="46" spans="1:8" x14ac:dyDescent="0.2">
      <c r="A46" s="1">
        <v>42522</v>
      </c>
      <c r="B46" s="6">
        <v>7.0295759999999996</v>
      </c>
      <c r="C46" s="6">
        <v>-2.4123610000000002</v>
      </c>
      <c r="D46" s="6">
        <f t="shared" si="1"/>
        <v>2.4123610000000002</v>
      </c>
      <c r="E46" s="365">
        <f t="shared" si="0"/>
        <v>4.6172149999999998</v>
      </c>
      <c r="G46" s="43"/>
      <c r="H46" s="17"/>
    </row>
    <row r="47" spans="1:8" x14ac:dyDescent="0.2">
      <c r="A47" s="1">
        <v>42552</v>
      </c>
      <c r="B47" s="6">
        <v>7.5604620000000002</v>
      </c>
      <c r="C47" s="6">
        <v>-2.2546580000000001</v>
      </c>
      <c r="D47" s="6">
        <f t="shared" si="1"/>
        <v>2.2546580000000001</v>
      </c>
      <c r="E47" s="365">
        <f t="shared" si="0"/>
        <v>5.3058040000000002</v>
      </c>
      <c r="G47" s="43"/>
      <c r="H47" s="17"/>
    </row>
    <row r="48" spans="1:8" x14ac:dyDescent="0.2">
      <c r="A48" s="1">
        <v>42583</v>
      </c>
      <c r="B48" s="6">
        <v>7.2951889999999997</v>
      </c>
      <c r="C48" s="6">
        <v>-2.0694590000000002</v>
      </c>
      <c r="D48" s="6">
        <f t="shared" si="1"/>
        <v>2.0694590000000002</v>
      </c>
      <c r="E48" s="365">
        <f t="shared" si="0"/>
        <v>5.2257299999999995</v>
      </c>
      <c r="G48" s="43"/>
      <c r="H48" s="17"/>
    </row>
    <row r="49" spans="1:8" x14ac:dyDescent="0.2">
      <c r="A49" s="1">
        <v>42614</v>
      </c>
      <c r="B49" s="6">
        <v>7.2657489999999996</v>
      </c>
      <c r="C49" s="6">
        <v>-2.5057140000000002</v>
      </c>
      <c r="D49" s="6">
        <f t="shared" si="1"/>
        <v>2.5057140000000002</v>
      </c>
      <c r="E49" s="365">
        <f t="shared" si="0"/>
        <v>4.7600349999999993</v>
      </c>
      <c r="G49" s="43"/>
      <c r="H49" s="17"/>
    </row>
    <row r="50" spans="1:8" x14ac:dyDescent="0.2">
      <c r="A50" s="1">
        <v>42644</v>
      </c>
      <c r="B50" s="6">
        <v>7.0681960000000004</v>
      </c>
      <c r="C50" s="6">
        <v>-2.3536769999999998</v>
      </c>
      <c r="D50" s="6">
        <f t="shared" si="1"/>
        <v>2.3536769999999998</v>
      </c>
      <c r="E50" s="365">
        <f t="shared" si="0"/>
        <v>4.714519000000001</v>
      </c>
      <c r="G50" s="43"/>
      <c r="H50" s="17"/>
    </row>
    <row r="51" spans="1:8" x14ac:dyDescent="0.2">
      <c r="A51" s="1">
        <v>42675</v>
      </c>
      <c r="B51" s="6">
        <v>7.417357</v>
      </c>
      <c r="C51" s="6">
        <v>-2.55078</v>
      </c>
      <c r="D51" s="6">
        <f t="shared" si="1"/>
        <v>2.55078</v>
      </c>
      <c r="E51" s="365">
        <f t="shared" si="0"/>
        <v>4.8665769999999995</v>
      </c>
      <c r="G51" s="43"/>
      <c r="H51" s="17"/>
    </row>
    <row r="52" spans="1:8" x14ac:dyDescent="0.2">
      <c r="A52" s="1">
        <v>42705</v>
      </c>
      <c r="B52" s="6">
        <v>7.3489389999999997</v>
      </c>
      <c r="C52" s="6">
        <v>-3.130363</v>
      </c>
      <c r="D52" s="6">
        <f t="shared" si="1"/>
        <v>3.130363</v>
      </c>
      <c r="E52" s="365">
        <f t="shared" si="0"/>
        <v>4.2185759999999997</v>
      </c>
      <c r="G52" s="43"/>
      <c r="H52" s="17"/>
    </row>
    <row r="53" spans="1:8" x14ac:dyDescent="0.2">
      <c r="A53" s="1">
        <v>42736</v>
      </c>
      <c r="B53" s="6">
        <v>7.7666180000000002</v>
      </c>
      <c r="C53" s="6">
        <v>-2.6661109999999999</v>
      </c>
      <c r="D53" s="6">
        <f t="shared" si="1"/>
        <v>2.6661109999999999</v>
      </c>
      <c r="E53" s="365">
        <f t="shared" si="0"/>
        <v>5.1005070000000003</v>
      </c>
      <c r="G53" s="43"/>
      <c r="H53" s="17"/>
    </row>
    <row r="54" spans="1:8" x14ac:dyDescent="0.2">
      <c r="A54" s="1">
        <v>42767</v>
      </c>
      <c r="B54" s="6">
        <v>6.7309130000000001</v>
      </c>
      <c r="C54" s="6">
        <v>-3.1582150000000002</v>
      </c>
      <c r="D54" s="6">
        <f t="shared" si="1"/>
        <v>3.1582150000000002</v>
      </c>
      <c r="E54" s="365">
        <f t="shared" si="0"/>
        <v>3.5726979999999999</v>
      </c>
      <c r="G54" s="43"/>
      <c r="H54" s="17"/>
    </row>
    <row r="55" spans="1:8" x14ac:dyDescent="0.2">
      <c r="A55" s="1">
        <v>42795</v>
      </c>
      <c r="B55" s="6">
        <v>7.2349480000000002</v>
      </c>
      <c r="C55" s="6">
        <v>-3.105165</v>
      </c>
      <c r="D55" s="6">
        <f t="shared" si="1"/>
        <v>3.105165</v>
      </c>
      <c r="E55" s="365">
        <f t="shared" si="0"/>
        <v>4.1297829999999998</v>
      </c>
      <c r="G55" s="43"/>
      <c r="H55" s="17"/>
    </row>
    <row r="56" spans="1:8" x14ac:dyDescent="0.2">
      <c r="A56" s="1">
        <v>42826</v>
      </c>
      <c r="B56" s="6">
        <v>7.0765719999999996</v>
      </c>
      <c r="C56" s="6">
        <v>-3.0317310000000002</v>
      </c>
      <c r="D56" s="6">
        <f t="shared" si="1"/>
        <v>3.0317310000000002</v>
      </c>
      <c r="E56" s="365">
        <f t="shared" si="0"/>
        <v>4.0448409999999999</v>
      </c>
      <c r="G56" s="43"/>
      <c r="H56" s="17"/>
    </row>
    <row r="57" spans="1:8" x14ac:dyDescent="0.2">
      <c r="A57" s="1">
        <v>42856</v>
      </c>
      <c r="B57" s="6">
        <v>7.3889500000000004</v>
      </c>
      <c r="C57" s="6">
        <v>-2.8913929999999999</v>
      </c>
      <c r="D57" s="6">
        <f t="shared" si="1"/>
        <v>2.8913929999999999</v>
      </c>
      <c r="E57" s="365">
        <f t="shared" si="0"/>
        <v>4.4975570000000005</v>
      </c>
      <c r="G57" s="43"/>
      <c r="H57" s="17"/>
    </row>
    <row r="58" spans="1:8" x14ac:dyDescent="0.2">
      <c r="A58" s="1">
        <v>42887</v>
      </c>
      <c r="B58" s="6">
        <v>7.224145</v>
      </c>
      <c r="C58" s="6">
        <v>-3.1508319999999999</v>
      </c>
      <c r="D58" s="6">
        <f t="shared" si="1"/>
        <v>3.1508319999999999</v>
      </c>
      <c r="E58" s="365">
        <f t="shared" si="0"/>
        <v>4.0733130000000006</v>
      </c>
      <c r="G58" s="43"/>
      <c r="H58" s="17"/>
    </row>
    <row r="59" spans="1:8" x14ac:dyDescent="0.2">
      <c r="A59" s="1">
        <v>42917</v>
      </c>
      <c r="B59" s="6">
        <v>6.9589410000000003</v>
      </c>
      <c r="C59" s="6">
        <v>-3.2961429999999998</v>
      </c>
      <c r="D59" s="6">
        <f t="shared" si="1"/>
        <v>3.2961429999999998</v>
      </c>
      <c r="E59" s="365">
        <f t="shared" si="0"/>
        <v>3.6627980000000004</v>
      </c>
      <c r="G59" s="43"/>
      <c r="H59" s="17"/>
    </row>
    <row r="60" spans="1:8" x14ac:dyDescent="0.2">
      <c r="A60" s="1">
        <v>42948</v>
      </c>
      <c r="B60" s="6">
        <v>7.1055869999999999</v>
      </c>
      <c r="C60" s="6">
        <v>-2.6586500000000002</v>
      </c>
      <c r="D60" s="6">
        <f t="shared" si="1"/>
        <v>2.6586500000000002</v>
      </c>
      <c r="E60" s="365">
        <f t="shared" si="0"/>
        <v>4.4469370000000001</v>
      </c>
      <c r="G60" s="43"/>
      <c r="H60" s="17"/>
    </row>
    <row r="61" spans="1:8" x14ac:dyDescent="0.2">
      <c r="A61" s="1">
        <v>42979</v>
      </c>
      <c r="B61" s="6">
        <v>5.860284</v>
      </c>
      <c r="C61" s="6">
        <v>-2.3966509999999999</v>
      </c>
      <c r="D61" s="6">
        <f t="shared" si="1"/>
        <v>2.3966509999999999</v>
      </c>
      <c r="E61" s="365">
        <f t="shared" ref="E61:E92" si="2">+C61+B61</f>
        <v>3.4636330000000002</v>
      </c>
      <c r="G61" s="43"/>
      <c r="H61" s="17"/>
    </row>
    <row r="62" spans="1:8" x14ac:dyDescent="0.2">
      <c r="A62" s="1">
        <v>43009</v>
      </c>
      <c r="B62" s="6">
        <v>5.9607109999999999</v>
      </c>
      <c r="C62" s="6">
        <v>-3.3061910000000001</v>
      </c>
      <c r="D62" s="6">
        <f t="shared" si="1"/>
        <v>3.3061910000000001</v>
      </c>
      <c r="E62" s="365">
        <f t="shared" si="2"/>
        <v>2.6545199999999998</v>
      </c>
      <c r="G62" s="43"/>
      <c r="H62" s="17"/>
    </row>
    <row r="63" spans="1:8" x14ac:dyDescent="0.2">
      <c r="A63" s="1">
        <v>43040</v>
      </c>
      <c r="B63" s="6">
        <v>6.1302180000000002</v>
      </c>
      <c r="C63" s="6">
        <v>-3.3980320000000002</v>
      </c>
      <c r="D63" s="6">
        <f t="shared" si="1"/>
        <v>3.3980320000000002</v>
      </c>
      <c r="E63" s="365">
        <f t="shared" si="2"/>
        <v>2.732186</v>
      </c>
      <c r="G63" s="43"/>
      <c r="H63" s="17"/>
    </row>
    <row r="64" spans="1:8" x14ac:dyDescent="0.2">
      <c r="A64" s="1">
        <v>43070</v>
      </c>
      <c r="B64" s="6">
        <v>6.2600389999999999</v>
      </c>
      <c r="C64" s="6">
        <v>-3.4608680000000001</v>
      </c>
      <c r="D64" s="6">
        <f t="shared" si="1"/>
        <v>3.4608680000000001</v>
      </c>
      <c r="E64" s="365">
        <f t="shared" si="2"/>
        <v>2.7991709999999999</v>
      </c>
      <c r="G64" s="43"/>
      <c r="H64" s="17"/>
    </row>
    <row r="65" spans="1:8" x14ac:dyDescent="0.2">
      <c r="A65" s="1">
        <v>43101</v>
      </c>
      <c r="B65" s="6">
        <v>6.6558380000000001</v>
      </c>
      <c r="C65" s="6">
        <v>-2.836776</v>
      </c>
      <c r="D65" s="6">
        <f t="shared" si="1"/>
        <v>2.836776</v>
      </c>
      <c r="E65" s="365">
        <f t="shared" si="2"/>
        <v>3.8190620000000002</v>
      </c>
      <c r="G65" s="43"/>
      <c r="H65" s="17"/>
    </row>
    <row r="66" spans="1:8" x14ac:dyDescent="0.2">
      <c r="A66" s="1">
        <v>43132</v>
      </c>
      <c r="B66" s="6">
        <v>5.7626109999999997</v>
      </c>
      <c r="C66" s="6">
        <v>-3.0839750000000001</v>
      </c>
      <c r="D66" s="6">
        <f t="shared" si="1"/>
        <v>3.0839750000000001</v>
      </c>
      <c r="E66" s="365">
        <f t="shared" si="2"/>
        <v>2.6786359999999996</v>
      </c>
      <c r="G66" s="43"/>
      <c r="H66" s="17"/>
    </row>
    <row r="67" spans="1:8" x14ac:dyDescent="0.2">
      <c r="A67" s="1">
        <v>43160</v>
      </c>
      <c r="B67" s="6">
        <v>5.650512</v>
      </c>
      <c r="C67" s="6">
        <v>-3.1652140000000002</v>
      </c>
      <c r="D67" s="6">
        <f t="shared" si="1"/>
        <v>3.1652140000000002</v>
      </c>
      <c r="E67" s="365">
        <f t="shared" si="2"/>
        <v>2.4852979999999998</v>
      </c>
      <c r="G67" s="43"/>
      <c r="H67" s="17"/>
    </row>
    <row r="68" spans="1:8" x14ac:dyDescent="0.2">
      <c r="A68" s="1">
        <v>43191</v>
      </c>
      <c r="B68" s="6">
        <v>6.3342210000000003</v>
      </c>
      <c r="C68" s="6">
        <v>-3.7562679999999999</v>
      </c>
      <c r="D68" s="6">
        <f t="shared" si="1"/>
        <v>3.7562679999999999</v>
      </c>
      <c r="E68" s="365">
        <f t="shared" si="2"/>
        <v>2.5779530000000004</v>
      </c>
      <c r="G68" s="43"/>
      <c r="H68" s="17"/>
    </row>
    <row r="69" spans="1:8" x14ac:dyDescent="0.2">
      <c r="A69" s="1">
        <v>43221</v>
      </c>
      <c r="B69" s="6">
        <v>5.7670110000000001</v>
      </c>
      <c r="C69" s="6">
        <v>-3.2573479999999999</v>
      </c>
      <c r="D69" s="6">
        <f t="shared" si="1"/>
        <v>3.2573479999999999</v>
      </c>
      <c r="E69" s="365">
        <f t="shared" si="2"/>
        <v>2.5096630000000002</v>
      </c>
      <c r="G69" s="43"/>
      <c r="H69" s="17"/>
    </row>
    <row r="70" spans="1:8" x14ac:dyDescent="0.2">
      <c r="A70" s="1">
        <v>43252</v>
      </c>
      <c r="B70" s="6">
        <v>6.2085739999999996</v>
      </c>
      <c r="C70" s="6">
        <v>-3.3062520000000002</v>
      </c>
      <c r="D70" s="6">
        <f t="shared" si="1"/>
        <v>3.3062520000000002</v>
      </c>
      <c r="E70" s="365">
        <f t="shared" si="2"/>
        <v>2.9023219999999994</v>
      </c>
      <c r="G70" s="43"/>
      <c r="H70" s="17"/>
    </row>
    <row r="71" spans="1:8" x14ac:dyDescent="0.2">
      <c r="A71" s="1">
        <v>43282</v>
      </c>
      <c r="B71" s="6">
        <v>5.6292080000000002</v>
      </c>
      <c r="C71" s="6">
        <v>-3.3985970000000001</v>
      </c>
      <c r="D71" s="6">
        <f t="shared" si="1"/>
        <v>3.3985970000000001</v>
      </c>
      <c r="E71" s="365">
        <f t="shared" si="2"/>
        <v>2.2306110000000001</v>
      </c>
      <c r="G71" s="43"/>
      <c r="H71" s="17"/>
    </row>
    <row r="72" spans="1:8" x14ac:dyDescent="0.2">
      <c r="A72" s="1">
        <v>43313</v>
      </c>
      <c r="B72" s="6">
        <v>6.1302110000000001</v>
      </c>
      <c r="C72" s="6">
        <v>-2.860268</v>
      </c>
      <c r="D72" s="6">
        <f t="shared" si="1"/>
        <v>2.860268</v>
      </c>
      <c r="E72" s="365">
        <f t="shared" si="2"/>
        <v>3.269943</v>
      </c>
      <c r="G72" s="43"/>
      <c r="H72" s="17"/>
    </row>
    <row r="73" spans="1:8" x14ac:dyDescent="0.2">
      <c r="A73" s="1">
        <v>43344</v>
      </c>
      <c r="B73" s="6">
        <v>5.578074</v>
      </c>
      <c r="C73" s="6">
        <v>-3.104088</v>
      </c>
      <c r="D73" s="6">
        <f t="shared" si="1"/>
        <v>3.104088</v>
      </c>
      <c r="E73" s="365">
        <f t="shared" si="2"/>
        <v>2.473986</v>
      </c>
      <c r="G73" s="43"/>
      <c r="H73" s="17"/>
    </row>
    <row r="74" spans="1:8" x14ac:dyDescent="0.2">
      <c r="A74" s="1">
        <v>43374</v>
      </c>
      <c r="B74" s="6">
        <v>5.097556</v>
      </c>
      <c r="C74" s="6">
        <v>-3.6407959999999999</v>
      </c>
      <c r="D74" s="6">
        <f t="shared" si="1"/>
        <v>3.6407959999999999</v>
      </c>
      <c r="E74" s="365">
        <f t="shared" si="2"/>
        <v>1.4567600000000001</v>
      </c>
      <c r="G74" s="43"/>
      <c r="H74" s="17"/>
    </row>
    <row r="75" spans="1:8" x14ac:dyDescent="0.2">
      <c r="A75" s="1">
        <v>43405</v>
      </c>
      <c r="B75" s="6">
        <v>5.1412800000000001</v>
      </c>
      <c r="C75" s="6">
        <v>-4.1498689999999998</v>
      </c>
      <c r="D75" s="6">
        <f t="shared" si="1"/>
        <v>4.1498689999999998</v>
      </c>
      <c r="E75" s="365">
        <f t="shared" si="2"/>
        <v>0.99141100000000026</v>
      </c>
      <c r="G75" s="43"/>
      <c r="H75" s="17"/>
    </row>
    <row r="76" spans="1:8" x14ac:dyDescent="0.2">
      <c r="A76" s="1">
        <v>43435</v>
      </c>
      <c r="B76" s="6">
        <v>4.7062280000000003</v>
      </c>
      <c r="C76" s="6">
        <v>-3.9866389999999998</v>
      </c>
      <c r="D76" s="6">
        <f t="shared" si="1"/>
        <v>3.9866389999999998</v>
      </c>
      <c r="E76" s="365">
        <f t="shared" si="2"/>
        <v>0.71958900000000048</v>
      </c>
      <c r="G76" s="43"/>
      <c r="H76" s="17"/>
    </row>
    <row r="77" spans="1:8" x14ac:dyDescent="0.2">
      <c r="A77" s="1">
        <v>43466</v>
      </c>
      <c r="B77" s="6">
        <v>4.9153419999999999</v>
      </c>
      <c r="C77" s="6">
        <v>-3.1295500000000001</v>
      </c>
      <c r="D77" s="6">
        <f t="shared" si="1"/>
        <v>3.1295500000000001</v>
      </c>
      <c r="E77" s="365">
        <f t="shared" si="2"/>
        <v>1.7857919999999998</v>
      </c>
      <c r="G77" s="43"/>
      <c r="H77" s="17"/>
    </row>
    <row r="78" spans="1:8" x14ac:dyDescent="0.2">
      <c r="A78" s="1">
        <v>43497</v>
      </c>
      <c r="B78" s="6">
        <v>3.7550110000000001</v>
      </c>
      <c r="C78" s="6">
        <v>-3.3028339999999998</v>
      </c>
      <c r="D78" s="6">
        <f t="shared" si="1"/>
        <v>3.3028339999999998</v>
      </c>
      <c r="E78" s="365">
        <f t="shared" si="2"/>
        <v>0.45217700000000027</v>
      </c>
      <c r="G78" s="43"/>
      <c r="H78" s="17"/>
    </row>
    <row r="79" spans="1:8" x14ac:dyDescent="0.2">
      <c r="A79" s="1">
        <v>43525</v>
      </c>
      <c r="B79" s="6">
        <v>4.1100700000000003</v>
      </c>
      <c r="C79" s="6">
        <v>-3.1507390000000002</v>
      </c>
      <c r="D79" s="6">
        <f t="shared" si="1"/>
        <v>3.1507390000000002</v>
      </c>
      <c r="E79" s="365">
        <f t="shared" si="2"/>
        <v>0.95933100000000016</v>
      </c>
      <c r="G79" s="43"/>
      <c r="H79" s="17"/>
    </row>
    <row r="80" spans="1:8" x14ac:dyDescent="0.2">
      <c r="A80" s="1">
        <v>43556</v>
      </c>
      <c r="B80" s="6">
        <v>4.0878839999999999</v>
      </c>
      <c r="C80" s="6">
        <v>-2.945309</v>
      </c>
      <c r="D80" s="6">
        <f t="shared" si="1"/>
        <v>2.945309</v>
      </c>
      <c r="E80" s="365">
        <f t="shared" si="2"/>
        <v>1.1425749999999999</v>
      </c>
      <c r="G80" s="43"/>
      <c r="H80" s="17"/>
    </row>
    <row r="81" spans="1:8" x14ac:dyDescent="0.2">
      <c r="A81" s="1">
        <v>43586</v>
      </c>
      <c r="B81" s="6">
        <v>4.1950570000000003</v>
      </c>
      <c r="C81" s="6">
        <v>-2.5401090000000002</v>
      </c>
      <c r="D81" s="6">
        <f t="shared" si="1"/>
        <v>2.5401090000000002</v>
      </c>
      <c r="E81" s="365">
        <f t="shared" si="2"/>
        <v>1.6549480000000001</v>
      </c>
      <c r="G81" s="43"/>
      <c r="H81" s="17"/>
    </row>
    <row r="82" spans="1:8" x14ac:dyDescent="0.2">
      <c r="A82" s="1">
        <v>43617</v>
      </c>
      <c r="B82" s="6">
        <v>4.0522790000000004</v>
      </c>
      <c r="C82" s="6">
        <v>-3.3317860000000001</v>
      </c>
      <c r="D82" s="6">
        <f t="shared" si="1"/>
        <v>3.3317860000000001</v>
      </c>
      <c r="E82" s="365">
        <f t="shared" si="2"/>
        <v>0.72049300000000027</v>
      </c>
      <c r="G82" s="43"/>
      <c r="H82" s="17"/>
    </row>
    <row r="83" spans="1:8" x14ac:dyDescent="0.2">
      <c r="A83" s="1">
        <v>43647</v>
      </c>
      <c r="B83" s="6">
        <v>4.232246</v>
      </c>
      <c r="C83" s="6">
        <v>-2.715535</v>
      </c>
      <c r="D83" s="6">
        <f t="shared" si="1"/>
        <v>2.715535</v>
      </c>
      <c r="E83" s="365">
        <f t="shared" si="2"/>
        <v>1.5167109999999999</v>
      </c>
      <c r="G83" s="43"/>
      <c r="H83" s="17"/>
    </row>
    <row r="84" spans="1:8" x14ac:dyDescent="0.2">
      <c r="A84" s="1">
        <v>43678</v>
      </c>
      <c r="B84" s="6">
        <v>4.1892469999999999</v>
      </c>
      <c r="C84" s="6">
        <v>-3.2402739999999999</v>
      </c>
      <c r="D84" s="6">
        <f t="shared" si="1"/>
        <v>3.2402739999999999</v>
      </c>
      <c r="E84" s="365">
        <f t="shared" si="2"/>
        <v>0.94897300000000007</v>
      </c>
      <c r="G84" s="43"/>
      <c r="H84" s="17"/>
    </row>
    <row r="85" spans="1:8" x14ac:dyDescent="0.2">
      <c r="A85" s="1">
        <v>43709</v>
      </c>
      <c r="B85" s="6">
        <v>3.3901720000000002</v>
      </c>
      <c r="C85" s="6">
        <v>-3.3502230000000002</v>
      </c>
      <c r="D85" s="6">
        <f t="shared" si="1"/>
        <v>3.3502230000000002</v>
      </c>
      <c r="E85" s="365">
        <f t="shared" si="2"/>
        <v>3.9949000000000012E-2</v>
      </c>
      <c r="G85" s="43"/>
      <c r="H85" s="17"/>
    </row>
    <row r="86" spans="1:8" x14ac:dyDescent="0.2">
      <c r="A86" s="1">
        <v>43739</v>
      </c>
      <c r="B86" s="6">
        <v>2.8297590000000001</v>
      </c>
      <c r="C86" s="6">
        <v>-3.2699180000000001</v>
      </c>
      <c r="D86" s="6">
        <f t="shared" si="1"/>
        <v>3.2699180000000001</v>
      </c>
      <c r="E86" s="365">
        <f t="shared" si="2"/>
        <v>-0.44015899999999997</v>
      </c>
      <c r="G86" s="43"/>
      <c r="H86" s="17"/>
    </row>
    <row r="87" spans="1:8" x14ac:dyDescent="0.2">
      <c r="A87" s="1">
        <v>43770</v>
      </c>
      <c r="B87" s="6">
        <v>2.737447</v>
      </c>
      <c r="C87" s="6">
        <v>-3.3755090000000001</v>
      </c>
      <c r="D87" s="6">
        <f t="shared" si="1"/>
        <v>3.3755090000000001</v>
      </c>
      <c r="E87" s="365">
        <f t="shared" si="2"/>
        <v>-0.63806200000000013</v>
      </c>
      <c r="G87" s="43"/>
      <c r="H87" s="17"/>
    </row>
    <row r="88" spans="1:8" x14ac:dyDescent="0.2">
      <c r="A88" s="1">
        <v>43800</v>
      </c>
      <c r="B88" s="6">
        <v>3.2964319999999998</v>
      </c>
      <c r="C88" s="6">
        <v>-3.4677169999999999</v>
      </c>
      <c r="D88" s="6">
        <f t="shared" si="1"/>
        <v>3.4677169999999999</v>
      </c>
      <c r="E88" s="365">
        <f t="shared" si="2"/>
        <v>-0.17128500000000013</v>
      </c>
      <c r="G88" s="43"/>
      <c r="H88" s="17"/>
    </row>
    <row r="89" spans="1:8" x14ac:dyDescent="0.2">
      <c r="A89" s="1">
        <v>43831</v>
      </c>
      <c r="B89" s="6">
        <v>3.1577459999999999</v>
      </c>
      <c r="C89" s="6">
        <v>-3.7627290000000002</v>
      </c>
      <c r="D89" s="6">
        <f t="shared" si="1"/>
        <v>3.7627290000000002</v>
      </c>
      <c r="E89" s="365">
        <f t="shared" si="2"/>
        <v>-0.60498300000000027</v>
      </c>
      <c r="G89" s="43"/>
      <c r="H89" s="17"/>
    </row>
    <row r="90" spans="1:8" x14ac:dyDescent="0.2">
      <c r="A90" s="1">
        <v>43862</v>
      </c>
      <c r="B90" s="6">
        <v>2.811439</v>
      </c>
      <c r="C90" s="6">
        <v>-4.3371719999999998</v>
      </c>
      <c r="D90" s="6">
        <f t="shared" si="1"/>
        <v>4.3371719999999998</v>
      </c>
      <c r="E90" s="365">
        <f t="shared" si="2"/>
        <v>-1.5257329999999998</v>
      </c>
      <c r="G90" s="43"/>
      <c r="H90" s="17"/>
    </row>
    <row r="91" spans="1:8" x14ac:dyDescent="0.2">
      <c r="A91" s="1">
        <v>43891</v>
      </c>
      <c r="B91" s="6">
        <v>2.7393239999999999</v>
      </c>
      <c r="C91" s="6">
        <v>-4.0157179999999997</v>
      </c>
      <c r="D91" s="6">
        <f t="shared" si="1"/>
        <v>4.0157179999999997</v>
      </c>
      <c r="E91" s="365">
        <f t="shared" si="2"/>
        <v>-1.2763939999999998</v>
      </c>
      <c r="G91" s="43"/>
      <c r="H91" s="17"/>
    </row>
    <row r="92" spans="1:8" x14ac:dyDescent="0.2">
      <c r="A92" s="1">
        <v>43922</v>
      </c>
      <c r="B92" s="6">
        <v>2.4423560000000002</v>
      </c>
      <c r="C92" s="6">
        <v>-3.658331</v>
      </c>
      <c r="D92" s="6">
        <f t="shared" si="1"/>
        <v>3.658331</v>
      </c>
      <c r="E92" s="365">
        <f t="shared" si="2"/>
        <v>-1.2159749999999998</v>
      </c>
      <c r="G92" s="43"/>
      <c r="H92" s="17"/>
    </row>
    <row r="93" spans="1:8" x14ac:dyDescent="0.2">
      <c r="A93" s="1">
        <v>43952</v>
      </c>
      <c r="B93" s="6">
        <v>3.158274</v>
      </c>
      <c r="C93" s="6">
        <v>-2.2189770000000002</v>
      </c>
      <c r="D93" s="6">
        <f t="shared" si="1"/>
        <v>2.2189770000000002</v>
      </c>
      <c r="E93" s="365">
        <f t="shared" ref="E93:E124" si="3">+C93+B93</f>
        <v>0.93929699999999983</v>
      </c>
      <c r="G93" s="43"/>
      <c r="H93" s="17"/>
    </row>
    <row r="94" spans="1:8" x14ac:dyDescent="0.2">
      <c r="A94" s="1">
        <v>43983</v>
      </c>
      <c r="B94" s="6">
        <v>3.644476</v>
      </c>
      <c r="C94" s="6">
        <v>-2.9694219999999998</v>
      </c>
      <c r="D94" s="6">
        <f t="shared" ref="D94:D124" si="4">+C94*-1</f>
        <v>2.9694219999999998</v>
      </c>
      <c r="E94" s="365">
        <f t="shared" si="3"/>
        <v>0.67505400000000026</v>
      </c>
      <c r="G94" s="43"/>
      <c r="H94" s="17"/>
    </row>
    <row r="95" spans="1:8" x14ac:dyDescent="0.2">
      <c r="A95" s="1">
        <v>44013</v>
      </c>
      <c r="B95" s="6">
        <v>2.6394099999999998</v>
      </c>
      <c r="C95" s="6">
        <v>-3.2055349999999998</v>
      </c>
      <c r="D95" s="6">
        <f t="shared" si="4"/>
        <v>3.2055349999999998</v>
      </c>
      <c r="E95" s="365">
        <f t="shared" si="3"/>
        <v>-0.56612499999999999</v>
      </c>
      <c r="G95" s="43"/>
      <c r="H95" s="17"/>
    </row>
    <row r="96" spans="1:8" x14ac:dyDescent="0.2">
      <c r="A96" s="1">
        <v>44044</v>
      </c>
      <c r="B96" s="6">
        <v>2.1342379999999999</v>
      </c>
      <c r="C96" s="6">
        <v>-3.1667640000000001</v>
      </c>
      <c r="D96" s="6">
        <f t="shared" si="4"/>
        <v>3.1667640000000001</v>
      </c>
      <c r="E96" s="365">
        <f t="shared" si="3"/>
        <v>-1.0325260000000003</v>
      </c>
      <c r="G96" s="43"/>
      <c r="H96" s="17"/>
    </row>
    <row r="97" spans="1:8" x14ac:dyDescent="0.2">
      <c r="A97" s="1">
        <v>44075</v>
      </c>
      <c r="B97" s="6">
        <v>2.1591879999999999</v>
      </c>
      <c r="C97" s="6">
        <v>-2.9922230000000001</v>
      </c>
      <c r="D97" s="6">
        <f t="shared" si="4"/>
        <v>2.9922230000000001</v>
      </c>
      <c r="E97" s="365">
        <f t="shared" si="3"/>
        <v>-0.83303500000000019</v>
      </c>
      <c r="G97" s="43"/>
      <c r="H97" s="17"/>
    </row>
    <row r="98" spans="1:8" x14ac:dyDescent="0.2">
      <c r="A98" s="1">
        <v>44105</v>
      </c>
      <c r="B98" s="6">
        <v>2.358657</v>
      </c>
      <c r="C98" s="6">
        <v>-3.3428429999999998</v>
      </c>
      <c r="D98" s="6">
        <f t="shared" si="4"/>
        <v>3.3428429999999998</v>
      </c>
      <c r="E98" s="365">
        <f t="shared" si="3"/>
        <v>-0.98418599999999978</v>
      </c>
      <c r="G98" s="43"/>
      <c r="H98" s="17"/>
    </row>
    <row r="99" spans="1:8" x14ac:dyDescent="0.2">
      <c r="A99" s="1">
        <v>44136</v>
      </c>
      <c r="B99" s="6">
        <v>2.8445670000000001</v>
      </c>
      <c r="C99" s="6">
        <v>-3.0519219999999998</v>
      </c>
      <c r="D99" s="6">
        <f t="shared" si="4"/>
        <v>3.0519219999999998</v>
      </c>
      <c r="E99" s="365">
        <f t="shared" si="3"/>
        <v>-0.20735499999999973</v>
      </c>
      <c r="G99" s="43"/>
      <c r="H99" s="17"/>
    </row>
    <row r="100" spans="1:8" x14ac:dyDescent="0.2">
      <c r="A100" s="1">
        <v>44166</v>
      </c>
      <c r="B100" s="6">
        <v>2.3412510000000002</v>
      </c>
      <c r="C100" s="6">
        <v>-3.546249</v>
      </c>
      <c r="D100" s="6">
        <f t="shared" si="4"/>
        <v>3.546249</v>
      </c>
      <c r="E100" s="365">
        <f t="shared" si="3"/>
        <v>-1.2049979999999998</v>
      </c>
      <c r="G100" s="43"/>
      <c r="H100" s="17"/>
    </row>
    <row r="101" spans="1:8" x14ac:dyDescent="0.2">
      <c r="A101" s="1">
        <v>44197</v>
      </c>
      <c r="B101" s="6">
        <v>2.6182949999999998</v>
      </c>
      <c r="C101" s="6">
        <v>-3.4319459999999999</v>
      </c>
      <c r="D101" s="6">
        <f t="shared" si="4"/>
        <v>3.4319459999999999</v>
      </c>
      <c r="E101" s="365">
        <f t="shared" si="3"/>
        <v>-0.81365100000000012</v>
      </c>
      <c r="G101" s="43"/>
      <c r="H101" s="17"/>
    </row>
    <row r="102" spans="1:8" x14ac:dyDescent="0.2">
      <c r="A102" s="1">
        <v>44228</v>
      </c>
      <c r="B102" s="6">
        <v>2.8868520000000002</v>
      </c>
      <c r="C102" s="6">
        <v>-2.8997660000000001</v>
      </c>
      <c r="D102" s="6">
        <f t="shared" si="4"/>
        <v>2.8997660000000001</v>
      </c>
      <c r="E102" s="365">
        <f t="shared" si="3"/>
        <v>-1.291399999999987E-2</v>
      </c>
      <c r="G102" s="43"/>
      <c r="H102" s="17"/>
    </row>
    <row r="103" spans="1:8" x14ac:dyDescent="0.2">
      <c r="A103" s="1">
        <v>44256</v>
      </c>
      <c r="B103" s="6">
        <v>3.1017480000000002</v>
      </c>
      <c r="C103" s="6">
        <v>-2.4924110000000002</v>
      </c>
      <c r="D103" s="6">
        <f t="shared" si="4"/>
        <v>2.4924110000000002</v>
      </c>
      <c r="E103" s="365">
        <f t="shared" si="3"/>
        <v>0.60933700000000002</v>
      </c>
      <c r="G103" s="43"/>
      <c r="H103" s="17"/>
    </row>
    <row r="104" spans="1:8" x14ac:dyDescent="0.2">
      <c r="A104" s="1">
        <v>44287</v>
      </c>
      <c r="B104" s="6">
        <v>2.9086666666999998</v>
      </c>
      <c r="C104" s="6">
        <v>-3.3450227269999999</v>
      </c>
      <c r="D104" s="6">
        <f t="shared" si="4"/>
        <v>3.3450227269999999</v>
      </c>
      <c r="E104" s="365">
        <f t="shared" si="3"/>
        <v>-0.43635606030000007</v>
      </c>
      <c r="G104" s="43"/>
      <c r="H104" s="17"/>
    </row>
    <row r="105" spans="1:8" x14ac:dyDescent="0.2">
      <c r="A105" s="1">
        <v>44317</v>
      </c>
      <c r="B105" s="6">
        <v>3.2805709677000001</v>
      </c>
      <c r="C105" s="6">
        <v>-2.9789732669000002</v>
      </c>
      <c r="D105" s="6">
        <f t="shared" si="4"/>
        <v>2.9789732669000002</v>
      </c>
      <c r="E105" s="365">
        <f t="shared" si="3"/>
        <v>0.30159770079999992</v>
      </c>
      <c r="G105" s="43"/>
      <c r="H105" s="17"/>
    </row>
    <row r="106" spans="1:8" x14ac:dyDescent="0.2">
      <c r="A106" s="1">
        <v>44348</v>
      </c>
      <c r="B106" s="6">
        <v>3.8278099999999999</v>
      </c>
      <c r="C106" s="6">
        <v>-3.085197</v>
      </c>
      <c r="D106" s="6">
        <f t="shared" si="4"/>
        <v>3.085197</v>
      </c>
      <c r="E106" s="365">
        <f t="shared" si="3"/>
        <v>0.74261299999999997</v>
      </c>
      <c r="G106" s="43"/>
      <c r="H106" s="17"/>
    </row>
    <row r="107" spans="1:8" x14ac:dyDescent="0.2">
      <c r="A107" s="1">
        <v>44378</v>
      </c>
      <c r="B107" s="6">
        <v>4.5223170000000001</v>
      </c>
      <c r="C107" s="6">
        <v>-3.6741830000000002</v>
      </c>
      <c r="D107" s="6">
        <f t="shared" si="4"/>
        <v>3.6741830000000002</v>
      </c>
      <c r="E107" s="365">
        <f t="shared" si="3"/>
        <v>0.84813399999999994</v>
      </c>
      <c r="G107" s="43"/>
      <c r="H107" s="17"/>
    </row>
    <row r="108" spans="1:8" x14ac:dyDescent="0.2">
      <c r="A108" s="1">
        <v>44409</v>
      </c>
      <c r="B108" s="6">
        <v>4.4772670000000003</v>
      </c>
      <c r="C108" s="6">
        <v>-3.324767</v>
      </c>
      <c r="D108" s="6">
        <f t="shared" si="4"/>
        <v>3.324767</v>
      </c>
      <c r="E108" s="365">
        <f t="shared" si="3"/>
        <v>1.1525000000000003</v>
      </c>
      <c r="G108" s="43"/>
      <c r="H108" s="17"/>
    </row>
    <row r="109" spans="1:8" x14ac:dyDescent="0.2">
      <c r="A109" s="1">
        <v>44440</v>
      </c>
      <c r="B109" s="6">
        <v>4.0110960000000002</v>
      </c>
      <c r="C109" s="6">
        <v>-3.0366810000000002</v>
      </c>
      <c r="D109" s="6">
        <f t="shared" si="4"/>
        <v>3.0366810000000002</v>
      </c>
      <c r="E109" s="365">
        <f t="shared" si="3"/>
        <v>0.97441500000000003</v>
      </c>
      <c r="G109" s="43"/>
      <c r="H109" s="17"/>
    </row>
    <row r="110" spans="1:8" x14ac:dyDescent="0.2">
      <c r="A110" s="1">
        <v>44470</v>
      </c>
      <c r="B110" s="6">
        <v>3.3333879999999998</v>
      </c>
      <c r="C110" s="6">
        <v>-2.5513870000000001</v>
      </c>
      <c r="D110" s="6">
        <f t="shared" si="4"/>
        <v>2.5513870000000001</v>
      </c>
      <c r="E110" s="365">
        <f t="shared" si="3"/>
        <v>0.78200099999999972</v>
      </c>
      <c r="G110" s="43"/>
      <c r="H110" s="17"/>
    </row>
    <row r="111" spans="1:8" x14ac:dyDescent="0.2">
      <c r="A111" s="1">
        <v>44501</v>
      </c>
      <c r="B111" s="6">
        <v>3.7195469999999999</v>
      </c>
      <c r="C111" s="6">
        <v>-3.026303</v>
      </c>
      <c r="D111" s="6">
        <f t="shared" si="4"/>
        <v>3.026303</v>
      </c>
      <c r="E111" s="365">
        <f t="shared" si="3"/>
        <v>0.69324399999999997</v>
      </c>
      <c r="G111" s="43"/>
      <c r="H111" s="17"/>
    </row>
    <row r="112" spans="1:8" x14ac:dyDescent="0.2">
      <c r="A112" s="1">
        <v>44531</v>
      </c>
      <c r="B112" s="6">
        <v>4.085331</v>
      </c>
      <c r="C112" s="6">
        <v>-4.2325020000000002</v>
      </c>
      <c r="D112" s="6">
        <f t="shared" si="4"/>
        <v>4.2325020000000002</v>
      </c>
      <c r="E112" s="365">
        <f t="shared" si="3"/>
        <v>-0.14717100000000016</v>
      </c>
      <c r="G112" s="43"/>
      <c r="H112" s="17"/>
    </row>
    <row r="113" spans="1:8" x14ac:dyDescent="0.2">
      <c r="A113" s="1">
        <v>44562</v>
      </c>
      <c r="B113" s="6">
        <v>3.7702200000000001</v>
      </c>
      <c r="C113" s="6">
        <v>-3.105429</v>
      </c>
      <c r="D113" s="6">
        <f t="shared" si="4"/>
        <v>3.105429</v>
      </c>
      <c r="E113" s="365">
        <f t="shared" si="3"/>
        <v>0.66479100000000013</v>
      </c>
      <c r="G113" s="43"/>
      <c r="H113" s="17"/>
    </row>
    <row r="114" spans="1:8" x14ac:dyDescent="0.2">
      <c r="A114" s="1">
        <v>44593</v>
      </c>
      <c r="B114" s="6">
        <v>3.345825</v>
      </c>
      <c r="C114" s="6">
        <v>-3.2376939999999998</v>
      </c>
      <c r="D114" s="6">
        <f t="shared" si="4"/>
        <v>3.2376939999999998</v>
      </c>
      <c r="E114" s="365">
        <f t="shared" si="3"/>
        <v>0.1081310000000002</v>
      </c>
      <c r="G114" s="43"/>
      <c r="H114" s="17"/>
    </row>
    <row r="115" spans="1:8" x14ac:dyDescent="0.2">
      <c r="A115" s="1">
        <v>44621</v>
      </c>
      <c r="B115" s="6">
        <v>3.9840230000000001</v>
      </c>
      <c r="C115" s="6">
        <v>-3.5976319999999999</v>
      </c>
      <c r="D115" s="6">
        <f t="shared" si="4"/>
        <v>3.5976319999999999</v>
      </c>
      <c r="E115" s="365">
        <f t="shared" si="3"/>
        <v>0.38639100000000015</v>
      </c>
      <c r="G115" s="43"/>
      <c r="H115" s="17"/>
    </row>
    <row r="116" spans="1:8" x14ac:dyDescent="0.2">
      <c r="A116" s="1">
        <v>44652</v>
      </c>
      <c r="B116" s="6">
        <v>4.4436809999999998</v>
      </c>
      <c r="C116" s="6">
        <v>-3.2544810000000002</v>
      </c>
      <c r="D116" s="6">
        <f t="shared" si="4"/>
        <v>3.2544810000000002</v>
      </c>
      <c r="E116" s="365">
        <f t="shared" si="3"/>
        <v>1.1891999999999996</v>
      </c>
      <c r="G116" s="43"/>
      <c r="H116" s="17"/>
    </row>
    <row r="117" spans="1:8" x14ac:dyDescent="0.2">
      <c r="A117" s="1">
        <v>44682</v>
      </c>
      <c r="B117" s="6">
        <v>4.7995200000000002</v>
      </c>
      <c r="C117" s="6">
        <v>-3.6608079999999998</v>
      </c>
      <c r="D117" s="6">
        <f t="shared" si="4"/>
        <v>3.6608079999999998</v>
      </c>
      <c r="E117" s="365">
        <f t="shared" si="3"/>
        <v>1.1387120000000004</v>
      </c>
      <c r="G117" s="43"/>
      <c r="H117" s="17"/>
    </row>
    <row r="118" spans="1:8" x14ac:dyDescent="0.2">
      <c r="A118" s="1">
        <v>44713</v>
      </c>
      <c r="B118" s="6">
        <v>4.9718280000000004</v>
      </c>
      <c r="C118" s="6">
        <v>-4.0662269999999996</v>
      </c>
      <c r="D118" s="6">
        <f t="shared" si="4"/>
        <v>4.0662269999999996</v>
      </c>
      <c r="E118" s="365">
        <f t="shared" si="3"/>
        <v>0.90560100000000077</v>
      </c>
      <c r="G118" s="43"/>
      <c r="H118" s="17"/>
    </row>
    <row r="119" spans="1:8" x14ac:dyDescent="0.2">
      <c r="A119" s="1">
        <v>44743</v>
      </c>
      <c r="B119" s="6">
        <v>4.742826</v>
      </c>
      <c r="C119" s="6">
        <v>-4.1338410000000003</v>
      </c>
      <c r="D119" s="6">
        <f t="shared" si="4"/>
        <v>4.1338410000000003</v>
      </c>
      <c r="E119" s="365">
        <f t="shared" si="3"/>
        <v>0.60898499999999967</v>
      </c>
      <c r="G119" s="43"/>
      <c r="H119" s="17"/>
    </row>
    <row r="120" spans="1:8" x14ac:dyDescent="0.2">
      <c r="A120" s="1">
        <v>44774</v>
      </c>
      <c r="B120" s="6">
        <v>4.9986680000000003</v>
      </c>
      <c r="C120" s="6">
        <v>-4.4649669999999997</v>
      </c>
      <c r="D120" s="6">
        <f t="shared" si="4"/>
        <v>4.4649669999999997</v>
      </c>
      <c r="E120" s="365">
        <f t="shared" si="3"/>
        <v>0.53370100000000065</v>
      </c>
      <c r="G120" s="43"/>
      <c r="H120" s="17"/>
    </row>
    <row r="121" spans="1:8" x14ac:dyDescent="0.2">
      <c r="A121" s="1">
        <v>44805</v>
      </c>
      <c r="B121" s="6">
        <v>4.6325560000000001</v>
      </c>
      <c r="C121" s="6">
        <v>-4.3496430000000004</v>
      </c>
      <c r="D121" s="6">
        <f t="shared" si="4"/>
        <v>4.3496430000000004</v>
      </c>
      <c r="E121" s="365">
        <f t="shared" si="3"/>
        <v>0.28291299999999975</v>
      </c>
      <c r="G121" s="43"/>
      <c r="H121" s="17"/>
    </row>
    <row r="122" spans="1:8" x14ac:dyDescent="0.2">
      <c r="A122" s="1">
        <v>44835</v>
      </c>
      <c r="B122" s="6">
        <v>3.9714330000000002</v>
      </c>
      <c r="C122" s="6">
        <v>-3.7832370000000002</v>
      </c>
      <c r="D122" s="6">
        <f t="shared" si="4"/>
        <v>3.7832370000000002</v>
      </c>
      <c r="E122" s="365">
        <f t="shared" si="3"/>
        <v>0.18819600000000003</v>
      </c>
      <c r="G122" s="43"/>
      <c r="H122" s="17"/>
    </row>
    <row r="123" spans="1:8" x14ac:dyDescent="0.2">
      <c r="A123" s="1">
        <v>44866</v>
      </c>
      <c r="B123" s="6">
        <v>3.9754710000000002</v>
      </c>
      <c r="C123" s="6">
        <v>-3.7883680000000002</v>
      </c>
      <c r="D123" s="6">
        <f t="shared" si="4"/>
        <v>3.7883680000000002</v>
      </c>
      <c r="E123" s="365">
        <f t="shared" si="3"/>
        <v>0.18710300000000002</v>
      </c>
      <c r="G123" s="43"/>
      <c r="H123" s="17"/>
    </row>
    <row r="124" spans="1:8" x14ac:dyDescent="0.2">
      <c r="A124" s="1">
        <v>44896</v>
      </c>
      <c r="B124" s="6">
        <v>4.2794569999999998</v>
      </c>
      <c r="C124" s="6">
        <v>-4.9033490000000004</v>
      </c>
      <c r="D124" s="6">
        <f t="shared" si="4"/>
        <v>4.9033490000000004</v>
      </c>
      <c r="E124" s="365">
        <f t="shared" si="3"/>
        <v>-0.62389200000000056</v>
      </c>
      <c r="G124" s="43"/>
      <c r="H124" s="17"/>
    </row>
    <row r="125" spans="1:8" x14ac:dyDescent="0.2">
      <c r="A125" s="1"/>
      <c r="B125" s="6"/>
      <c r="C125" s="6"/>
      <c r="D125" s="365"/>
      <c r="G125" s="43"/>
      <c r="H125" s="17"/>
    </row>
    <row r="126" spans="1:8" x14ac:dyDescent="0.2">
      <c r="A126" s="353" t="s">
        <v>632</v>
      </c>
    </row>
    <row r="127" spans="1:8" x14ac:dyDescent="0.2">
      <c r="A127" s="32" t="str">
        <f>"Note: Petroleum product and other liquids include: gasoline, distillate fuels, hydrocarbon gas liquids, jet fuel, residual fuel oil, unfinished oils, other hydrocarbons/oxygenates, and other oils."</f>
        <v>Note: Petroleum product and other liquids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350</v>
      </c>
    </row>
    <row r="130" spans="1:2" x14ac:dyDescent="0.2">
      <c r="A130" s="17">
        <v>77</v>
      </c>
      <c r="B130">
        <v>0</v>
      </c>
    </row>
    <row r="131" spans="1:2" x14ac:dyDescent="0.2">
      <c r="A131" s="17">
        <v>77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57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ColWidth="9.28515625" defaultRowHeight="15" x14ac:dyDescent="0.25"/>
  <cols>
    <col min="1" max="2" width="9.28515625" style="119"/>
    <col min="3" max="3" width="9.5703125" style="119" customWidth="1"/>
    <col min="4" max="14" width="9.28515625" style="119"/>
    <col min="15" max="16" width="9.28515625" style="121"/>
    <col min="17" max="17" width="9.28515625" style="119"/>
    <col min="18" max="18" width="26.28515625" style="119" customWidth="1"/>
    <col min="19" max="27" width="9.28515625" style="119"/>
    <col min="28" max="29" width="9.28515625" style="121"/>
    <col min="30" max="16384" width="9.28515625" style="119"/>
  </cols>
  <sheetData>
    <row r="1" spans="1:19" x14ac:dyDescent="0.25">
      <c r="N1" s="136"/>
      <c r="O1" s="178"/>
    </row>
    <row r="2" spans="1:19" ht="15.75" x14ac:dyDescent="0.25">
      <c r="A2" s="44" t="s">
        <v>599</v>
      </c>
    </row>
    <row r="3" spans="1:19" x14ac:dyDescent="0.25">
      <c r="A3" s="22" t="s">
        <v>16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R4" s="125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243</v>
      </c>
      <c r="S6" s="220" t="s">
        <v>236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240</v>
      </c>
      <c r="S7" s="221" t="s">
        <v>237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241</v>
      </c>
      <c r="S8" s="285" t="s">
        <v>238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242</v>
      </c>
      <c r="S9" s="285" t="s">
        <v>239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329" t="s">
        <v>434</v>
      </c>
      <c r="S10" s="330" t="s">
        <v>232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4" spans="2:13" x14ac:dyDescent="0.25">
      <c r="B24"/>
      <c r="C24"/>
      <c r="D24" s="581" t="s">
        <v>55</v>
      </c>
      <c r="E24" s="581"/>
      <c r="F24" s="581"/>
      <c r="G24" s="581"/>
      <c r="H24" s="581"/>
      <c r="I24" s="32"/>
      <c r="J24" s="581" t="s">
        <v>88</v>
      </c>
      <c r="K24" s="581"/>
      <c r="L24" s="581"/>
      <c r="M24" s="581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243</v>
      </c>
      <c r="D26" s="307">
        <v>1.7134438603</v>
      </c>
      <c r="E26" s="6">
        <v>1.8290658411</v>
      </c>
      <c r="F26" s="6">
        <v>2.0107814754</v>
      </c>
      <c r="G26" s="6">
        <v>2.0998678413</v>
      </c>
      <c r="H26" s="6">
        <v>2.4910213397000001</v>
      </c>
      <c r="I26" s="6"/>
      <c r="J26" s="6">
        <f t="shared" ref="J26:M27" si="0">E26-D26</f>
        <v>0.11562198080000008</v>
      </c>
      <c r="K26" s="6">
        <f t="shared" si="0"/>
        <v>0.18171563429999993</v>
      </c>
      <c r="L26" s="6">
        <f t="shared" si="0"/>
        <v>8.9086365900000075E-2</v>
      </c>
      <c r="M26" s="6">
        <f t="shared" si="0"/>
        <v>0.39115349840000002</v>
      </c>
    </row>
    <row r="27" spans="2:13" x14ac:dyDescent="0.25">
      <c r="C27" s="130" t="s">
        <v>240</v>
      </c>
      <c r="D27" s="6">
        <v>1.4008903588999999</v>
      </c>
      <c r="E27" s="6">
        <v>1.5887069534</v>
      </c>
      <c r="F27" s="6">
        <v>1.6776395301</v>
      </c>
      <c r="G27" s="6">
        <v>1.6782973896</v>
      </c>
      <c r="H27" s="6">
        <v>1.716247463</v>
      </c>
      <c r="I27" s="6"/>
      <c r="J27" s="6">
        <f t="shared" si="0"/>
        <v>0.1878165945000001</v>
      </c>
      <c r="K27" s="6">
        <f t="shared" si="0"/>
        <v>8.8932576699999988E-2</v>
      </c>
      <c r="L27" s="6">
        <f t="shared" si="0"/>
        <v>6.5785949999996873E-4</v>
      </c>
      <c r="M27" s="6">
        <f t="shared" si="0"/>
        <v>3.7950073400000006E-2</v>
      </c>
    </row>
    <row r="28" spans="2:13" x14ac:dyDescent="0.25">
      <c r="C28" s="130" t="s">
        <v>241</v>
      </c>
      <c r="D28" s="6">
        <v>0.75127120000000003</v>
      </c>
      <c r="E28" s="6">
        <v>0.84988196437999997</v>
      </c>
      <c r="F28" s="6">
        <v>0.89030849454000005</v>
      </c>
      <c r="G28" s="6">
        <v>0.88892222731000003</v>
      </c>
      <c r="H28" s="6">
        <v>0.91336288492999995</v>
      </c>
      <c r="I28" s="6"/>
      <c r="J28" s="6">
        <f t="shared" ref="J28:M29" si="1">E28-D28</f>
        <v>9.8610764379999938E-2</v>
      </c>
      <c r="K28" s="6">
        <f t="shared" si="1"/>
        <v>4.0426530160000085E-2</v>
      </c>
      <c r="L28" s="6">
        <f t="shared" si="1"/>
        <v>-1.3862672300000156E-3</v>
      </c>
      <c r="M28" s="6">
        <f t="shared" si="1"/>
        <v>2.4440657619999917E-2</v>
      </c>
    </row>
    <row r="29" spans="2:13" x14ac:dyDescent="0.25">
      <c r="C29" s="131" t="s">
        <v>242</v>
      </c>
      <c r="D29" s="60">
        <v>0.50374528767000004</v>
      </c>
      <c r="E29" s="60">
        <v>0.55685218355999999</v>
      </c>
      <c r="F29" s="60">
        <v>0.58237163388000002</v>
      </c>
      <c r="G29" s="60">
        <v>0.57719677260000002</v>
      </c>
      <c r="H29" s="60">
        <v>0.59085751807999998</v>
      </c>
      <c r="I29" s="60"/>
      <c r="J29" s="60">
        <f t="shared" si="1"/>
        <v>5.310689588999995E-2</v>
      </c>
      <c r="K29" s="60">
        <f t="shared" si="1"/>
        <v>2.5519450320000026E-2</v>
      </c>
      <c r="L29" s="60">
        <f t="shared" si="1"/>
        <v>-5.1748612799999982E-3</v>
      </c>
      <c r="M29" s="60">
        <f t="shared" si="1"/>
        <v>1.3660745479999958E-2</v>
      </c>
    </row>
    <row r="30" spans="2:13" x14ac:dyDescent="0.25">
      <c r="C30" s="114" t="s">
        <v>223</v>
      </c>
      <c r="D30" s="12">
        <f>+SUM(D26:D29)</f>
        <v>4.3693507068699997</v>
      </c>
      <c r="E30" s="12">
        <f t="shared" ref="E30:H30" si="2">+SUM(E26:E29)</f>
        <v>4.8245069424400002</v>
      </c>
      <c r="F30" s="12">
        <f t="shared" si="2"/>
        <v>5.1611011339199999</v>
      </c>
      <c r="G30" s="12">
        <f t="shared" si="2"/>
        <v>5.2442842308099999</v>
      </c>
      <c r="H30" s="12">
        <f t="shared" si="2"/>
        <v>5.7114892057099995</v>
      </c>
      <c r="I30"/>
      <c r="J30" s="6">
        <f>+SUM(J26:J29)</f>
        <v>0.45515623557000007</v>
      </c>
      <c r="K30" s="6">
        <f t="shared" ref="K30:M30" si="3">+SUM(K26:K29)</f>
        <v>0.33659419148000003</v>
      </c>
      <c r="L30" s="6">
        <f t="shared" si="3"/>
        <v>8.318309689000003E-2</v>
      </c>
      <c r="M30" s="6">
        <f t="shared" si="3"/>
        <v>0.4672049748999999</v>
      </c>
    </row>
    <row r="31" spans="2:13" x14ac:dyDescent="0.25">
      <c r="C31" s="353" t="s">
        <v>632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35"/>
      <c r="C35" s="135"/>
      <c r="D35" s="135" t="s">
        <v>254</v>
      </c>
      <c r="E35" s="135" t="s">
        <v>230</v>
      </c>
      <c r="F35" s="453" t="s">
        <v>229</v>
      </c>
      <c r="G35" s="453" t="s">
        <v>469</v>
      </c>
    </row>
    <row r="36" spans="2:8" x14ac:dyDescent="0.25">
      <c r="B36" s="135">
        <f t="shared" ref="B36:B83" si="4">YEAR(C36)</f>
        <v>2019</v>
      </c>
      <c r="C36" s="429">
        <v>43466</v>
      </c>
      <c r="D36" s="468">
        <v>4.5540649999999996</v>
      </c>
      <c r="E36" s="124" t="e">
        <v>#N/A</v>
      </c>
      <c r="F36" s="467"/>
      <c r="G36" s="467">
        <v>4.5540649999999996</v>
      </c>
      <c r="H36" s="126"/>
    </row>
    <row r="37" spans="2:8" x14ac:dyDescent="0.25">
      <c r="B37" s="135">
        <f t="shared" si="4"/>
        <v>2019</v>
      </c>
      <c r="C37" s="429">
        <v>43497</v>
      </c>
      <c r="D37" s="468">
        <v>4.7127499999999998</v>
      </c>
      <c r="E37" s="124" t="e">
        <v>#N/A</v>
      </c>
      <c r="F37" s="467">
        <f t="shared" ref="F37:F46" si="5">AVERAGEIF($B$36:$B$97,B37,$G$36:$G$97)</f>
        <v>4.8243339166666663</v>
      </c>
      <c r="G37" s="467">
        <v>4.7127499999999998</v>
      </c>
      <c r="H37" s="126"/>
    </row>
    <row r="38" spans="2:8" x14ac:dyDescent="0.25">
      <c r="B38" s="135">
        <f t="shared" si="4"/>
        <v>2019</v>
      </c>
      <c r="C38" s="429">
        <v>43525</v>
      </c>
      <c r="D38" s="468">
        <v>4.7294840000000002</v>
      </c>
      <c r="E38" s="124" t="e">
        <v>#N/A</v>
      </c>
      <c r="F38" s="467">
        <f t="shared" si="5"/>
        <v>4.8243339166666663</v>
      </c>
      <c r="G38" s="467">
        <v>4.7294840000000002</v>
      </c>
      <c r="H38" s="126"/>
    </row>
    <row r="39" spans="2:8" x14ac:dyDescent="0.25">
      <c r="B39" s="135">
        <f t="shared" si="4"/>
        <v>2019</v>
      </c>
      <c r="C39" s="429">
        <v>43556</v>
      </c>
      <c r="D39" s="468">
        <v>4.7902329999999997</v>
      </c>
      <c r="E39" s="124" t="e">
        <v>#N/A</v>
      </c>
      <c r="F39" s="467">
        <f t="shared" si="5"/>
        <v>4.8243339166666663</v>
      </c>
      <c r="G39" s="467">
        <v>4.7902329999999997</v>
      </c>
      <c r="H39" s="126"/>
    </row>
    <row r="40" spans="2:8" x14ac:dyDescent="0.25">
      <c r="B40" s="135">
        <f t="shared" si="4"/>
        <v>2019</v>
      </c>
      <c r="C40" s="429">
        <v>43586</v>
      </c>
      <c r="D40" s="468">
        <v>4.8398070000000004</v>
      </c>
      <c r="E40" s="124" t="e">
        <v>#N/A</v>
      </c>
      <c r="F40" s="467">
        <f t="shared" si="5"/>
        <v>4.8243339166666663</v>
      </c>
      <c r="G40" s="467">
        <v>4.8398070000000004</v>
      </c>
      <c r="H40" s="126"/>
    </row>
    <row r="41" spans="2:8" x14ac:dyDescent="0.25">
      <c r="B41" s="135">
        <f t="shared" si="4"/>
        <v>2019</v>
      </c>
      <c r="C41" s="429">
        <v>43617</v>
      </c>
      <c r="D41" s="468">
        <v>4.7946999999999997</v>
      </c>
      <c r="E41" s="124" t="e">
        <v>#N/A</v>
      </c>
      <c r="F41" s="467">
        <f t="shared" si="5"/>
        <v>4.8243339166666663</v>
      </c>
      <c r="G41" s="467">
        <v>4.7946999999999997</v>
      </c>
      <c r="H41" s="126"/>
    </row>
    <row r="42" spans="2:8" x14ac:dyDescent="0.25">
      <c r="B42" s="135">
        <f t="shared" si="4"/>
        <v>2019</v>
      </c>
      <c r="C42" s="429">
        <v>43647</v>
      </c>
      <c r="D42" s="468">
        <v>4.7073229999999997</v>
      </c>
      <c r="E42" s="124" t="e">
        <v>#N/A</v>
      </c>
      <c r="F42" s="467">
        <f t="shared" si="5"/>
        <v>4.8243339166666663</v>
      </c>
      <c r="G42" s="467">
        <v>4.7073229999999997</v>
      </c>
      <c r="H42" s="126"/>
    </row>
    <row r="43" spans="2:8" x14ac:dyDescent="0.25">
      <c r="B43" s="135">
        <f t="shared" si="4"/>
        <v>2019</v>
      </c>
      <c r="C43" s="429">
        <v>43678</v>
      </c>
      <c r="D43" s="468">
        <v>4.7658709999999997</v>
      </c>
      <c r="E43" s="124" t="e">
        <v>#N/A</v>
      </c>
      <c r="F43" s="467">
        <f t="shared" si="5"/>
        <v>4.8243339166666663</v>
      </c>
      <c r="G43" s="467">
        <v>4.7658709999999997</v>
      </c>
      <c r="H43" s="126"/>
    </row>
    <row r="44" spans="2:8" x14ac:dyDescent="0.25">
      <c r="B44" s="135">
        <f t="shared" si="4"/>
        <v>2019</v>
      </c>
      <c r="C44" s="429">
        <v>43709</v>
      </c>
      <c r="D44" s="468">
        <v>4.9894999999999996</v>
      </c>
      <c r="E44" s="124" t="e">
        <v>#N/A</v>
      </c>
      <c r="F44" s="467">
        <f t="shared" si="5"/>
        <v>4.8243339166666663</v>
      </c>
      <c r="G44" s="467">
        <v>4.9894999999999996</v>
      </c>
      <c r="H44" s="126"/>
    </row>
    <row r="45" spans="2:8" x14ac:dyDescent="0.25">
      <c r="B45" s="135">
        <f t="shared" si="4"/>
        <v>2019</v>
      </c>
      <c r="C45" s="429">
        <v>43739</v>
      </c>
      <c r="D45" s="468">
        <v>5.0222579999999999</v>
      </c>
      <c r="E45" s="124" t="e">
        <v>#N/A</v>
      </c>
      <c r="F45" s="467">
        <f t="shared" si="5"/>
        <v>4.8243339166666663</v>
      </c>
      <c r="G45" s="467">
        <v>5.0222579999999999</v>
      </c>
      <c r="H45" s="126"/>
    </row>
    <row r="46" spans="2:8" x14ac:dyDescent="0.25">
      <c r="B46" s="135">
        <f t="shared" si="4"/>
        <v>2019</v>
      </c>
      <c r="C46" s="429">
        <v>43770</v>
      </c>
      <c r="D46" s="468">
        <v>4.9945000000000004</v>
      </c>
      <c r="E46" s="124" t="e">
        <v>#N/A</v>
      </c>
      <c r="F46" s="467">
        <f t="shared" si="5"/>
        <v>4.8243339166666663</v>
      </c>
      <c r="G46" s="467">
        <v>4.9945000000000004</v>
      </c>
      <c r="H46" s="126"/>
    </row>
    <row r="47" spans="2:8" x14ac:dyDescent="0.25">
      <c r="B47" s="135">
        <f t="shared" si="4"/>
        <v>2019</v>
      </c>
      <c r="C47" s="429">
        <v>43800</v>
      </c>
      <c r="D47" s="468">
        <v>4.9915159999999998</v>
      </c>
      <c r="E47" s="124" t="e">
        <v>#N/A</v>
      </c>
      <c r="F47" s="467"/>
      <c r="G47" s="467">
        <v>4.9915159999999998</v>
      </c>
      <c r="H47" s="126"/>
    </row>
    <row r="48" spans="2:8" x14ac:dyDescent="0.25">
      <c r="B48" s="135">
        <f t="shared" si="4"/>
        <v>2020</v>
      </c>
      <c r="C48" s="429">
        <v>43831</v>
      </c>
      <c r="D48" s="468">
        <v>5.1452900000000001</v>
      </c>
      <c r="E48" s="124" t="e">
        <v>#N/A</v>
      </c>
      <c r="F48" s="467"/>
      <c r="G48" s="467">
        <v>5.1452900000000001</v>
      </c>
      <c r="H48" s="126"/>
    </row>
    <row r="49" spans="2:8" x14ac:dyDescent="0.25">
      <c r="B49" s="135">
        <f t="shared" si="4"/>
        <v>2020</v>
      </c>
      <c r="C49" s="429">
        <v>43862</v>
      </c>
      <c r="D49" s="468">
        <v>4.9652070000000004</v>
      </c>
      <c r="E49" s="124" t="e">
        <v>#N/A</v>
      </c>
      <c r="F49" s="467">
        <f t="shared" ref="F49:F58" si="6">AVERAGEIF($B$36:$B$97,B49,$G$36:$G$97)</f>
        <v>5.1603679999999992</v>
      </c>
      <c r="G49" s="467">
        <v>4.9652070000000004</v>
      </c>
      <c r="H49" s="126"/>
    </row>
    <row r="50" spans="2:8" x14ac:dyDescent="0.25">
      <c r="B50" s="135">
        <f t="shared" si="4"/>
        <v>2020</v>
      </c>
      <c r="C50" s="429">
        <v>43891</v>
      </c>
      <c r="D50" s="468">
        <v>5.2528709999999998</v>
      </c>
      <c r="E50" s="124" t="e">
        <v>#N/A</v>
      </c>
      <c r="F50" s="467">
        <f t="shared" si="6"/>
        <v>5.1603679999999992</v>
      </c>
      <c r="G50" s="467">
        <v>5.2528709999999998</v>
      </c>
      <c r="H50" s="126"/>
    </row>
    <row r="51" spans="2:8" x14ac:dyDescent="0.25">
      <c r="B51" s="135">
        <f t="shared" si="4"/>
        <v>2020</v>
      </c>
      <c r="C51" s="429">
        <v>43922</v>
      </c>
      <c r="D51" s="468">
        <v>4.9342670000000002</v>
      </c>
      <c r="E51" s="124" t="e">
        <v>#N/A</v>
      </c>
      <c r="F51" s="467">
        <f t="shared" si="6"/>
        <v>5.1603679999999992</v>
      </c>
      <c r="G51" s="467">
        <v>4.9342670000000002</v>
      </c>
      <c r="H51" s="126"/>
    </row>
    <row r="52" spans="2:8" x14ac:dyDescent="0.25">
      <c r="B52" s="135">
        <f t="shared" si="4"/>
        <v>2020</v>
      </c>
      <c r="C52" s="429">
        <v>43952</v>
      </c>
      <c r="D52" s="468">
        <v>4.7448709999999998</v>
      </c>
      <c r="E52" s="124" t="e">
        <v>#N/A</v>
      </c>
      <c r="F52" s="467">
        <f t="shared" si="6"/>
        <v>5.1603679999999992</v>
      </c>
      <c r="G52" s="467">
        <v>4.7448709999999998</v>
      </c>
      <c r="H52" s="126"/>
    </row>
    <row r="53" spans="2:8" x14ac:dyDescent="0.25">
      <c r="B53" s="135">
        <f t="shared" si="4"/>
        <v>2020</v>
      </c>
      <c r="C53" s="429">
        <v>43983</v>
      </c>
      <c r="D53" s="468">
        <v>5.1973330000000004</v>
      </c>
      <c r="E53" s="124" t="e">
        <v>#N/A</v>
      </c>
      <c r="F53" s="467">
        <f t="shared" si="6"/>
        <v>5.1603679999999992</v>
      </c>
      <c r="G53" s="467">
        <v>5.1973330000000004</v>
      </c>
      <c r="H53" s="126"/>
    </row>
    <row r="54" spans="2:8" x14ac:dyDescent="0.25">
      <c r="B54" s="135">
        <f t="shared" si="4"/>
        <v>2020</v>
      </c>
      <c r="C54" s="429">
        <v>44013</v>
      </c>
      <c r="D54" s="468">
        <v>5.3689359999999997</v>
      </c>
      <c r="E54" s="124" t="e">
        <v>#N/A</v>
      </c>
      <c r="F54" s="467">
        <f t="shared" si="6"/>
        <v>5.1603679999999992</v>
      </c>
      <c r="G54" s="467">
        <v>5.3689359999999997</v>
      </c>
      <c r="H54" s="126"/>
    </row>
    <row r="55" spans="2:8" x14ac:dyDescent="0.25">
      <c r="B55" s="135">
        <f t="shared" si="4"/>
        <v>2020</v>
      </c>
      <c r="C55" s="429">
        <v>44044</v>
      </c>
      <c r="D55" s="468">
        <v>5.3248389999999999</v>
      </c>
      <c r="E55" s="124" t="e">
        <v>#N/A</v>
      </c>
      <c r="F55" s="467">
        <f t="shared" si="6"/>
        <v>5.1603679999999992</v>
      </c>
      <c r="G55" s="467">
        <v>5.3248389999999999</v>
      </c>
      <c r="H55" s="126"/>
    </row>
    <row r="56" spans="2:8" x14ac:dyDescent="0.25">
      <c r="B56" s="135">
        <f t="shared" si="4"/>
        <v>2020</v>
      </c>
      <c r="C56" s="429">
        <v>44075</v>
      </c>
      <c r="D56" s="468">
        <v>5.3088670000000002</v>
      </c>
      <c r="E56" s="124" t="e">
        <v>#N/A</v>
      </c>
      <c r="F56" s="467">
        <f t="shared" si="6"/>
        <v>5.1603679999999992</v>
      </c>
      <c r="G56" s="467">
        <v>5.3088670000000002</v>
      </c>
      <c r="H56" s="126"/>
    </row>
    <row r="57" spans="2:8" x14ac:dyDescent="0.25">
      <c r="B57" s="135">
        <f t="shared" si="4"/>
        <v>2020</v>
      </c>
      <c r="C57" s="429">
        <v>44105</v>
      </c>
      <c r="D57" s="468">
        <v>5.2991609999999998</v>
      </c>
      <c r="E57" s="124" t="e">
        <v>#N/A</v>
      </c>
      <c r="F57" s="467">
        <f t="shared" si="6"/>
        <v>5.1603679999999992</v>
      </c>
      <c r="G57" s="467">
        <v>5.2991609999999998</v>
      </c>
      <c r="H57" s="126"/>
    </row>
    <row r="58" spans="2:8" x14ac:dyDescent="0.25">
      <c r="B58" s="135">
        <f t="shared" si="4"/>
        <v>2020</v>
      </c>
      <c r="C58" s="429">
        <v>44136</v>
      </c>
      <c r="D58" s="468">
        <v>5.3230000000000004</v>
      </c>
      <c r="E58" s="124" t="e">
        <v>#N/A</v>
      </c>
      <c r="F58" s="467">
        <f t="shared" si="6"/>
        <v>5.1603679999999992</v>
      </c>
      <c r="G58" s="467">
        <v>5.3230000000000004</v>
      </c>
      <c r="H58" s="126"/>
    </row>
    <row r="59" spans="2:8" x14ac:dyDescent="0.25">
      <c r="B59" s="135">
        <f t="shared" si="4"/>
        <v>2020</v>
      </c>
      <c r="C59" s="429">
        <v>44166</v>
      </c>
      <c r="D59" s="468">
        <v>5.059774</v>
      </c>
      <c r="E59" s="124" t="e">
        <v>#N/A</v>
      </c>
      <c r="F59" s="467"/>
      <c r="G59" s="467">
        <v>5.059774</v>
      </c>
      <c r="H59" s="126"/>
    </row>
    <row r="60" spans="2:8" x14ac:dyDescent="0.25">
      <c r="B60" s="135">
        <f t="shared" si="4"/>
        <v>2021</v>
      </c>
      <c r="C60" s="429">
        <v>44197</v>
      </c>
      <c r="D60" s="468">
        <v>5.188097</v>
      </c>
      <c r="E60" s="124" t="e">
        <v>#N/A</v>
      </c>
      <c r="F60" s="467"/>
      <c r="G60" s="467">
        <v>5.188097</v>
      </c>
      <c r="H60" s="126"/>
    </row>
    <row r="61" spans="2:8" x14ac:dyDescent="0.25">
      <c r="B61" s="135">
        <f t="shared" si="4"/>
        <v>2021</v>
      </c>
      <c r="C61" s="429">
        <v>44228</v>
      </c>
      <c r="D61" s="468">
        <v>4.214893</v>
      </c>
      <c r="E61" s="124" t="e">
        <v>#N/A</v>
      </c>
      <c r="F61" s="467">
        <f t="shared" ref="F61:F70" si="7">AVERAGEIF($B$36:$B$97,B61,$G$36:$G$97)</f>
        <v>5.2370532170416668</v>
      </c>
      <c r="G61" s="467">
        <v>4.214893</v>
      </c>
      <c r="H61" s="126"/>
    </row>
    <row r="62" spans="2:8" x14ac:dyDescent="0.25">
      <c r="B62" s="135">
        <f t="shared" si="4"/>
        <v>2021</v>
      </c>
      <c r="C62" s="429">
        <v>44256</v>
      </c>
      <c r="D62" s="468">
        <v>5.1158070000000002</v>
      </c>
      <c r="E62" s="124" t="e">
        <v>#N/A</v>
      </c>
      <c r="F62" s="467">
        <f t="shared" si="7"/>
        <v>5.2370532170416668</v>
      </c>
      <c r="G62" s="467">
        <v>5.1158070000000002</v>
      </c>
      <c r="H62" s="126"/>
    </row>
    <row r="63" spans="2:8" x14ac:dyDescent="0.25">
      <c r="B63" s="135">
        <f t="shared" si="4"/>
        <v>2021</v>
      </c>
      <c r="C63" s="429">
        <v>44287</v>
      </c>
      <c r="D63" s="468">
        <v>5.2537479624000003</v>
      </c>
      <c r="E63" s="124" t="e">
        <v>#N/A</v>
      </c>
      <c r="F63" s="467">
        <f t="shared" si="7"/>
        <v>5.2370532170416668</v>
      </c>
      <c r="G63" s="467">
        <v>5.2537479624000003</v>
      </c>
      <c r="H63" s="126"/>
    </row>
    <row r="64" spans="2:8" x14ac:dyDescent="0.25">
      <c r="B64" s="135">
        <f t="shared" si="4"/>
        <v>2021</v>
      </c>
      <c r="C64" s="429">
        <v>44317</v>
      </c>
      <c r="D64" s="468">
        <v>5.3734556420999997</v>
      </c>
      <c r="E64" s="124">
        <v>5.3734556420999997</v>
      </c>
      <c r="F64" s="467">
        <f t="shared" si="7"/>
        <v>5.2370532170416668</v>
      </c>
      <c r="G64" s="467">
        <v>5.3734556420999997</v>
      </c>
      <c r="H64" s="126"/>
    </row>
    <row r="65" spans="2:8" x14ac:dyDescent="0.25">
      <c r="B65" s="135">
        <f t="shared" si="4"/>
        <v>2021</v>
      </c>
      <c r="C65" s="429">
        <v>44348</v>
      </c>
      <c r="D65" s="468" t="e">
        <v>#N/A</v>
      </c>
      <c r="E65" s="124">
        <v>5.3177680000000001</v>
      </c>
      <c r="F65" s="467">
        <f t="shared" si="7"/>
        <v>5.2370532170416668</v>
      </c>
      <c r="G65" s="467">
        <v>5.3177680000000001</v>
      </c>
      <c r="H65" s="126"/>
    </row>
    <row r="66" spans="2:8" x14ac:dyDescent="0.25">
      <c r="B66" s="135">
        <f t="shared" si="4"/>
        <v>2021</v>
      </c>
      <c r="C66" s="429">
        <v>44378</v>
      </c>
      <c r="D66" s="468" t="e">
        <v>#N/A</v>
      </c>
      <c r="E66" s="124">
        <v>5.3269489999999999</v>
      </c>
      <c r="F66" s="467">
        <f t="shared" si="7"/>
        <v>5.2370532170416668</v>
      </c>
      <c r="G66" s="467">
        <v>5.3269489999999999</v>
      </c>
      <c r="H66" s="126"/>
    </row>
    <row r="67" spans="2:8" x14ac:dyDescent="0.25">
      <c r="B67" s="135">
        <f t="shared" si="4"/>
        <v>2021</v>
      </c>
      <c r="C67" s="429">
        <v>44409</v>
      </c>
      <c r="D67" s="468" t="e">
        <v>#N/A</v>
      </c>
      <c r="E67" s="124">
        <v>5.3051899999999996</v>
      </c>
      <c r="F67" s="467">
        <f t="shared" si="7"/>
        <v>5.2370532170416668</v>
      </c>
      <c r="G67" s="467">
        <v>5.3051899999999996</v>
      </c>
      <c r="H67" s="126"/>
    </row>
    <row r="68" spans="2:8" x14ac:dyDescent="0.25">
      <c r="B68" s="135">
        <f t="shared" si="4"/>
        <v>2021</v>
      </c>
      <c r="C68" s="429">
        <v>44440</v>
      </c>
      <c r="D68" s="468" t="e">
        <v>#N/A</v>
      </c>
      <c r="E68" s="124">
        <v>5.3785550000000004</v>
      </c>
      <c r="F68" s="467">
        <f t="shared" si="7"/>
        <v>5.2370532170416668</v>
      </c>
      <c r="G68" s="467">
        <v>5.3785550000000004</v>
      </c>
      <c r="H68" s="126"/>
    </row>
    <row r="69" spans="2:8" x14ac:dyDescent="0.25">
      <c r="B69" s="135">
        <f t="shared" si="4"/>
        <v>2021</v>
      </c>
      <c r="C69" s="429">
        <v>44470</v>
      </c>
      <c r="D69" s="468" t="e">
        <v>#N/A</v>
      </c>
      <c r="E69" s="124">
        <v>5.4438069999999996</v>
      </c>
      <c r="F69" s="467">
        <f t="shared" si="7"/>
        <v>5.2370532170416668</v>
      </c>
      <c r="G69" s="467">
        <v>5.4438069999999996</v>
      </c>
      <c r="H69" s="126"/>
    </row>
    <row r="70" spans="2:8" x14ac:dyDescent="0.25">
      <c r="B70" s="135">
        <f t="shared" si="4"/>
        <v>2021</v>
      </c>
      <c r="C70" s="429">
        <v>44501</v>
      </c>
      <c r="D70" s="468" t="e">
        <v>#N/A</v>
      </c>
      <c r="E70" s="124">
        <v>5.4253640000000001</v>
      </c>
      <c r="F70" s="467">
        <f t="shared" si="7"/>
        <v>5.2370532170416668</v>
      </c>
      <c r="G70" s="467">
        <v>5.4253640000000001</v>
      </c>
      <c r="H70" s="126"/>
    </row>
    <row r="71" spans="2:8" x14ac:dyDescent="0.25">
      <c r="B71" s="135">
        <f t="shared" si="4"/>
        <v>2021</v>
      </c>
      <c r="C71" s="429">
        <v>44531</v>
      </c>
      <c r="D71" s="468" t="e">
        <v>#N/A</v>
      </c>
      <c r="E71" s="124">
        <v>5.5010050000000001</v>
      </c>
      <c r="F71" s="467"/>
      <c r="G71" s="467">
        <v>5.5010050000000001</v>
      </c>
      <c r="H71" s="126"/>
    </row>
    <row r="72" spans="2:8" x14ac:dyDescent="0.25">
      <c r="B72" s="135">
        <f t="shared" si="4"/>
        <v>2022</v>
      </c>
      <c r="C72" s="429">
        <v>44562</v>
      </c>
      <c r="D72" s="468" t="e">
        <v>#N/A</v>
      </c>
      <c r="E72" s="124">
        <v>5.39642</v>
      </c>
      <c r="F72" s="467"/>
      <c r="G72" s="467">
        <v>5.39642</v>
      </c>
      <c r="H72" s="126"/>
    </row>
    <row r="73" spans="2:8" x14ac:dyDescent="0.25">
      <c r="B73" s="135">
        <f t="shared" si="4"/>
        <v>2022</v>
      </c>
      <c r="C73" s="429">
        <v>44593</v>
      </c>
      <c r="D73" s="468" t="e">
        <v>#N/A</v>
      </c>
      <c r="E73" s="124">
        <v>5.4695309999999999</v>
      </c>
      <c r="F73" s="467">
        <f t="shared" ref="F73:F82" si="8">AVERAGEIF($B$36:$B$97,B73,$G$36:$G$97)</f>
        <v>5.710267916666667</v>
      </c>
      <c r="G73" s="467">
        <v>5.4695309999999999</v>
      </c>
      <c r="H73" s="126"/>
    </row>
    <row r="74" spans="2:8" x14ac:dyDescent="0.25">
      <c r="B74" s="135">
        <f t="shared" si="4"/>
        <v>2022</v>
      </c>
      <c r="C74" s="429">
        <v>44621</v>
      </c>
      <c r="D74" s="468" t="e">
        <v>#N/A</v>
      </c>
      <c r="E74" s="124">
        <v>5.5798649999999999</v>
      </c>
      <c r="F74" s="467">
        <f t="shared" si="8"/>
        <v>5.710267916666667</v>
      </c>
      <c r="G74" s="467">
        <v>5.5798649999999999</v>
      </c>
      <c r="H74" s="126"/>
    </row>
    <row r="75" spans="2:8" x14ac:dyDescent="0.25">
      <c r="B75" s="135">
        <f t="shared" si="4"/>
        <v>2022</v>
      </c>
      <c r="C75" s="429">
        <v>44652</v>
      </c>
      <c r="D75" s="468" t="e">
        <v>#N/A</v>
      </c>
      <c r="E75" s="124">
        <v>5.6452590000000002</v>
      </c>
      <c r="F75" s="467">
        <f t="shared" si="8"/>
        <v>5.710267916666667</v>
      </c>
      <c r="G75" s="467">
        <v>5.6452590000000002</v>
      </c>
      <c r="H75" s="126"/>
    </row>
    <row r="76" spans="2:8" x14ac:dyDescent="0.25">
      <c r="B76" s="135">
        <f t="shared" si="4"/>
        <v>2022</v>
      </c>
      <c r="C76" s="429">
        <v>44682</v>
      </c>
      <c r="D76" s="468" t="e">
        <v>#N/A</v>
      </c>
      <c r="E76" s="124">
        <v>5.7229650000000003</v>
      </c>
      <c r="F76" s="467">
        <f t="shared" si="8"/>
        <v>5.710267916666667</v>
      </c>
      <c r="G76" s="467">
        <v>5.7229650000000003</v>
      </c>
      <c r="H76" s="126"/>
    </row>
    <row r="77" spans="2:8" x14ac:dyDescent="0.25">
      <c r="B77" s="135">
        <f t="shared" si="4"/>
        <v>2022</v>
      </c>
      <c r="C77" s="429">
        <v>44713</v>
      </c>
      <c r="D77" s="468" t="e">
        <v>#N/A</v>
      </c>
      <c r="E77" s="124">
        <v>5.7427710000000003</v>
      </c>
      <c r="F77" s="467">
        <f t="shared" si="8"/>
        <v>5.710267916666667</v>
      </c>
      <c r="G77" s="467">
        <v>5.7427710000000003</v>
      </c>
      <c r="H77" s="126"/>
    </row>
    <row r="78" spans="2:8" x14ac:dyDescent="0.25">
      <c r="B78" s="135">
        <f t="shared" si="4"/>
        <v>2022</v>
      </c>
      <c r="C78" s="429">
        <v>44743</v>
      </c>
      <c r="D78" s="468" t="e">
        <v>#N/A</v>
      </c>
      <c r="E78" s="124">
        <v>5.7377849999999997</v>
      </c>
      <c r="F78" s="467">
        <f t="shared" si="8"/>
        <v>5.710267916666667</v>
      </c>
      <c r="G78" s="467">
        <v>5.7377849999999997</v>
      </c>
      <c r="H78" s="126"/>
    </row>
    <row r="79" spans="2:8" x14ac:dyDescent="0.25">
      <c r="B79" s="135">
        <f t="shared" si="4"/>
        <v>2022</v>
      </c>
      <c r="C79" s="429">
        <v>44774</v>
      </c>
      <c r="D79" s="468" t="e">
        <v>#N/A</v>
      </c>
      <c r="E79" s="124">
        <v>5.8292830000000002</v>
      </c>
      <c r="F79" s="467">
        <f t="shared" si="8"/>
        <v>5.710267916666667</v>
      </c>
      <c r="G79" s="467">
        <v>5.8292830000000002</v>
      </c>
      <c r="H79" s="126"/>
    </row>
    <row r="80" spans="2:8" x14ac:dyDescent="0.25">
      <c r="B80" s="135">
        <f t="shared" si="4"/>
        <v>2022</v>
      </c>
      <c r="C80" s="429">
        <v>44805</v>
      </c>
      <c r="D80" s="468" t="e">
        <v>#N/A</v>
      </c>
      <c r="E80" s="124">
        <v>5.840185</v>
      </c>
      <c r="F80" s="467">
        <f t="shared" si="8"/>
        <v>5.710267916666667</v>
      </c>
      <c r="G80" s="467">
        <v>5.840185</v>
      </c>
      <c r="H80" s="126"/>
    </row>
    <row r="81" spans="2:8" x14ac:dyDescent="0.25">
      <c r="B81" s="135">
        <f t="shared" si="4"/>
        <v>2022</v>
      </c>
      <c r="C81" s="429">
        <v>44835</v>
      </c>
      <c r="D81" s="468" t="e">
        <v>#N/A</v>
      </c>
      <c r="E81" s="124">
        <v>5.8903030000000003</v>
      </c>
      <c r="F81" s="467">
        <f t="shared" si="8"/>
        <v>5.710267916666667</v>
      </c>
      <c r="G81" s="467">
        <v>5.8903030000000003</v>
      </c>
      <c r="H81" s="126"/>
    </row>
    <row r="82" spans="2:8" x14ac:dyDescent="0.25">
      <c r="B82" s="135">
        <f t="shared" si="4"/>
        <v>2022</v>
      </c>
      <c r="C82" s="429">
        <v>44866</v>
      </c>
      <c r="D82" s="468" t="e">
        <v>#N/A</v>
      </c>
      <c r="E82" s="124">
        <v>5.8894130000000002</v>
      </c>
      <c r="F82" s="467">
        <f t="shared" si="8"/>
        <v>5.710267916666667</v>
      </c>
      <c r="G82" s="467">
        <v>5.8894130000000002</v>
      </c>
      <c r="H82" s="126"/>
    </row>
    <row r="83" spans="2:8" x14ac:dyDescent="0.25">
      <c r="B83" s="135">
        <f t="shared" si="4"/>
        <v>2022</v>
      </c>
      <c r="C83" s="429">
        <v>44896</v>
      </c>
      <c r="D83" s="468" t="e">
        <v>#N/A</v>
      </c>
      <c r="E83" s="124">
        <v>5.7794350000000003</v>
      </c>
      <c r="F83" s="467"/>
      <c r="G83" s="467">
        <v>5.7794350000000003</v>
      </c>
      <c r="H83" s="126"/>
    </row>
    <row r="84" spans="2:8" x14ac:dyDescent="0.25">
      <c r="C84" s="122"/>
      <c r="E84" s="128"/>
      <c r="F84" s="126"/>
      <c r="G84" s="128"/>
      <c r="H84" s="126"/>
    </row>
    <row r="85" spans="2:8" x14ac:dyDescent="0.25">
      <c r="C85" s="122"/>
      <c r="E85" s="128"/>
      <c r="F85" s="126"/>
      <c r="G85" s="128"/>
      <c r="H85" s="126"/>
    </row>
    <row r="86" spans="2:8" x14ac:dyDescent="0.25">
      <c r="C86" s="122"/>
      <c r="E86" s="128"/>
      <c r="F86" s="126"/>
      <c r="G86" s="128"/>
      <c r="H86" s="126"/>
    </row>
    <row r="87" spans="2:8" x14ac:dyDescent="0.25">
      <c r="C87" s="122"/>
      <c r="E87" s="128"/>
      <c r="F87" s="126"/>
      <c r="G87" s="128"/>
      <c r="H87" s="126"/>
    </row>
    <row r="88" spans="2:8" x14ac:dyDescent="0.25">
      <c r="C88" s="122"/>
      <c r="E88" s="128"/>
      <c r="F88" s="126"/>
      <c r="G88" s="128"/>
      <c r="H88" s="126"/>
    </row>
    <row r="89" spans="2:8" x14ac:dyDescent="0.25">
      <c r="B89" s="5"/>
      <c r="C89" s="5" t="s">
        <v>0</v>
      </c>
      <c r="E89" s="128"/>
      <c r="F89" s="126"/>
      <c r="G89" s="128"/>
      <c r="H89" s="126"/>
    </row>
    <row r="90" spans="2:8" x14ac:dyDescent="0.25">
      <c r="B90">
        <v>2.5</v>
      </c>
      <c r="C90" s="6">
        <v>0</v>
      </c>
      <c r="E90" s="128"/>
      <c r="F90" s="126"/>
      <c r="G90" s="128"/>
      <c r="H90" s="126"/>
    </row>
    <row r="91" spans="2:8" x14ac:dyDescent="0.25">
      <c r="B91">
        <v>2.5</v>
      </c>
      <c r="C91" s="6">
        <v>1</v>
      </c>
      <c r="E91" s="128"/>
      <c r="F91" s="126"/>
      <c r="G91" s="128"/>
      <c r="H91" s="126"/>
    </row>
    <row r="92" spans="2:8" x14ac:dyDescent="0.25">
      <c r="C92" s="122"/>
      <c r="E92" s="128"/>
      <c r="F92" s="126"/>
      <c r="G92" s="128"/>
      <c r="H92" s="126"/>
    </row>
    <row r="93" spans="2:8" x14ac:dyDescent="0.25">
      <c r="C93" s="122"/>
      <c r="E93" s="128"/>
      <c r="F93" s="126"/>
      <c r="G93" s="128"/>
      <c r="H93" s="126"/>
    </row>
    <row r="94" spans="2:8" x14ac:dyDescent="0.25">
      <c r="C94" s="122"/>
      <c r="E94" s="128"/>
      <c r="F94" s="126"/>
      <c r="G94" s="128"/>
      <c r="H94" s="126"/>
    </row>
    <row r="95" spans="2:8" x14ac:dyDescent="0.25">
      <c r="C95" s="122"/>
      <c r="E95" s="128"/>
      <c r="F95" s="126"/>
      <c r="G95" s="128"/>
      <c r="H95" s="126"/>
    </row>
    <row r="96" spans="2:8" x14ac:dyDescent="0.25">
      <c r="C96" s="122"/>
      <c r="E96" s="128"/>
      <c r="F96" s="126"/>
      <c r="G96" s="128"/>
      <c r="H96" s="126"/>
    </row>
    <row r="97" spans="3:8" x14ac:dyDescent="0.25">
      <c r="C97" s="122"/>
      <c r="E97" s="128"/>
      <c r="F97" s="126"/>
      <c r="G97" s="128"/>
      <c r="H97" s="126"/>
    </row>
    <row r="98" spans="3:8" x14ac:dyDescent="0.25"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42.28515625" style="119" customWidth="1"/>
    <col min="18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243</v>
      </c>
      <c r="R6" s="220" t="s">
        <v>255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240</v>
      </c>
      <c r="R7" s="221" t="s">
        <v>256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241</v>
      </c>
      <c r="R8" s="221" t="s">
        <v>257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242</v>
      </c>
      <c r="R9" s="221" t="s">
        <v>258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473" t="s">
        <v>435</v>
      </c>
      <c r="R10" s="330" t="s">
        <v>436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4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4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4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4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4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4" x14ac:dyDescent="0.25">
      <c r="A24"/>
      <c r="B24"/>
      <c r="C24" s="581" t="s">
        <v>278</v>
      </c>
      <c r="D24" s="581"/>
      <c r="E24" s="581"/>
      <c r="F24" s="581"/>
      <c r="G24" s="581"/>
      <c r="H24" s="32"/>
      <c r="I24" s="581" t="s">
        <v>88</v>
      </c>
      <c r="J24" s="581"/>
      <c r="K24" s="581"/>
      <c r="L24" s="581"/>
    </row>
    <row r="25" spans="1:14" x14ac:dyDescent="0.25"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4" x14ac:dyDescent="0.25">
      <c r="A26" s="410"/>
      <c r="B26" s="411" t="s">
        <v>243</v>
      </c>
      <c r="C26" s="412">
        <v>1.4795108438</v>
      </c>
      <c r="D26" s="412">
        <v>1.5370005534</v>
      </c>
      <c r="E26" s="412">
        <v>1.7031136557</v>
      </c>
      <c r="F26" s="412">
        <v>1.7496432137</v>
      </c>
      <c r="G26" s="412">
        <v>2.0604839342000001</v>
      </c>
      <c r="H26" s="412"/>
      <c r="I26" s="412">
        <f t="shared" ref="I26:L29" si="0">D26-C26</f>
        <v>5.7489709599999994E-2</v>
      </c>
      <c r="J26" s="412">
        <f t="shared" si="0"/>
        <v>0.16611310229999998</v>
      </c>
      <c r="K26" s="412">
        <f t="shared" si="0"/>
        <v>4.6529558000000026E-2</v>
      </c>
      <c r="L26" s="412">
        <f t="shared" si="0"/>
        <v>0.31084072050000011</v>
      </c>
      <c r="M26" s="128"/>
      <c r="N26" s="331"/>
    </row>
    <row r="27" spans="1:14" x14ac:dyDescent="0.25">
      <c r="A27" s="410"/>
      <c r="B27" s="411" t="s">
        <v>240</v>
      </c>
      <c r="C27" s="412">
        <v>1.1990419780999999</v>
      </c>
      <c r="D27" s="412">
        <v>1.1664619699000001</v>
      </c>
      <c r="E27" s="412">
        <v>1.0892118851999999</v>
      </c>
      <c r="F27" s="412">
        <v>1.1259502279</v>
      </c>
      <c r="G27" s="412">
        <v>1.1085966666</v>
      </c>
      <c r="H27" s="412"/>
      <c r="I27" s="412">
        <f t="shared" si="0"/>
        <v>-3.2580008199999844E-2</v>
      </c>
      <c r="J27" s="412">
        <f t="shared" si="0"/>
        <v>-7.7250084700000166E-2</v>
      </c>
      <c r="K27" s="412">
        <f t="shared" si="0"/>
        <v>3.6738342700000093E-2</v>
      </c>
      <c r="L27" s="412">
        <f t="shared" si="0"/>
        <v>-1.7353561299999987E-2</v>
      </c>
      <c r="M27" s="128"/>
    </row>
    <row r="28" spans="1:14" x14ac:dyDescent="0.25">
      <c r="A28" s="410"/>
      <c r="B28" s="411" t="s">
        <v>241</v>
      </c>
      <c r="C28" s="412">
        <v>0.20241119452</v>
      </c>
      <c r="D28" s="412">
        <v>0.23783130137</v>
      </c>
      <c r="E28" s="412">
        <v>0.19663003004999999</v>
      </c>
      <c r="F28" s="412">
        <v>0.20969510465999999</v>
      </c>
      <c r="G28" s="412">
        <v>0.20017905836</v>
      </c>
      <c r="H28" s="412"/>
      <c r="I28" s="412">
        <f t="shared" si="0"/>
        <v>3.5420106849999994E-2</v>
      </c>
      <c r="J28" s="412">
        <f t="shared" si="0"/>
        <v>-4.120127132000001E-2</v>
      </c>
      <c r="K28" s="412">
        <f t="shared" si="0"/>
        <v>1.3065074610000005E-2</v>
      </c>
      <c r="L28" s="412">
        <f t="shared" si="0"/>
        <v>-9.5160462999999973E-3</v>
      </c>
      <c r="M28" s="128"/>
    </row>
    <row r="29" spans="1:14" x14ac:dyDescent="0.25">
      <c r="A29" s="410"/>
      <c r="B29" s="413" t="s">
        <v>242</v>
      </c>
      <c r="C29" s="414">
        <v>0.13265153151</v>
      </c>
      <c r="D29" s="414">
        <v>0.19762761917999999</v>
      </c>
      <c r="E29" s="414">
        <v>0.20775818852</v>
      </c>
      <c r="F29" s="414">
        <v>0.23188643615999999</v>
      </c>
      <c r="G29" s="414">
        <v>0.22443021670999999</v>
      </c>
      <c r="H29" s="414"/>
      <c r="I29" s="414">
        <f t="shared" si="0"/>
        <v>6.4976087669999988E-2</v>
      </c>
      <c r="J29" s="414">
        <f t="shared" si="0"/>
        <v>1.0130569340000006E-2</v>
      </c>
      <c r="K29" s="414">
        <f t="shared" si="0"/>
        <v>2.4128247639999989E-2</v>
      </c>
      <c r="L29" s="414">
        <f t="shared" si="0"/>
        <v>-7.4562194499999956E-3</v>
      </c>
      <c r="M29" s="128"/>
    </row>
    <row r="30" spans="1:14" x14ac:dyDescent="0.25">
      <c r="B30" s="114" t="s">
        <v>223</v>
      </c>
      <c r="C30" s="6">
        <f t="shared" ref="C30:G30" si="1">+SUM(C26:C29)</f>
        <v>3.0136155479300002</v>
      </c>
      <c r="D30" s="6">
        <f t="shared" si="1"/>
        <v>3.1389214438499997</v>
      </c>
      <c r="E30" s="6">
        <f t="shared" si="1"/>
        <v>3.1967137594700001</v>
      </c>
      <c r="F30" s="6">
        <f t="shared" si="1"/>
        <v>3.3171749824200001</v>
      </c>
      <c r="G30" s="6">
        <f t="shared" si="1"/>
        <v>3.59368987587</v>
      </c>
      <c r="H30" s="6"/>
      <c r="I30" s="6">
        <f>+SUM(I26:I29)</f>
        <v>0.12530589592000013</v>
      </c>
      <c r="J30" s="6">
        <f t="shared" ref="J30:L30" si="2">+SUM(J26:J29)</f>
        <v>5.7792315619999812E-2</v>
      </c>
      <c r="K30" s="6">
        <f t="shared" si="2"/>
        <v>0.12046122295000011</v>
      </c>
      <c r="L30" s="6">
        <f t="shared" si="2"/>
        <v>0.27651489345000013</v>
      </c>
      <c r="M30" s="128"/>
    </row>
    <row r="31" spans="1:14" x14ac:dyDescent="0.25">
      <c r="B31" s="353" t="s">
        <v>632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259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3">YEAR(B36)</f>
        <v>2019</v>
      </c>
      <c r="B36" s="429">
        <v>43466</v>
      </c>
      <c r="C36" s="468">
        <v>3.7151969999999999</v>
      </c>
      <c r="D36" s="124" t="e">
        <v>#N/A</v>
      </c>
      <c r="E36" s="467"/>
      <c r="F36" s="467">
        <v>3.7151969999999999</v>
      </c>
      <c r="G36" s="126"/>
    </row>
    <row r="37" spans="1:7" x14ac:dyDescent="0.25">
      <c r="A37" s="135">
        <f t="shared" si="3"/>
        <v>2019</v>
      </c>
      <c r="B37" s="429">
        <v>43497</v>
      </c>
      <c r="C37" s="468">
        <v>3.5900650000000001</v>
      </c>
      <c r="D37" s="124" t="e">
        <v>#N/A</v>
      </c>
      <c r="E37" s="467">
        <f t="shared" ref="E37:E46" si="4">AVERAGEIF($A$36:$A$97,A37,$F$36:$F$97)</f>
        <v>3.14127775</v>
      </c>
      <c r="F37" s="467">
        <v>3.5900650000000001</v>
      </c>
      <c r="G37" s="126"/>
    </row>
    <row r="38" spans="1:7" x14ac:dyDescent="0.25">
      <c r="A38" s="135">
        <f t="shared" si="3"/>
        <v>2019</v>
      </c>
      <c r="B38" s="429">
        <v>43525</v>
      </c>
      <c r="C38" s="468">
        <v>3.1362429999999999</v>
      </c>
      <c r="D38" s="124" t="e">
        <v>#N/A</v>
      </c>
      <c r="E38" s="467">
        <f t="shared" si="4"/>
        <v>3.14127775</v>
      </c>
      <c r="F38" s="467">
        <v>3.1362429999999999</v>
      </c>
      <c r="G38" s="126"/>
    </row>
    <row r="39" spans="1:7" x14ac:dyDescent="0.25">
      <c r="A39" s="135">
        <f t="shared" si="3"/>
        <v>2019</v>
      </c>
      <c r="B39" s="429">
        <v>43556</v>
      </c>
      <c r="C39" s="468">
        <v>2.8857740000000001</v>
      </c>
      <c r="D39" s="124" t="e">
        <v>#N/A</v>
      </c>
      <c r="E39" s="467">
        <f t="shared" si="4"/>
        <v>3.14127775</v>
      </c>
      <c r="F39" s="467">
        <v>2.8857740000000001</v>
      </c>
      <c r="G39" s="126"/>
    </row>
    <row r="40" spans="1:7" x14ac:dyDescent="0.25">
      <c r="A40" s="135">
        <f t="shared" si="3"/>
        <v>2019</v>
      </c>
      <c r="B40" s="429">
        <v>43586</v>
      </c>
      <c r="C40" s="468">
        <v>2.7452040000000002</v>
      </c>
      <c r="D40" s="124" t="e">
        <v>#N/A</v>
      </c>
      <c r="E40" s="467">
        <f t="shared" si="4"/>
        <v>3.14127775</v>
      </c>
      <c r="F40" s="467">
        <v>2.7452040000000002</v>
      </c>
      <c r="G40" s="126"/>
    </row>
    <row r="41" spans="1:7" x14ac:dyDescent="0.25">
      <c r="A41" s="135">
        <f t="shared" si="3"/>
        <v>2019</v>
      </c>
      <c r="B41" s="429">
        <v>43617</v>
      </c>
      <c r="C41" s="468">
        <v>2.7531680000000001</v>
      </c>
      <c r="D41" s="124" t="e">
        <v>#N/A</v>
      </c>
      <c r="E41" s="467">
        <f t="shared" si="4"/>
        <v>3.14127775</v>
      </c>
      <c r="F41" s="467">
        <v>2.7531680000000001</v>
      </c>
      <c r="G41" s="126"/>
    </row>
    <row r="42" spans="1:7" x14ac:dyDescent="0.25">
      <c r="A42" s="135">
        <f t="shared" si="3"/>
        <v>2019</v>
      </c>
      <c r="B42" s="429">
        <v>43647</v>
      </c>
      <c r="C42" s="468">
        <v>2.929627</v>
      </c>
      <c r="D42" s="124" t="e">
        <v>#N/A</v>
      </c>
      <c r="E42" s="467">
        <f t="shared" si="4"/>
        <v>3.14127775</v>
      </c>
      <c r="F42" s="467">
        <v>2.929627</v>
      </c>
      <c r="G42" s="126"/>
    </row>
    <row r="43" spans="1:7" x14ac:dyDescent="0.25">
      <c r="A43" s="135">
        <f t="shared" si="3"/>
        <v>2019</v>
      </c>
      <c r="B43" s="429">
        <v>43678</v>
      </c>
      <c r="C43" s="468">
        <v>2.8539729999999999</v>
      </c>
      <c r="D43" s="124" t="e">
        <v>#N/A</v>
      </c>
      <c r="E43" s="467">
        <f t="shared" si="4"/>
        <v>3.14127775</v>
      </c>
      <c r="F43" s="467">
        <v>2.8539729999999999</v>
      </c>
      <c r="G43" s="126"/>
    </row>
    <row r="44" spans="1:7" x14ac:dyDescent="0.25">
      <c r="A44" s="135">
        <f t="shared" si="3"/>
        <v>2019</v>
      </c>
      <c r="B44" s="429">
        <v>43709</v>
      </c>
      <c r="C44" s="468">
        <v>3.0413929999999998</v>
      </c>
      <c r="D44" s="124" t="e">
        <v>#N/A</v>
      </c>
      <c r="E44" s="467">
        <f t="shared" si="4"/>
        <v>3.14127775</v>
      </c>
      <c r="F44" s="467">
        <v>3.0413929999999998</v>
      </c>
      <c r="G44" s="126"/>
    </row>
    <row r="45" spans="1:7" x14ac:dyDescent="0.25">
      <c r="A45" s="135">
        <f t="shared" si="3"/>
        <v>2019</v>
      </c>
      <c r="B45" s="429">
        <v>43739</v>
      </c>
      <c r="C45" s="468">
        <v>3.1476060000000001</v>
      </c>
      <c r="D45" s="124" t="e">
        <v>#N/A</v>
      </c>
      <c r="E45" s="467">
        <f t="shared" si="4"/>
        <v>3.14127775</v>
      </c>
      <c r="F45" s="467">
        <v>3.1476060000000001</v>
      </c>
      <c r="G45" s="126"/>
    </row>
    <row r="46" spans="1:7" x14ac:dyDescent="0.25">
      <c r="A46" s="135">
        <f t="shared" si="3"/>
        <v>2019</v>
      </c>
      <c r="B46" s="429">
        <v>43770</v>
      </c>
      <c r="C46" s="468">
        <v>3.398466</v>
      </c>
      <c r="D46" s="124" t="e">
        <v>#N/A</v>
      </c>
      <c r="E46" s="467">
        <f t="shared" si="4"/>
        <v>3.14127775</v>
      </c>
      <c r="F46" s="467">
        <v>3.398466</v>
      </c>
      <c r="G46" s="126"/>
    </row>
    <row r="47" spans="1:7" x14ac:dyDescent="0.25">
      <c r="A47" s="135">
        <f t="shared" si="3"/>
        <v>2019</v>
      </c>
      <c r="B47" s="429">
        <v>43800</v>
      </c>
      <c r="C47" s="468">
        <v>3.4986169999999999</v>
      </c>
      <c r="D47" s="124" t="e">
        <v>#N/A</v>
      </c>
      <c r="E47" s="467"/>
      <c r="F47" s="467">
        <v>3.4986169999999999</v>
      </c>
      <c r="G47" s="126"/>
    </row>
    <row r="48" spans="1:7" x14ac:dyDescent="0.25">
      <c r="A48" s="135">
        <f t="shared" si="3"/>
        <v>2020</v>
      </c>
      <c r="B48" s="429">
        <v>43831</v>
      </c>
      <c r="C48" s="468">
        <v>3.3962810000000001</v>
      </c>
      <c r="D48" s="124" t="e">
        <v>#N/A</v>
      </c>
      <c r="E48" s="467"/>
      <c r="F48" s="467">
        <v>3.3962810000000001</v>
      </c>
      <c r="G48" s="126"/>
    </row>
    <row r="49" spans="1:7" x14ac:dyDescent="0.25">
      <c r="A49" s="135">
        <f t="shared" si="3"/>
        <v>2020</v>
      </c>
      <c r="B49" s="429">
        <v>43862</v>
      </c>
      <c r="C49" s="468">
        <v>3.2084169999999999</v>
      </c>
      <c r="D49" s="124" t="e">
        <v>#N/A</v>
      </c>
      <c r="E49" s="467">
        <f t="shared" ref="E49:E58" si="5">AVERAGEIF($A$36:$A$97,A49,$F$36:$F$97)</f>
        <v>3.1953088333333333</v>
      </c>
      <c r="F49" s="467">
        <v>3.2084169999999999</v>
      </c>
      <c r="G49" s="126"/>
    </row>
    <row r="50" spans="1:7" x14ac:dyDescent="0.25">
      <c r="A50" s="135">
        <f t="shared" si="3"/>
        <v>2020</v>
      </c>
      <c r="B50" s="429">
        <v>43891</v>
      </c>
      <c r="C50" s="468">
        <v>3.3106209999999998</v>
      </c>
      <c r="D50" s="124" t="e">
        <v>#N/A</v>
      </c>
      <c r="E50" s="467">
        <f t="shared" si="5"/>
        <v>3.1953088333333333</v>
      </c>
      <c r="F50" s="467">
        <v>3.3106209999999998</v>
      </c>
      <c r="G50" s="126"/>
    </row>
    <row r="51" spans="1:7" x14ac:dyDescent="0.25">
      <c r="A51" s="135">
        <f t="shared" si="3"/>
        <v>2020</v>
      </c>
      <c r="B51" s="429">
        <v>43922</v>
      </c>
      <c r="C51" s="468">
        <v>2.8570069999999999</v>
      </c>
      <c r="D51" s="124" t="e">
        <v>#N/A</v>
      </c>
      <c r="E51" s="467">
        <f t="shared" si="5"/>
        <v>3.1953088333333333</v>
      </c>
      <c r="F51" s="467">
        <v>2.8570069999999999</v>
      </c>
      <c r="G51" s="126"/>
    </row>
    <row r="52" spans="1:7" x14ac:dyDescent="0.25">
      <c r="A52" s="135">
        <f t="shared" si="3"/>
        <v>2020</v>
      </c>
      <c r="B52" s="429">
        <v>43952</v>
      </c>
      <c r="C52" s="468">
        <v>2.881014</v>
      </c>
      <c r="D52" s="124" t="e">
        <v>#N/A</v>
      </c>
      <c r="E52" s="467">
        <f t="shared" si="5"/>
        <v>3.1953088333333333</v>
      </c>
      <c r="F52" s="467">
        <v>2.881014</v>
      </c>
      <c r="G52" s="126"/>
    </row>
    <row r="53" spans="1:7" x14ac:dyDescent="0.25">
      <c r="A53" s="135">
        <f t="shared" si="3"/>
        <v>2020</v>
      </c>
      <c r="B53" s="429">
        <v>43983</v>
      </c>
      <c r="C53" s="468">
        <v>2.7600060000000002</v>
      </c>
      <c r="D53" s="124" t="e">
        <v>#N/A</v>
      </c>
      <c r="E53" s="467">
        <f t="shared" si="5"/>
        <v>3.1953088333333333</v>
      </c>
      <c r="F53" s="467">
        <v>2.7600060000000002</v>
      </c>
      <c r="G53" s="126"/>
    </row>
    <row r="54" spans="1:7" x14ac:dyDescent="0.25">
      <c r="A54" s="135">
        <f t="shared" si="3"/>
        <v>2020</v>
      </c>
      <c r="B54" s="429">
        <v>44013</v>
      </c>
      <c r="C54" s="468">
        <v>3.0208550000000001</v>
      </c>
      <c r="D54" s="124" t="e">
        <v>#N/A</v>
      </c>
      <c r="E54" s="467">
        <f t="shared" si="5"/>
        <v>3.1953088333333333</v>
      </c>
      <c r="F54" s="467">
        <v>3.0208550000000001</v>
      </c>
      <c r="G54" s="126"/>
    </row>
    <row r="55" spans="1:7" x14ac:dyDescent="0.25">
      <c r="A55" s="135">
        <f t="shared" si="3"/>
        <v>2020</v>
      </c>
      <c r="B55" s="429">
        <v>44044</v>
      </c>
      <c r="C55" s="468">
        <v>2.8907880000000001</v>
      </c>
      <c r="D55" s="124" t="e">
        <v>#N/A</v>
      </c>
      <c r="E55" s="467">
        <f t="shared" si="5"/>
        <v>3.1953088333333333</v>
      </c>
      <c r="F55" s="467">
        <v>2.8907880000000001</v>
      </c>
      <c r="G55" s="126"/>
    </row>
    <row r="56" spans="1:7" x14ac:dyDescent="0.25">
      <c r="A56" s="135">
        <f t="shared" si="3"/>
        <v>2020</v>
      </c>
      <c r="B56" s="429">
        <v>44075</v>
      </c>
      <c r="C56" s="468">
        <v>2.9232019999999999</v>
      </c>
      <c r="D56" s="124" t="e">
        <v>#N/A</v>
      </c>
      <c r="E56" s="467">
        <f t="shared" si="5"/>
        <v>3.1953088333333333</v>
      </c>
      <c r="F56" s="467">
        <v>2.9232019999999999</v>
      </c>
      <c r="G56" s="126"/>
    </row>
    <row r="57" spans="1:7" x14ac:dyDescent="0.25">
      <c r="A57" s="135">
        <f t="shared" si="3"/>
        <v>2020</v>
      </c>
      <c r="B57" s="429">
        <v>44105</v>
      </c>
      <c r="C57" s="468">
        <v>3.3727330000000002</v>
      </c>
      <c r="D57" s="124" t="e">
        <v>#N/A</v>
      </c>
      <c r="E57" s="467">
        <f t="shared" si="5"/>
        <v>3.1953088333333333</v>
      </c>
      <c r="F57" s="467">
        <v>3.3727330000000002</v>
      </c>
      <c r="G57" s="126"/>
    </row>
    <row r="58" spans="1:7" x14ac:dyDescent="0.25">
      <c r="A58" s="135">
        <f t="shared" si="3"/>
        <v>2020</v>
      </c>
      <c r="B58" s="429">
        <v>44136</v>
      </c>
      <c r="C58" s="468">
        <v>3.7006009999999998</v>
      </c>
      <c r="D58" s="124" t="e">
        <v>#N/A</v>
      </c>
      <c r="E58" s="467">
        <f t="shared" si="5"/>
        <v>3.1953088333333333</v>
      </c>
      <c r="F58" s="467">
        <v>3.7006009999999998</v>
      </c>
      <c r="G58" s="126"/>
    </row>
    <row r="59" spans="1:7" x14ac:dyDescent="0.25">
      <c r="A59" s="135">
        <f t="shared" si="3"/>
        <v>2020</v>
      </c>
      <c r="B59" s="429">
        <v>44166</v>
      </c>
      <c r="C59" s="468">
        <v>4.0221809999999998</v>
      </c>
      <c r="D59" s="124" t="e">
        <v>#N/A</v>
      </c>
      <c r="E59" s="467"/>
      <c r="F59" s="467">
        <v>4.0221809999999998</v>
      </c>
      <c r="G59" s="126"/>
    </row>
    <row r="60" spans="1:7" x14ac:dyDescent="0.25">
      <c r="A60" s="135">
        <f t="shared" si="3"/>
        <v>2021</v>
      </c>
      <c r="B60" s="429">
        <v>44197</v>
      </c>
      <c r="C60" s="468">
        <v>3.9994109999999998</v>
      </c>
      <c r="D60" s="124" t="e">
        <v>#N/A</v>
      </c>
      <c r="E60" s="467"/>
      <c r="F60" s="467">
        <v>3.9994109999999998</v>
      </c>
      <c r="G60" s="126"/>
    </row>
    <row r="61" spans="1:7" x14ac:dyDescent="0.25">
      <c r="A61" s="135">
        <f t="shared" si="3"/>
        <v>2021</v>
      </c>
      <c r="B61" s="429">
        <v>44228</v>
      </c>
      <c r="C61" s="468">
        <v>2.8926029999999998</v>
      </c>
      <c r="D61" s="124" t="e">
        <v>#N/A</v>
      </c>
      <c r="E61" s="467">
        <f t="shared" ref="E61:E70" si="6">AVERAGEIF($A$36:$A$97,A61,$F$36:$F$97)</f>
        <v>3.3135171426583336</v>
      </c>
      <c r="F61" s="467">
        <v>2.8926029999999998</v>
      </c>
      <c r="G61" s="126"/>
    </row>
    <row r="62" spans="1:7" x14ac:dyDescent="0.25">
      <c r="A62" s="135">
        <f t="shared" si="3"/>
        <v>2021</v>
      </c>
      <c r="B62" s="429">
        <v>44256</v>
      </c>
      <c r="C62" s="468">
        <v>3.2568350000000001</v>
      </c>
      <c r="D62" s="124" t="e">
        <v>#N/A</v>
      </c>
      <c r="E62" s="467">
        <f t="shared" si="6"/>
        <v>3.3135171426583336</v>
      </c>
      <c r="F62" s="467">
        <v>3.2568350000000001</v>
      </c>
      <c r="G62" s="126"/>
    </row>
    <row r="63" spans="1:7" x14ac:dyDescent="0.25">
      <c r="A63" s="135">
        <f t="shared" si="3"/>
        <v>2021</v>
      </c>
      <c r="B63" s="429">
        <v>44287</v>
      </c>
      <c r="C63" s="468">
        <v>3.3841413667000002</v>
      </c>
      <c r="D63" s="124" t="e">
        <v>#N/A</v>
      </c>
      <c r="E63" s="467">
        <f t="shared" si="6"/>
        <v>3.3135171426583336</v>
      </c>
      <c r="F63" s="467">
        <v>3.3841413667000002</v>
      </c>
      <c r="G63" s="126"/>
    </row>
    <row r="64" spans="1:7" x14ac:dyDescent="0.25">
      <c r="A64" s="135">
        <f t="shared" si="3"/>
        <v>2021</v>
      </c>
      <c r="B64" s="429">
        <v>44317</v>
      </c>
      <c r="C64" s="468">
        <v>3.1245873452000001</v>
      </c>
      <c r="D64" s="124">
        <v>3.1245873452000001</v>
      </c>
      <c r="E64" s="467">
        <f t="shared" si="6"/>
        <v>3.3135171426583336</v>
      </c>
      <c r="F64" s="467">
        <v>3.1245873452000001</v>
      </c>
      <c r="G64" s="126"/>
    </row>
    <row r="65" spans="1:7" x14ac:dyDescent="0.25">
      <c r="A65" s="135">
        <f t="shared" si="3"/>
        <v>2021</v>
      </c>
      <c r="B65" s="429">
        <v>44348</v>
      </c>
      <c r="C65" s="468" t="e">
        <v>#N/A</v>
      </c>
      <c r="D65" s="124">
        <v>2.9843160000000002</v>
      </c>
      <c r="E65" s="467">
        <f t="shared" si="6"/>
        <v>3.3135171426583336</v>
      </c>
      <c r="F65" s="467">
        <v>2.9843160000000002</v>
      </c>
      <c r="G65" s="126"/>
    </row>
    <row r="66" spans="1:7" x14ac:dyDescent="0.25">
      <c r="A66" s="135">
        <f t="shared" si="3"/>
        <v>2021</v>
      </c>
      <c r="B66" s="429">
        <v>44378</v>
      </c>
      <c r="C66" s="468" t="e">
        <v>#N/A</v>
      </c>
      <c r="D66" s="124">
        <v>3.0059969999999998</v>
      </c>
      <c r="E66" s="467">
        <f t="shared" si="6"/>
        <v>3.3135171426583336</v>
      </c>
      <c r="F66" s="467">
        <v>3.0059969999999998</v>
      </c>
      <c r="G66" s="126"/>
    </row>
    <row r="67" spans="1:7" x14ac:dyDescent="0.25">
      <c r="A67" s="135">
        <f t="shared" si="3"/>
        <v>2021</v>
      </c>
      <c r="B67" s="429">
        <v>44409</v>
      </c>
      <c r="C67" s="468" t="e">
        <v>#N/A</v>
      </c>
      <c r="D67" s="124">
        <v>2.9644189999999999</v>
      </c>
      <c r="E67" s="467">
        <f t="shared" si="6"/>
        <v>3.3135171426583336</v>
      </c>
      <c r="F67" s="467">
        <v>2.9644189999999999</v>
      </c>
      <c r="G67" s="126"/>
    </row>
    <row r="68" spans="1:7" x14ac:dyDescent="0.25">
      <c r="A68" s="135">
        <f t="shared" si="3"/>
        <v>2021</v>
      </c>
      <c r="B68" s="429">
        <v>44440</v>
      </c>
      <c r="C68" s="468" t="e">
        <v>#N/A</v>
      </c>
      <c r="D68" s="124">
        <v>3.0681310000000002</v>
      </c>
      <c r="E68" s="467">
        <f t="shared" si="6"/>
        <v>3.3135171426583336</v>
      </c>
      <c r="F68" s="467">
        <v>3.0681310000000002</v>
      </c>
      <c r="G68" s="126"/>
    </row>
    <row r="69" spans="1:7" x14ac:dyDescent="0.25">
      <c r="A69" s="135">
        <f t="shared" si="3"/>
        <v>2021</v>
      </c>
      <c r="B69" s="429">
        <v>44470</v>
      </c>
      <c r="C69" s="468" t="e">
        <v>#N/A</v>
      </c>
      <c r="D69" s="124">
        <v>3.379343</v>
      </c>
      <c r="E69" s="467">
        <f t="shared" si="6"/>
        <v>3.3135171426583336</v>
      </c>
      <c r="F69" s="467">
        <v>3.379343</v>
      </c>
      <c r="G69" s="126"/>
    </row>
    <row r="70" spans="1:7" x14ac:dyDescent="0.25">
      <c r="A70" s="135">
        <f t="shared" si="3"/>
        <v>2021</v>
      </c>
      <c r="B70" s="429">
        <v>44501</v>
      </c>
      <c r="C70" s="468" t="e">
        <v>#N/A</v>
      </c>
      <c r="D70" s="124">
        <v>3.7451940000000001</v>
      </c>
      <c r="E70" s="467">
        <f t="shared" si="6"/>
        <v>3.3135171426583336</v>
      </c>
      <c r="F70" s="467">
        <v>3.7451940000000001</v>
      </c>
      <c r="G70" s="126"/>
    </row>
    <row r="71" spans="1:7" x14ac:dyDescent="0.25">
      <c r="A71" s="135">
        <f t="shared" si="3"/>
        <v>2021</v>
      </c>
      <c r="B71" s="429">
        <v>44531</v>
      </c>
      <c r="C71" s="468" t="e">
        <v>#N/A</v>
      </c>
      <c r="D71" s="124">
        <v>3.9572280000000002</v>
      </c>
      <c r="E71" s="467"/>
      <c r="F71" s="467">
        <v>3.9572280000000002</v>
      </c>
      <c r="G71" s="126"/>
    </row>
    <row r="72" spans="1:7" x14ac:dyDescent="0.25">
      <c r="A72" s="135">
        <f t="shared" si="3"/>
        <v>2022</v>
      </c>
      <c r="B72" s="429">
        <v>44562</v>
      </c>
      <c r="C72" s="468" t="e">
        <v>#N/A</v>
      </c>
      <c r="D72" s="124">
        <v>4.026078</v>
      </c>
      <c r="E72" s="467"/>
      <c r="F72" s="467">
        <v>4.026078</v>
      </c>
      <c r="G72" s="126"/>
    </row>
    <row r="73" spans="1:7" x14ac:dyDescent="0.25">
      <c r="A73" s="135">
        <f t="shared" si="3"/>
        <v>2022</v>
      </c>
      <c r="B73" s="429">
        <v>44593</v>
      </c>
      <c r="C73" s="468" t="e">
        <v>#N/A</v>
      </c>
      <c r="D73" s="124">
        <v>3.8084699999999998</v>
      </c>
      <c r="E73" s="467">
        <f t="shared" ref="E73:E82" si="7">AVERAGEIF($A$36:$A$97,A73,$F$36:$F$97)</f>
        <v>3.5943201666666664</v>
      </c>
      <c r="F73" s="467">
        <v>3.8084699999999998</v>
      </c>
      <c r="G73" s="126"/>
    </row>
    <row r="74" spans="1:7" x14ac:dyDescent="0.25">
      <c r="A74" s="135">
        <f t="shared" si="3"/>
        <v>2022</v>
      </c>
      <c r="B74" s="429">
        <v>44621</v>
      </c>
      <c r="C74" s="468" t="e">
        <v>#N/A</v>
      </c>
      <c r="D74" s="124">
        <v>3.6780590000000002</v>
      </c>
      <c r="E74" s="467">
        <f t="shared" si="7"/>
        <v>3.5943201666666664</v>
      </c>
      <c r="F74" s="467">
        <v>3.6780590000000002</v>
      </c>
      <c r="G74" s="126"/>
    </row>
    <row r="75" spans="1:7" x14ac:dyDescent="0.25">
      <c r="A75" s="135">
        <f t="shared" si="3"/>
        <v>2022</v>
      </c>
      <c r="B75" s="429">
        <v>44652</v>
      </c>
      <c r="C75" s="468" t="e">
        <v>#N/A</v>
      </c>
      <c r="D75" s="124">
        <v>3.4263189999999999</v>
      </c>
      <c r="E75" s="467">
        <f t="shared" si="7"/>
        <v>3.5943201666666664</v>
      </c>
      <c r="F75" s="467">
        <v>3.4263189999999999</v>
      </c>
      <c r="G75" s="126"/>
    </row>
    <row r="76" spans="1:7" x14ac:dyDescent="0.25">
      <c r="A76" s="135">
        <f t="shared" si="3"/>
        <v>2022</v>
      </c>
      <c r="B76" s="429">
        <v>44682</v>
      </c>
      <c r="C76" s="468" t="e">
        <v>#N/A</v>
      </c>
      <c r="D76" s="124">
        <v>3.2772260000000002</v>
      </c>
      <c r="E76" s="467">
        <f t="shared" si="7"/>
        <v>3.5943201666666664</v>
      </c>
      <c r="F76" s="467">
        <v>3.2772260000000002</v>
      </c>
      <c r="G76" s="126"/>
    </row>
    <row r="77" spans="1:7" x14ac:dyDescent="0.25">
      <c r="A77" s="135">
        <f t="shared" si="3"/>
        <v>2022</v>
      </c>
      <c r="B77" s="429">
        <v>44713</v>
      </c>
      <c r="C77" s="468" t="e">
        <v>#N/A</v>
      </c>
      <c r="D77" s="124">
        <v>3.218896</v>
      </c>
      <c r="E77" s="467">
        <f t="shared" si="7"/>
        <v>3.5943201666666664</v>
      </c>
      <c r="F77" s="467">
        <v>3.218896</v>
      </c>
      <c r="G77" s="126"/>
    </row>
    <row r="78" spans="1:7" x14ac:dyDescent="0.25">
      <c r="A78" s="135">
        <f t="shared" si="3"/>
        <v>2022</v>
      </c>
      <c r="B78" s="429">
        <v>44743</v>
      </c>
      <c r="C78" s="468" t="e">
        <v>#N/A</v>
      </c>
      <c r="D78" s="124">
        <v>3.3333469999999998</v>
      </c>
      <c r="E78" s="467">
        <f t="shared" si="7"/>
        <v>3.5943201666666664</v>
      </c>
      <c r="F78" s="467">
        <v>3.3333469999999998</v>
      </c>
      <c r="G78" s="126"/>
    </row>
    <row r="79" spans="1:7" x14ac:dyDescent="0.25">
      <c r="A79" s="135">
        <f t="shared" si="3"/>
        <v>2022</v>
      </c>
      <c r="B79" s="429">
        <v>44774</v>
      </c>
      <c r="C79" s="468" t="e">
        <v>#N/A</v>
      </c>
      <c r="D79" s="124">
        <v>3.3067160000000002</v>
      </c>
      <c r="E79" s="467">
        <f t="shared" si="7"/>
        <v>3.5943201666666664</v>
      </c>
      <c r="F79" s="467">
        <v>3.3067160000000002</v>
      </c>
      <c r="G79" s="126"/>
    </row>
    <row r="80" spans="1:7" x14ac:dyDescent="0.25">
      <c r="A80" s="135">
        <f t="shared" si="3"/>
        <v>2022</v>
      </c>
      <c r="B80" s="429">
        <v>44805</v>
      </c>
      <c r="C80" s="468" t="e">
        <v>#N/A</v>
      </c>
      <c r="D80" s="124">
        <v>3.4243440000000001</v>
      </c>
      <c r="E80" s="467">
        <f t="shared" si="7"/>
        <v>3.5943201666666664</v>
      </c>
      <c r="F80" s="467">
        <v>3.4243440000000001</v>
      </c>
      <c r="G80" s="126"/>
    </row>
    <row r="81" spans="1:7" x14ac:dyDescent="0.25">
      <c r="A81" s="135">
        <f t="shared" si="3"/>
        <v>2022</v>
      </c>
      <c r="B81" s="429">
        <v>44835</v>
      </c>
      <c r="C81" s="468" t="e">
        <v>#N/A</v>
      </c>
      <c r="D81" s="124">
        <v>3.6833629999999999</v>
      </c>
      <c r="E81" s="467">
        <f t="shared" si="7"/>
        <v>3.5943201666666664</v>
      </c>
      <c r="F81" s="467">
        <v>3.6833629999999999</v>
      </c>
      <c r="G81" s="126"/>
    </row>
    <row r="82" spans="1:7" x14ac:dyDescent="0.25">
      <c r="A82" s="135">
        <f t="shared" si="3"/>
        <v>2022</v>
      </c>
      <c r="B82" s="429">
        <v>44866</v>
      </c>
      <c r="C82" s="468" t="e">
        <v>#N/A</v>
      </c>
      <c r="D82" s="124">
        <v>3.8954230000000001</v>
      </c>
      <c r="E82" s="467">
        <f t="shared" si="7"/>
        <v>3.5943201666666664</v>
      </c>
      <c r="F82" s="467">
        <v>3.8954230000000001</v>
      </c>
      <c r="G82" s="126"/>
    </row>
    <row r="83" spans="1:7" x14ac:dyDescent="0.25">
      <c r="A83" s="135">
        <f t="shared" si="3"/>
        <v>2022</v>
      </c>
      <c r="B83" s="429">
        <v>44896</v>
      </c>
      <c r="C83" s="468" t="e">
        <v>#N/A</v>
      </c>
      <c r="D83" s="124">
        <v>4.0536009999999996</v>
      </c>
      <c r="E83" s="467"/>
      <c r="F83" s="467">
        <v>4.0536009999999996</v>
      </c>
      <c r="G83" s="126"/>
    </row>
    <row r="84" spans="1:7" x14ac:dyDescent="0.25">
      <c r="B84" s="122"/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A89" s="5"/>
      <c r="B89" s="5" t="s">
        <v>0</v>
      </c>
      <c r="D89" s="128"/>
      <c r="F89" s="128"/>
      <c r="G89" s="126"/>
    </row>
    <row r="90" spans="1:7" x14ac:dyDescent="0.25">
      <c r="A90">
        <v>2.5</v>
      </c>
      <c r="B90" s="6">
        <v>-0.25</v>
      </c>
      <c r="D90" s="128"/>
      <c r="F90" s="128"/>
      <c r="G90" s="126"/>
    </row>
    <row r="91" spans="1:7" x14ac:dyDescent="0.25">
      <c r="A91">
        <v>2.5</v>
      </c>
      <c r="B91" s="6">
        <v>0.5</v>
      </c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ColWidth="9.28515625" defaultRowHeight="15" x14ac:dyDescent="0.25"/>
  <cols>
    <col min="1" max="1" width="9.28515625" style="157"/>
    <col min="2" max="2" width="13.7109375" style="157" customWidth="1"/>
    <col min="3" max="3" width="15" style="157" customWidth="1"/>
    <col min="4" max="4" width="7.7109375" style="157" customWidth="1"/>
    <col min="5" max="5" width="6" style="157" customWidth="1"/>
    <col min="6" max="6" width="7.7109375" style="157" customWidth="1"/>
    <col min="7" max="7" width="6" style="157" customWidth="1"/>
    <col min="8" max="8" width="6.28515625" style="157" customWidth="1"/>
    <col min="9" max="16" width="9.28515625" style="157"/>
    <col min="17" max="17" width="15.7109375" style="157" customWidth="1"/>
    <col min="18" max="24" width="9.28515625" style="157"/>
    <col min="25" max="25" width="27" style="157" customWidth="1"/>
    <col min="26" max="16384" width="9.28515625" style="157"/>
  </cols>
  <sheetData>
    <row r="2" spans="1:25" ht="15.75" x14ac:dyDescent="0.25">
      <c r="A2" s="44" t="s">
        <v>599</v>
      </c>
      <c r="N2" s="368"/>
    </row>
    <row r="3" spans="1:25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25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  <c r="Y4" s="159"/>
    </row>
    <row r="5" spans="1:25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  <c r="Y5" s="160"/>
    </row>
    <row r="6" spans="1:25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287" t="s">
        <v>353</v>
      </c>
      <c r="R6" s="288" t="s">
        <v>352</v>
      </c>
      <c r="Y6" s="160"/>
    </row>
    <row r="7" spans="1:25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289" t="s">
        <v>243</v>
      </c>
      <c r="R7" s="290" t="s">
        <v>354</v>
      </c>
      <c r="Y7" s="160"/>
    </row>
    <row r="8" spans="1:25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289" t="s">
        <v>241</v>
      </c>
      <c r="R8" s="290" t="s">
        <v>355</v>
      </c>
      <c r="Y8" s="160"/>
    </row>
    <row r="9" spans="1:25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291" t="s">
        <v>242</v>
      </c>
      <c r="R9" s="292" t="s">
        <v>356</v>
      </c>
      <c r="Y9" s="160"/>
    </row>
    <row r="10" spans="1:25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Y10" s="160"/>
    </row>
    <row r="11" spans="1:25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Y11" s="160"/>
    </row>
    <row r="12" spans="1:25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  <c r="Y12" s="160"/>
    </row>
    <row r="13" spans="1:25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Y13" s="160"/>
    </row>
    <row r="14" spans="1:25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Y14" s="160"/>
    </row>
    <row r="15" spans="1:25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Y15" s="160"/>
    </row>
    <row r="16" spans="1:25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Y16" s="160"/>
    </row>
    <row r="17" spans="1:25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Y17" s="160"/>
    </row>
    <row r="18" spans="1:25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Y18" s="160"/>
    </row>
    <row r="19" spans="1:25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Y19" s="160"/>
    </row>
    <row r="20" spans="1:25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Y20" s="161"/>
    </row>
    <row r="21" spans="1:25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Y21" s="160"/>
    </row>
    <row r="22" spans="1:25" x14ac:dyDescent="0.25">
      <c r="Y22" s="160"/>
    </row>
    <row r="23" spans="1:25" x14ac:dyDescent="0.25">
      <c r="Y23" s="160"/>
    </row>
    <row r="24" spans="1:25" x14ac:dyDescent="0.25">
      <c r="Y24" s="160"/>
    </row>
    <row r="25" spans="1:25" x14ac:dyDescent="0.25">
      <c r="B25" s="157" t="s">
        <v>12</v>
      </c>
      <c r="C25" s="157">
        <v>2000</v>
      </c>
      <c r="D25" s="157">
        <v>2001</v>
      </c>
      <c r="E25" s="157">
        <v>2002</v>
      </c>
      <c r="F25" s="157">
        <v>2003</v>
      </c>
      <c r="G25" s="157">
        <v>2004</v>
      </c>
      <c r="H25" s="157">
        <v>2005</v>
      </c>
      <c r="I25" s="157">
        <v>2006</v>
      </c>
      <c r="J25" s="157">
        <v>2007</v>
      </c>
      <c r="K25" s="157">
        <v>2008</v>
      </c>
      <c r="L25" s="157">
        <v>2009</v>
      </c>
      <c r="M25" s="157">
        <v>2010</v>
      </c>
      <c r="N25" s="157">
        <v>2011</v>
      </c>
      <c r="O25" s="157">
        <v>2012</v>
      </c>
      <c r="P25" s="157">
        <v>2013</v>
      </c>
      <c r="Q25" s="157">
        <v>2014</v>
      </c>
      <c r="R25" s="157">
        <v>2015</v>
      </c>
      <c r="S25" s="157">
        <v>2016</v>
      </c>
      <c r="T25" s="157">
        <v>2017</v>
      </c>
      <c r="U25" s="157">
        <v>2018</v>
      </c>
      <c r="V25" s="157">
        <v>2019</v>
      </c>
      <c r="W25" s="157">
        <v>2020</v>
      </c>
      <c r="X25" s="157">
        <f>+W25+1</f>
        <v>2021</v>
      </c>
      <c r="Y25" s="160"/>
    </row>
    <row r="26" spans="1:25" x14ac:dyDescent="0.25">
      <c r="A26" s="179"/>
      <c r="B26" s="332" t="s">
        <v>353</v>
      </c>
      <c r="C26" s="333">
        <v>0.10768759562999999</v>
      </c>
      <c r="D26" s="333">
        <v>0.11430879452000001</v>
      </c>
      <c r="E26" s="333">
        <v>9.0456027396999997E-2</v>
      </c>
      <c r="F26" s="333">
        <v>0.13054520548000001</v>
      </c>
      <c r="G26" s="333">
        <v>0.18103860383000001</v>
      </c>
      <c r="H26" s="333">
        <v>0.19568473973</v>
      </c>
      <c r="I26" s="333">
        <v>0.18233403288</v>
      </c>
      <c r="J26" s="333">
        <v>0.13933212603</v>
      </c>
      <c r="K26" s="333">
        <v>0.13245945081999999</v>
      </c>
      <c r="L26" s="333">
        <v>6.2311679452000002E-2</v>
      </c>
      <c r="M26" s="333">
        <v>1.1957958903999999E-2</v>
      </c>
      <c r="N26" s="333">
        <v>-1.4400073972999999E-2</v>
      </c>
      <c r="O26" s="333">
        <v>-5.4726661202000003E-2</v>
      </c>
      <c r="P26" s="333">
        <v>-0.17501173425</v>
      </c>
      <c r="Q26" s="333">
        <v>-0.31520097260000002</v>
      </c>
      <c r="R26" s="333">
        <v>-0.4912113863</v>
      </c>
      <c r="S26" s="333">
        <v>-0.65689627321999999</v>
      </c>
      <c r="T26" s="333">
        <v>-0.75761447671000004</v>
      </c>
      <c r="U26" s="333">
        <v>-0.79254433699000004</v>
      </c>
      <c r="V26" s="333">
        <v>-0.94905866848999998</v>
      </c>
      <c r="W26" s="333">
        <v>-1.1415751448</v>
      </c>
      <c r="X26" s="333">
        <v>-1.133225726</v>
      </c>
      <c r="Y26" s="160"/>
    </row>
    <row r="27" spans="1:25" x14ac:dyDescent="0.25">
      <c r="A27" s="179"/>
      <c r="B27" s="179" t="s">
        <v>243</v>
      </c>
      <c r="C27" s="158">
        <v>2.0838797813999999E-2</v>
      </c>
      <c r="D27" s="158">
        <v>4.3315068492999998E-3</v>
      </c>
      <c r="E27" s="158">
        <v>0</v>
      </c>
      <c r="F27" s="158">
        <v>2.5205479452000001E-4</v>
      </c>
      <c r="G27" s="158">
        <v>4.0382786885000002E-4</v>
      </c>
      <c r="H27" s="158">
        <v>6.3250958904E-4</v>
      </c>
      <c r="I27" s="158">
        <v>4.1865753424999999E-4</v>
      </c>
      <c r="J27" s="158">
        <v>3.2271780822000002E-4</v>
      </c>
      <c r="K27" s="158">
        <v>3.3015027321999998E-4</v>
      </c>
      <c r="L27" s="158">
        <v>3.5024383561999998E-4</v>
      </c>
      <c r="M27" s="158">
        <v>3.6975890411000001E-4</v>
      </c>
      <c r="N27" s="158">
        <v>3.2614520548E-4</v>
      </c>
      <c r="O27" s="158">
        <v>3.1421311475000001E-4</v>
      </c>
      <c r="P27" s="158">
        <v>3.3705205479000002E-4</v>
      </c>
      <c r="Q27" s="158">
        <v>-3.7509539725999998E-2</v>
      </c>
      <c r="R27" s="158">
        <v>-6.4611095889999998E-2</v>
      </c>
      <c r="S27" s="158">
        <v>-9.4826969945000006E-2</v>
      </c>
      <c r="T27" s="158">
        <v>-0.17759438082000001</v>
      </c>
      <c r="U27" s="158">
        <v>-0.25591668766999998</v>
      </c>
      <c r="V27" s="158">
        <v>-0.27696658355999998</v>
      </c>
      <c r="W27" s="158">
        <v>-0.28105856011000002</v>
      </c>
      <c r="X27" s="158">
        <v>-0.37387067014000003</v>
      </c>
      <c r="Y27" s="160"/>
    </row>
    <row r="28" spans="1:25" x14ac:dyDescent="0.25">
      <c r="A28" s="179"/>
      <c r="B28" s="179" t="s">
        <v>241</v>
      </c>
      <c r="C28" s="158">
        <v>1.1940819671999999E-2</v>
      </c>
      <c r="D28" s="158">
        <v>4.3356958904000001E-2</v>
      </c>
      <c r="E28" s="158">
        <v>2.5012443836000001E-2</v>
      </c>
      <c r="F28" s="158">
        <v>3.8761643835999997E-2</v>
      </c>
      <c r="G28" s="158">
        <v>3.8184125683000003E-2</v>
      </c>
      <c r="H28" s="158">
        <v>7.8523120547999994E-2</v>
      </c>
      <c r="I28" s="158">
        <v>9.3106786301E-2</v>
      </c>
      <c r="J28" s="158">
        <v>5.0729624658000003E-2</v>
      </c>
      <c r="K28" s="158">
        <v>5.3002699453999998E-2</v>
      </c>
      <c r="L28" s="158">
        <v>1.9929290411E-2</v>
      </c>
      <c r="M28" s="158">
        <v>8.9496931506999992E-3</v>
      </c>
      <c r="N28" s="158">
        <v>4.8309589041000003E-4</v>
      </c>
      <c r="O28" s="158">
        <v>-1.3427868852E-3</v>
      </c>
      <c r="P28" s="158">
        <v>-8.9113945205000003E-3</v>
      </c>
      <c r="Q28" s="158">
        <v>-5.6082010958999999E-2</v>
      </c>
      <c r="R28" s="158">
        <v>-8.3071605478999999E-2</v>
      </c>
      <c r="S28" s="158">
        <v>-9.1469770492000002E-2</v>
      </c>
      <c r="T28" s="158">
        <v>-0.10744454795</v>
      </c>
      <c r="U28" s="158">
        <v>-0.17350081096</v>
      </c>
      <c r="V28" s="158">
        <v>-0.22629719726</v>
      </c>
      <c r="W28" s="158">
        <v>-0.32353640709999998</v>
      </c>
      <c r="X28" s="158">
        <v>-0.37321876493</v>
      </c>
      <c r="Y28" s="162"/>
    </row>
    <row r="29" spans="1:25" x14ac:dyDescent="0.25">
      <c r="A29" s="179"/>
      <c r="B29" s="179" t="s">
        <v>242</v>
      </c>
      <c r="C29" s="158">
        <v>3.7838306011000002E-2</v>
      </c>
      <c r="D29" s="158">
        <v>4.2933783561999998E-2</v>
      </c>
      <c r="E29" s="158">
        <v>1.5747345204999999E-2</v>
      </c>
      <c r="F29" s="158">
        <v>4.3139224657999999E-2</v>
      </c>
      <c r="G29" s="158">
        <v>4.0103338798000002E-2</v>
      </c>
      <c r="H29" s="158">
        <v>4.0064265752999997E-2</v>
      </c>
      <c r="I29" s="158">
        <v>1.5807350684999999E-2</v>
      </c>
      <c r="J29" s="158">
        <v>1.5858863014E-2</v>
      </c>
      <c r="K29" s="158">
        <v>-1.2047642076999999E-2</v>
      </c>
      <c r="L29" s="158">
        <v>-2.748810137E-2</v>
      </c>
      <c r="M29" s="158">
        <v>-6.2864821917999998E-3</v>
      </c>
      <c r="N29" s="158">
        <v>-5.2482635616000001E-2</v>
      </c>
      <c r="O29" s="158">
        <v>-8.8676674863000002E-2</v>
      </c>
      <c r="P29" s="158">
        <v>-0.10312920822</v>
      </c>
      <c r="Q29" s="158">
        <v>-0.15163440274000001</v>
      </c>
      <c r="R29" s="158">
        <v>-0.17159646848999999</v>
      </c>
      <c r="S29" s="158">
        <v>-0.18785296721</v>
      </c>
      <c r="T29" s="158">
        <v>-0.16575204658000001</v>
      </c>
      <c r="U29" s="158">
        <v>-0.18254033424999999</v>
      </c>
      <c r="V29" s="158">
        <v>-0.17101643835999999</v>
      </c>
      <c r="W29" s="158">
        <v>-0.19054237158000001</v>
      </c>
      <c r="X29" s="158">
        <v>-0.19883304300999999</v>
      </c>
      <c r="Y29" s="162"/>
    </row>
    <row r="30" spans="1:25" x14ac:dyDescent="0.25">
      <c r="B30" s="334" t="s">
        <v>357</v>
      </c>
      <c r="C30" s="335">
        <f t="shared" ref="C30" si="0">+SUM(C26:C29)</f>
        <v>0.17830551912699999</v>
      </c>
      <c r="D30" s="335">
        <f t="shared" ref="D30" si="1">+SUM(D26:D29)</f>
        <v>0.20493104383530003</v>
      </c>
      <c r="E30" s="335">
        <f t="shared" ref="E30" si="2">+SUM(E26:E29)</f>
        <v>0.13121581643800001</v>
      </c>
      <c r="F30" s="335">
        <f t="shared" ref="F30" si="3">+SUM(F26:F29)</f>
        <v>0.21269812876852001</v>
      </c>
      <c r="G30" s="335">
        <f t="shared" ref="G30" si="4">+SUM(G26:G29)</f>
        <v>0.25972989617984998</v>
      </c>
      <c r="H30" s="335">
        <f t="shared" ref="H30" si="5">+SUM(H26:H29)</f>
        <v>0.31490463562003995</v>
      </c>
      <c r="I30" s="335">
        <f t="shared" ref="I30" si="6">+SUM(I26:I29)</f>
        <v>0.29166682740025002</v>
      </c>
      <c r="J30" s="335">
        <f t="shared" ref="J30" si="7">+SUM(J26:J29)</f>
        <v>0.20624333151021998</v>
      </c>
      <c r="K30" s="335">
        <f t="shared" ref="K30" si="8">+SUM(K26:K29)</f>
        <v>0.17374465847022</v>
      </c>
      <c r="L30" s="335">
        <f t="shared" ref="L30" si="9">+SUM(L26:L29)</f>
        <v>5.5103112328620002E-2</v>
      </c>
      <c r="M30" s="335">
        <f t="shared" ref="M30" si="10">+SUM(M26:M29)</f>
        <v>1.4990928767010001E-2</v>
      </c>
      <c r="N30" s="335">
        <f t="shared" ref="N30" si="11">+SUM(N26:N29)</f>
        <v>-6.6073468493109994E-2</v>
      </c>
      <c r="O30" s="335">
        <f t="shared" ref="O30" si="12">+SUM(O26:O29)</f>
        <v>-0.14443190983545001</v>
      </c>
      <c r="P30" s="335">
        <f t="shared" ref="P30" si="13">+SUM(P26:P29)</f>
        <v>-0.28671528493570997</v>
      </c>
      <c r="Q30" s="335">
        <f t="shared" ref="Q30" si="14">+SUM(Q26:Q29)</f>
        <v>-0.56042692602500011</v>
      </c>
      <c r="R30" s="335">
        <f>+SUM(R26:R29)</f>
        <v>-0.8104905561589999</v>
      </c>
      <c r="S30" s="335">
        <f t="shared" ref="S30:V30" si="15">+SUM(S26:S29)</f>
        <v>-1.0310459808670001</v>
      </c>
      <c r="T30" s="335">
        <f t="shared" si="15"/>
        <v>-1.2084054520600001</v>
      </c>
      <c r="U30" s="335">
        <f t="shared" si="15"/>
        <v>-1.40450216987</v>
      </c>
      <c r="V30" s="335">
        <f t="shared" si="15"/>
        <v>-1.6233388876699999</v>
      </c>
      <c r="W30" s="335">
        <f t="shared" ref="W30:X30" si="16">+SUM(W26:W29)</f>
        <v>-1.93671248359</v>
      </c>
      <c r="X30" s="335">
        <f t="shared" si="16"/>
        <v>-2.07914820408</v>
      </c>
      <c r="Y30" s="163"/>
    </row>
    <row r="31" spans="1:25" x14ac:dyDescent="0.25">
      <c r="Y31" s="160"/>
    </row>
    <row r="32" spans="1:25" x14ac:dyDescent="0.25">
      <c r="B32" s="353" t="s">
        <v>632</v>
      </c>
    </row>
    <row r="42" spans="2:3" x14ac:dyDescent="0.25">
      <c r="B42" s="5"/>
      <c r="C42" s="5" t="s">
        <v>350</v>
      </c>
    </row>
    <row r="43" spans="2:3" x14ac:dyDescent="0.25">
      <c r="B43">
        <v>20.5</v>
      </c>
      <c r="C43" s="6">
        <v>0</v>
      </c>
    </row>
    <row r="44" spans="2:3" x14ac:dyDescent="0.25">
      <c r="B44">
        <v>20.5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55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28515625" customWidth="1"/>
    <col min="17" max="17" width="9.7109375" customWidth="1"/>
  </cols>
  <sheetData>
    <row r="1" spans="1:17" x14ac:dyDescent="0.2">
      <c r="M1" s="105"/>
    </row>
    <row r="2" spans="1:17" ht="15.75" x14ac:dyDescent="0.25">
      <c r="A2" s="44" t="s">
        <v>599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547</v>
      </c>
      <c r="Q6" s="232" t="s">
        <v>546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593" t="s">
        <v>40</v>
      </c>
      <c r="D26" s="593"/>
      <c r="E26" s="593"/>
    </row>
    <row r="27" spans="1:11" x14ac:dyDescent="0.2">
      <c r="A27" s="3"/>
      <c r="B27" s="37" t="s">
        <v>38</v>
      </c>
      <c r="C27" s="180" t="s">
        <v>634</v>
      </c>
      <c r="D27" s="180"/>
      <c r="E27" s="1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74.698999999999998</v>
      </c>
      <c r="C29" s="43">
        <f>+MIN($B$29,$B$41,$B$53,$B$65,$B$77)</f>
        <v>45.42</v>
      </c>
      <c r="D29" s="43">
        <f>+MAX($B$29,$B$41,$B$53,$B$65,$B$77)</f>
        <v>74.698999999999998</v>
      </c>
      <c r="E29" s="17">
        <f t="shared" ref="E29:E92" si="0">D29-C29</f>
        <v>29.278999999999996</v>
      </c>
      <c r="G29" s="43"/>
      <c r="H29" s="17"/>
    </row>
    <row r="30" spans="1:11" x14ac:dyDescent="0.2">
      <c r="A30" s="1">
        <v>42401</v>
      </c>
      <c r="B30" s="12">
        <v>61.234999999999999</v>
      </c>
      <c r="C30" s="43">
        <f>+MIN($B$30,$B$42,$B$54,$B$66,$B$78)</f>
        <v>38.515999999999998</v>
      </c>
      <c r="D30" s="43">
        <f>+MAX($B$30,$B$42,$B$54,$B$66,$B$78)</f>
        <v>64.108000000000004</v>
      </c>
      <c r="E30" s="17">
        <f t="shared" si="0"/>
        <v>25.592000000000006</v>
      </c>
      <c r="G30" s="43"/>
      <c r="H30" s="17"/>
    </row>
    <row r="31" spans="1:11" x14ac:dyDescent="0.2">
      <c r="A31" s="1">
        <v>42430</v>
      </c>
      <c r="B31" s="12">
        <v>61.761000000000003</v>
      </c>
      <c r="C31" s="43">
        <f>+MIN($B$31,$B$43,$B$55,$B$67,$B$79)</f>
        <v>34.042000000000002</v>
      </c>
      <c r="D31" s="43">
        <f>+MAX($B$31,$B$43,$B$55,$B$67,$B$79)</f>
        <v>61.761000000000003</v>
      </c>
      <c r="E31" s="17">
        <f t="shared" si="0"/>
        <v>27.719000000000001</v>
      </c>
      <c r="G31" s="43"/>
      <c r="H31" s="17"/>
    </row>
    <row r="32" spans="1:11" x14ac:dyDescent="0.2">
      <c r="A32" s="1">
        <v>42461</v>
      </c>
      <c r="B32" s="12">
        <v>68.766000000000005</v>
      </c>
      <c r="C32" s="43">
        <f>+MIN($B$32,$B$44,$B$56,$B$68,$B$80)</f>
        <v>35.340000000000003</v>
      </c>
      <c r="D32" s="43">
        <f>+MAX($B$32,$B$44,$B$56,$B$68,$B$80)</f>
        <v>68.766000000000005</v>
      </c>
      <c r="E32" s="17">
        <f t="shared" si="0"/>
        <v>33.426000000000002</v>
      </c>
      <c r="G32" s="43"/>
      <c r="H32" s="17"/>
    </row>
    <row r="33" spans="1:8" x14ac:dyDescent="0.2">
      <c r="A33" s="1">
        <v>42491</v>
      </c>
      <c r="B33" s="12">
        <v>71.302000000000007</v>
      </c>
      <c r="C33" s="43">
        <f>+MIN($B$33,$B$45,$B$57,$B$69,$B$81)</f>
        <v>43.707000000000001</v>
      </c>
      <c r="D33" s="43">
        <f>+MAX($B$33,$B$45,$B$57,$B$69,$B$81)</f>
        <v>71.302000000000007</v>
      </c>
      <c r="E33" s="17">
        <f t="shared" si="0"/>
        <v>27.595000000000006</v>
      </c>
      <c r="G33" s="43"/>
      <c r="H33" s="17"/>
    </row>
    <row r="34" spans="1:8" x14ac:dyDescent="0.2">
      <c r="A34" s="1">
        <v>42522</v>
      </c>
      <c r="B34" s="12">
        <v>79.819999999999993</v>
      </c>
      <c r="C34" s="43">
        <f>+MIN($B$34,$B$46,$B$58,$B$70,$B$82)</f>
        <v>56.505000000000003</v>
      </c>
      <c r="D34" s="43">
        <f>+MAX($B$34,$B$46,$B$58,$B$70,$B$82)</f>
        <v>79.819999999999993</v>
      </c>
      <c r="E34" s="17">
        <f t="shared" si="0"/>
        <v>23.314999999999991</v>
      </c>
      <c r="G34" s="43"/>
      <c r="H34" s="17"/>
    </row>
    <row r="35" spans="1:8" x14ac:dyDescent="0.2">
      <c r="A35" s="1">
        <v>42552</v>
      </c>
      <c r="B35" s="12">
        <v>85.808000000000007</v>
      </c>
      <c r="C35" s="43">
        <f>+MIN($B$35,$B$47,$B$59,$B$71,$B$83)</f>
        <v>60.118000000000002</v>
      </c>
      <c r="D35" s="43">
        <f>+MAX($B$35,$B$47,$B$59,$B$71,$B$83)</f>
        <v>85.808000000000007</v>
      </c>
      <c r="E35" s="17">
        <f t="shared" si="0"/>
        <v>25.690000000000005</v>
      </c>
      <c r="G35" s="43"/>
      <c r="H35" s="17"/>
    </row>
    <row r="36" spans="1:8" x14ac:dyDescent="0.2">
      <c r="A36" s="1">
        <v>42583</v>
      </c>
      <c r="B36" s="12">
        <v>94.159000000000006</v>
      </c>
      <c r="C36" s="43">
        <f>+MIN($B$36,$B$48,$B$60,$B$72,$B$84)</f>
        <v>66.724999999999994</v>
      </c>
      <c r="D36" s="43">
        <f>+MAX($B$36,$B$48,$B$60,$B$72,$B$84)</f>
        <v>95.29</v>
      </c>
      <c r="E36" s="17">
        <f t="shared" si="0"/>
        <v>28.565000000000012</v>
      </c>
      <c r="G36" s="43"/>
      <c r="H36" s="17"/>
    </row>
    <row r="37" spans="1:8" x14ac:dyDescent="0.2">
      <c r="A37" s="1">
        <v>42614</v>
      </c>
      <c r="B37" s="12">
        <v>98.974999999999994</v>
      </c>
      <c r="C37" s="43">
        <f>+MIN($B$37,$B$49,$B$61,$B$73,$B$85)</f>
        <v>71.391000000000005</v>
      </c>
      <c r="D37" s="43">
        <f>+MAX($B$37,$B$49,$B$61,$B$73,$B$85)</f>
        <v>100.71299999999999</v>
      </c>
      <c r="E37" s="17">
        <f t="shared" si="0"/>
        <v>29.321999999999989</v>
      </c>
      <c r="G37" s="43"/>
      <c r="H37" s="17"/>
    </row>
    <row r="38" spans="1:8" x14ac:dyDescent="0.2">
      <c r="A38" s="1">
        <v>42644</v>
      </c>
      <c r="B38" s="12">
        <v>96.251999999999995</v>
      </c>
      <c r="C38" s="43">
        <f>+MIN($B$38,$B$50,$B$62,$B$74,$B$86)</f>
        <v>72.944000000000003</v>
      </c>
      <c r="D38" s="43">
        <f>+MAX($B$38,$B$50,$B$62,$B$74,$B$86)</f>
        <v>96.251999999999995</v>
      </c>
      <c r="E38" s="17">
        <f t="shared" si="0"/>
        <v>23.307999999999993</v>
      </c>
      <c r="G38" s="43"/>
      <c r="H38" s="17"/>
    </row>
    <row r="39" spans="1:8" x14ac:dyDescent="0.2">
      <c r="A39" s="1">
        <v>42675</v>
      </c>
      <c r="B39" s="12">
        <v>94.394000000000005</v>
      </c>
      <c r="C39" s="43">
        <f>+MIN($B$39,$B$51,$B$63,$B$75,$B$87)</f>
        <v>69.936000000000007</v>
      </c>
      <c r="D39" s="43">
        <f>+MAX($B$39,$B$51,$B$63,$B$75,$B$87)</f>
        <v>94.394000000000005</v>
      </c>
      <c r="E39" s="17">
        <f t="shared" si="0"/>
        <v>24.457999999999998</v>
      </c>
      <c r="G39" s="43"/>
      <c r="H39" s="17"/>
    </row>
    <row r="40" spans="1:8" x14ac:dyDescent="0.2">
      <c r="A40" s="1">
        <v>42705</v>
      </c>
      <c r="B40" s="12">
        <v>77.046999999999997</v>
      </c>
      <c r="C40" s="43">
        <f>+MIN($B$40,$B$52,$B$64,$B$76,$B$88)</f>
        <v>62.183</v>
      </c>
      <c r="D40" s="43">
        <f>+MAX($B$40,$B$52,$B$64,$B$76,$B$88)</f>
        <v>79.67</v>
      </c>
      <c r="E40" s="17">
        <f t="shared" si="0"/>
        <v>17.487000000000002</v>
      </c>
      <c r="G40" s="43"/>
      <c r="H40" s="17"/>
    </row>
    <row r="41" spans="1:8" x14ac:dyDescent="0.2">
      <c r="A41" s="1">
        <v>42736</v>
      </c>
      <c r="B41" s="12">
        <v>53.35</v>
      </c>
      <c r="C41" s="43">
        <f>+MIN($B$29,$B$41,$B$53,$B$65,$B$77)</f>
        <v>45.42</v>
      </c>
      <c r="D41" s="43">
        <f>+MAX($B$29,$B$41,$B$53,$B$65,$B$77)</f>
        <v>74.698999999999998</v>
      </c>
      <c r="E41" s="17">
        <f t="shared" si="0"/>
        <v>29.278999999999996</v>
      </c>
      <c r="G41" s="43"/>
      <c r="H41" s="17"/>
    </row>
    <row r="42" spans="1:8" x14ac:dyDescent="0.2">
      <c r="A42" s="1">
        <v>42767</v>
      </c>
      <c r="B42" s="12">
        <v>47.243000000000002</v>
      </c>
      <c r="C42" s="43">
        <f>+MIN($B$30,$B$42,$B$54,$B$66,$B$78)</f>
        <v>38.515999999999998</v>
      </c>
      <c r="D42" s="43">
        <f>+MAX($B$30,$B$42,$B$54,$B$66,$B$78)</f>
        <v>64.108000000000004</v>
      </c>
      <c r="E42" s="17">
        <f t="shared" si="0"/>
        <v>25.592000000000006</v>
      </c>
      <c r="G42" s="43"/>
      <c r="H42" s="17"/>
    </row>
    <row r="43" spans="1:8" x14ac:dyDescent="0.2">
      <c r="A43" s="1">
        <v>42795</v>
      </c>
      <c r="B43" s="12">
        <v>40.155000000000001</v>
      </c>
      <c r="C43" s="43">
        <f>+MIN($B$31,$B$43,$B$55,$B$67,$B$79)</f>
        <v>34.042000000000002</v>
      </c>
      <c r="D43" s="43">
        <f>+MAX($B$31,$B$43,$B$55,$B$67,$B$79)</f>
        <v>61.761000000000003</v>
      </c>
      <c r="E43" s="17">
        <f t="shared" si="0"/>
        <v>27.719000000000001</v>
      </c>
      <c r="G43" s="43"/>
      <c r="H43" s="17"/>
    </row>
    <row r="44" spans="1:8" x14ac:dyDescent="0.2">
      <c r="A44" s="1">
        <v>42826</v>
      </c>
      <c r="B44" s="12">
        <v>38.497</v>
      </c>
      <c r="C44" s="43">
        <f>+MIN($B$32,$B$44,$B$56,$B$68,$B$80)</f>
        <v>35.340000000000003</v>
      </c>
      <c r="D44" s="43">
        <f>+MAX($B$32,$B$44,$B$56,$B$68,$B$80)</f>
        <v>68.766000000000005</v>
      </c>
      <c r="E44" s="17">
        <f t="shared" si="0"/>
        <v>33.426000000000002</v>
      </c>
      <c r="G44" s="43"/>
      <c r="H44" s="17"/>
    </row>
    <row r="45" spans="1:8" x14ac:dyDescent="0.2">
      <c r="A45" s="1">
        <v>42856</v>
      </c>
      <c r="B45" s="12">
        <v>46.146999999999998</v>
      </c>
      <c r="C45" s="43">
        <f>+MIN($B$33,$B$45,$B$57,$B$69,$B$81)</f>
        <v>43.707000000000001</v>
      </c>
      <c r="D45" s="43">
        <f>+MAX($B$33,$B$45,$B$57,$B$69,$B$81)</f>
        <v>71.302000000000007</v>
      </c>
      <c r="E45" s="17">
        <f t="shared" si="0"/>
        <v>27.595000000000006</v>
      </c>
      <c r="G45" s="43"/>
      <c r="H45" s="17"/>
    </row>
    <row r="46" spans="1:8" x14ac:dyDescent="0.2">
      <c r="A46" s="1">
        <v>42887</v>
      </c>
      <c r="B46" s="12">
        <v>56.906999999999996</v>
      </c>
      <c r="C46" s="43">
        <f>+MIN($B$34,$B$46,$B$58,$B$70,$B$82)</f>
        <v>56.505000000000003</v>
      </c>
      <c r="D46" s="43">
        <f>+MAX($B$34,$B$46,$B$58,$B$70,$B$82)</f>
        <v>79.819999999999993</v>
      </c>
      <c r="E46" s="17">
        <f t="shared" si="0"/>
        <v>23.314999999999991</v>
      </c>
      <c r="G46" s="43"/>
      <c r="H46" s="17"/>
    </row>
    <row r="47" spans="1:8" x14ac:dyDescent="0.2">
      <c r="A47" s="1">
        <v>42917</v>
      </c>
      <c r="B47" s="12">
        <v>63.676000000000002</v>
      </c>
      <c r="C47" s="43">
        <f>+MIN($B$35,$B$47,$B$59,$B$71,$B$83)</f>
        <v>60.118000000000002</v>
      </c>
      <c r="D47" s="43">
        <f>+MAX($B$35,$B$47,$B$59,$B$71,$B$83)</f>
        <v>85.808000000000007</v>
      </c>
      <c r="E47" s="17">
        <f t="shared" si="0"/>
        <v>25.690000000000005</v>
      </c>
      <c r="G47" s="43"/>
      <c r="H47" s="17"/>
    </row>
    <row r="48" spans="1:8" x14ac:dyDescent="0.2">
      <c r="A48" s="1">
        <v>42948</v>
      </c>
      <c r="B48" s="12">
        <v>73.858000000000004</v>
      </c>
      <c r="C48" s="43">
        <f>+MIN($B$36,$B$48,$B$60,$B$72,$B$84)</f>
        <v>66.724999999999994</v>
      </c>
      <c r="D48" s="43">
        <f>+MAX($B$36,$B$48,$B$60,$B$72,$B$84)</f>
        <v>95.29</v>
      </c>
      <c r="E48" s="17">
        <f t="shared" si="0"/>
        <v>28.565000000000012</v>
      </c>
      <c r="G48" s="43"/>
      <c r="H48" s="17"/>
    </row>
    <row r="49" spans="1:8" x14ac:dyDescent="0.2">
      <c r="A49" s="1">
        <v>42979</v>
      </c>
      <c r="B49" s="12">
        <v>71.391000000000005</v>
      </c>
      <c r="C49" s="43">
        <f>+MIN($B$37,$B$49,$B$61,$B$73,$B$85)</f>
        <v>71.391000000000005</v>
      </c>
      <c r="D49" s="43">
        <f>+MAX($B$37,$B$49,$B$61,$B$73,$B$85)</f>
        <v>100.71299999999999</v>
      </c>
      <c r="E49" s="17">
        <f t="shared" si="0"/>
        <v>29.321999999999989</v>
      </c>
      <c r="G49" s="43"/>
      <c r="H49" s="17"/>
    </row>
    <row r="50" spans="1:8" x14ac:dyDescent="0.2">
      <c r="A50" s="1">
        <v>43009</v>
      </c>
      <c r="B50" s="12">
        <v>72.944000000000003</v>
      </c>
      <c r="C50" s="43">
        <f>+MIN($B$38,$B$50,$B$62,$B$74,$B$86)</f>
        <v>72.944000000000003</v>
      </c>
      <c r="D50" s="43">
        <f>+MAX($B$38,$B$50,$B$62,$B$74,$B$86)</f>
        <v>96.251999999999995</v>
      </c>
      <c r="E50" s="17">
        <f t="shared" si="0"/>
        <v>23.307999999999993</v>
      </c>
      <c r="G50" s="43"/>
      <c r="H50" s="17"/>
    </row>
    <row r="51" spans="1:8" x14ac:dyDescent="0.2">
      <c r="A51" s="1">
        <v>43040</v>
      </c>
      <c r="B51" s="12">
        <v>69.936000000000007</v>
      </c>
      <c r="C51" s="43">
        <f>+MIN($B$39,$B$51,$B$63,$B$75,$B$87)</f>
        <v>69.936000000000007</v>
      </c>
      <c r="D51" s="43">
        <f>+MAX($B$39,$B$51,$B$63,$B$75,$B$87)</f>
        <v>94.394000000000005</v>
      </c>
      <c r="E51" s="17">
        <f t="shared" si="0"/>
        <v>24.457999999999998</v>
      </c>
      <c r="G51" s="43"/>
      <c r="H51" s="17"/>
    </row>
    <row r="52" spans="1:8" x14ac:dyDescent="0.2">
      <c r="A52" s="1">
        <v>43070</v>
      </c>
      <c r="B52" s="12">
        <v>62.183</v>
      </c>
      <c r="C52" s="43">
        <f>+MIN($B$40,$B$52,$B$64,$B$76,$B$88)</f>
        <v>62.183</v>
      </c>
      <c r="D52" s="43">
        <f>+MAX($B$40,$B$52,$B$64,$B$76,$B$88)</f>
        <v>79.67</v>
      </c>
      <c r="E52" s="17">
        <f t="shared" si="0"/>
        <v>17.487000000000002</v>
      </c>
      <c r="G52" s="43"/>
      <c r="H52" s="17"/>
    </row>
    <row r="53" spans="1:8" x14ac:dyDescent="0.2">
      <c r="A53" s="1">
        <v>43101</v>
      </c>
      <c r="B53" s="12">
        <v>45.42</v>
      </c>
      <c r="C53" s="43">
        <f>+MIN($B$29,$B$41,$B$53,$B$65,$B$77)</f>
        <v>45.42</v>
      </c>
      <c r="D53" s="43">
        <f>+MAX($B$29,$B$41,$B$53,$B$65,$B$77)</f>
        <v>74.698999999999998</v>
      </c>
      <c r="E53" s="17">
        <f t="shared" si="0"/>
        <v>29.278999999999996</v>
      </c>
      <c r="G53" s="43"/>
      <c r="H53" s="17"/>
    </row>
    <row r="54" spans="1:8" x14ac:dyDescent="0.2">
      <c r="A54" s="1">
        <v>43132</v>
      </c>
      <c r="B54" s="12">
        <v>38.515999999999998</v>
      </c>
      <c r="C54" s="43">
        <f>+MIN($B$30,$B$42,$B$54,$B$66,$B$78)</f>
        <v>38.515999999999998</v>
      </c>
      <c r="D54" s="43">
        <f>+MAX($B$30,$B$42,$B$54,$B$66,$B$78)</f>
        <v>64.108000000000004</v>
      </c>
      <c r="E54" s="17">
        <f t="shared" si="0"/>
        <v>25.592000000000006</v>
      </c>
      <c r="G54" s="43"/>
      <c r="H54" s="17"/>
    </row>
    <row r="55" spans="1:8" x14ac:dyDescent="0.2">
      <c r="A55" s="1">
        <v>43160</v>
      </c>
      <c r="B55" s="12">
        <v>34.042000000000002</v>
      </c>
      <c r="C55" s="43">
        <f>+MIN($B$31,$B$43,$B$55,$B$67,$B$79)</f>
        <v>34.042000000000002</v>
      </c>
      <c r="D55" s="43">
        <f>+MAX($B$31,$B$43,$B$55,$B$67,$B$79)</f>
        <v>61.761000000000003</v>
      </c>
      <c r="E55" s="17">
        <f t="shared" si="0"/>
        <v>27.719000000000001</v>
      </c>
      <c r="G55" s="43"/>
      <c r="H55" s="17"/>
    </row>
    <row r="56" spans="1:8" x14ac:dyDescent="0.2">
      <c r="A56" s="1">
        <v>43191</v>
      </c>
      <c r="B56" s="12">
        <v>35.340000000000003</v>
      </c>
      <c r="C56" s="43">
        <f>+MIN($B$32,$B$44,$B$56,$B$68,$B$80)</f>
        <v>35.340000000000003</v>
      </c>
      <c r="D56" s="43">
        <f>+MAX($B$32,$B$44,$B$56,$B$68,$B$80)</f>
        <v>68.766000000000005</v>
      </c>
      <c r="E56" s="17">
        <f t="shared" si="0"/>
        <v>33.426000000000002</v>
      </c>
      <c r="G56" s="43"/>
      <c r="H56" s="17"/>
    </row>
    <row r="57" spans="1:8" x14ac:dyDescent="0.2">
      <c r="A57" s="1">
        <v>43221</v>
      </c>
      <c r="B57" s="12">
        <v>43.707000000000001</v>
      </c>
      <c r="C57" s="43">
        <f>+MIN($B$33,$B$45,$B$57,$B$69,$B$81)</f>
        <v>43.707000000000001</v>
      </c>
      <c r="D57" s="43">
        <f>+MAX($B$33,$B$45,$B$57,$B$69,$B$81)</f>
        <v>71.302000000000007</v>
      </c>
      <c r="E57" s="17">
        <f t="shared" si="0"/>
        <v>27.595000000000006</v>
      </c>
      <c r="G57" s="43"/>
      <c r="H57" s="17"/>
    </row>
    <row r="58" spans="1:8" x14ac:dyDescent="0.2">
      <c r="A58" s="1">
        <v>43252</v>
      </c>
      <c r="B58" s="12">
        <v>56.505000000000003</v>
      </c>
      <c r="C58" s="43">
        <f>+MIN($B$34,$B$46,$B$58,$B$70,$B$82)</f>
        <v>56.505000000000003</v>
      </c>
      <c r="D58" s="43">
        <f>+MAX($B$34,$B$46,$B$58,$B$70,$B$82)</f>
        <v>79.819999999999993</v>
      </c>
      <c r="E58" s="17">
        <f t="shared" si="0"/>
        <v>23.314999999999991</v>
      </c>
      <c r="G58" s="43"/>
      <c r="H58" s="17"/>
    </row>
    <row r="59" spans="1:8" x14ac:dyDescent="0.2">
      <c r="A59" s="1">
        <v>43282</v>
      </c>
      <c r="B59" s="12">
        <v>60.118000000000002</v>
      </c>
      <c r="C59" s="43">
        <f>+MIN($B$35,$B$47,$B$59,$B$71,$B$83)</f>
        <v>60.118000000000002</v>
      </c>
      <c r="D59" s="43">
        <f>+MAX($B$35,$B$47,$B$59,$B$71,$B$83)</f>
        <v>85.808000000000007</v>
      </c>
      <c r="E59" s="17">
        <f t="shared" si="0"/>
        <v>25.690000000000005</v>
      </c>
      <c r="G59" s="43"/>
      <c r="H59" s="17"/>
    </row>
    <row r="60" spans="1:8" x14ac:dyDescent="0.2">
      <c r="A60" s="1">
        <v>43313</v>
      </c>
      <c r="B60" s="12">
        <v>66.724999999999994</v>
      </c>
      <c r="C60" s="43">
        <f>+MIN($B$36,$B$48,$B$60,$B$72,$B$84)</f>
        <v>66.724999999999994</v>
      </c>
      <c r="D60" s="43">
        <f>+MAX($B$36,$B$48,$B$60,$B$72,$B$84)</f>
        <v>95.29</v>
      </c>
      <c r="E60" s="17">
        <f t="shared" si="0"/>
        <v>28.565000000000012</v>
      </c>
      <c r="G60" s="43"/>
      <c r="H60" s="17"/>
    </row>
    <row r="61" spans="1:8" x14ac:dyDescent="0.2">
      <c r="A61" s="1">
        <v>43344</v>
      </c>
      <c r="B61" s="12">
        <v>75.245000000000005</v>
      </c>
      <c r="C61" s="43">
        <f>+MIN($B$37,$B$49,$B$61,$B$73,$B$85)</f>
        <v>71.391000000000005</v>
      </c>
      <c r="D61" s="43">
        <f>+MAX($B$37,$B$49,$B$61,$B$73,$B$85)</f>
        <v>100.71299999999999</v>
      </c>
      <c r="E61" s="17">
        <f t="shared" si="0"/>
        <v>29.321999999999989</v>
      </c>
      <c r="G61" s="43"/>
      <c r="H61" s="17"/>
    </row>
    <row r="62" spans="1:8" x14ac:dyDescent="0.2">
      <c r="A62" s="1">
        <v>43374</v>
      </c>
      <c r="B62" s="12">
        <v>78.825999999999993</v>
      </c>
      <c r="C62" s="43">
        <f>+MIN($B$38,$B$50,$B$62,$B$74,$B$86)</f>
        <v>72.944000000000003</v>
      </c>
      <c r="D62" s="43">
        <f>+MAX($B$38,$B$50,$B$62,$B$74,$B$86)</f>
        <v>96.251999999999995</v>
      </c>
      <c r="E62" s="17">
        <f t="shared" si="0"/>
        <v>23.307999999999993</v>
      </c>
      <c r="G62" s="43"/>
      <c r="H62" s="17"/>
    </row>
    <row r="63" spans="1:8" x14ac:dyDescent="0.2">
      <c r="A63" s="1">
        <v>43405</v>
      </c>
      <c r="B63" s="12">
        <v>73.986000000000004</v>
      </c>
      <c r="C63" s="43">
        <f>+MIN($B$39,$B$51,$B$63,$B$75,$B$87)</f>
        <v>69.936000000000007</v>
      </c>
      <c r="D63" s="43">
        <f>+MAX($B$39,$B$51,$B$63,$B$75,$B$87)</f>
        <v>94.394000000000005</v>
      </c>
      <c r="E63" s="17">
        <f t="shared" si="0"/>
        <v>24.457999999999998</v>
      </c>
      <c r="G63" s="43"/>
      <c r="H63" s="17"/>
    </row>
    <row r="64" spans="1:8" x14ac:dyDescent="0.2">
      <c r="A64" s="1">
        <v>43435</v>
      </c>
      <c r="B64" s="12">
        <v>63.738</v>
      </c>
      <c r="C64" s="43">
        <f>+MIN($B$40,$B$52,$B$64,$B$76,$B$88)</f>
        <v>62.183</v>
      </c>
      <c r="D64" s="43">
        <f>+MAX($B$40,$B$52,$B$64,$B$76,$B$88)</f>
        <v>79.67</v>
      </c>
      <c r="E64" s="17">
        <f t="shared" si="0"/>
        <v>17.487000000000002</v>
      </c>
      <c r="G64" s="43"/>
      <c r="H64" s="17"/>
    </row>
    <row r="65" spans="1:8" x14ac:dyDescent="0.2">
      <c r="A65" s="1">
        <v>43466</v>
      </c>
      <c r="B65" s="12">
        <v>51.215000000000003</v>
      </c>
      <c r="C65" s="43">
        <f>+MIN($B$29,$B$41,$B$53,$B$65,$B$77)</f>
        <v>45.42</v>
      </c>
      <c r="D65" s="43">
        <f>+MAX($B$29,$B$41,$B$53,$B$65,$B$77)</f>
        <v>74.698999999999998</v>
      </c>
      <c r="E65" s="17">
        <f t="shared" si="0"/>
        <v>29.278999999999996</v>
      </c>
      <c r="G65" s="43"/>
      <c r="H65" s="17"/>
    </row>
    <row r="66" spans="1:8" x14ac:dyDescent="0.2">
      <c r="A66" s="1">
        <v>43497</v>
      </c>
      <c r="B66" s="12">
        <v>45.709000000000003</v>
      </c>
      <c r="C66" s="43">
        <f>+MIN($B$30,$B$42,$B$54,$B$66,$B$78)</f>
        <v>38.515999999999998</v>
      </c>
      <c r="D66" s="43">
        <f>+MAX($B$30,$B$42,$B$54,$B$66,$B$78)</f>
        <v>64.108000000000004</v>
      </c>
      <c r="E66" s="17">
        <f t="shared" si="0"/>
        <v>25.592000000000006</v>
      </c>
      <c r="G66" s="43"/>
      <c r="H66" s="17"/>
    </row>
    <row r="67" spans="1:8" x14ac:dyDescent="0.2">
      <c r="A67" s="1">
        <v>43525</v>
      </c>
      <c r="B67" s="12">
        <v>48.942999999999998</v>
      </c>
      <c r="C67" s="43">
        <f>+MIN($B$31,$B$43,$B$55,$B$67,$B$79)</f>
        <v>34.042000000000002</v>
      </c>
      <c r="D67" s="43">
        <f>+MAX($B$31,$B$43,$B$55,$B$67,$B$79)</f>
        <v>61.761000000000003</v>
      </c>
      <c r="E67" s="17">
        <f t="shared" si="0"/>
        <v>27.719000000000001</v>
      </c>
      <c r="G67" s="43"/>
      <c r="H67" s="17"/>
    </row>
    <row r="68" spans="1:8" x14ac:dyDescent="0.2">
      <c r="A68" s="1">
        <v>43556</v>
      </c>
      <c r="B68" s="12">
        <v>53.396000000000001</v>
      </c>
      <c r="C68" s="43">
        <f>+MIN($B$32,$B$44,$B$56,$B$68,$B$80)</f>
        <v>35.340000000000003</v>
      </c>
      <c r="D68" s="43">
        <f>+MAX($B$32,$B$44,$B$56,$B$68,$B$80)</f>
        <v>68.766000000000005</v>
      </c>
      <c r="E68" s="17">
        <f t="shared" si="0"/>
        <v>33.426000000000002</v>
      </c>
      <c r="G68" s="43"/>
      <c r="H68" s="17"/>
    </row>
    <row r="69" spans="1:8" x14ac:dyDescent="0.2">
      <c r="A69" s="1">
        <v>43586</v>
      </c>
      <c r="B69" s="12">
        <v>63.353000000000002</v>
      </c>
      <c r="C69" s="43">
        <f>+MIN($B$33,$B$45,$B$57,$B$69,$B$81)</f>
        <v>43.707000000000001</v>
      </c>
      <c r="D69" s="43">
        <f>+MAX($B$33,$B$45,$B$57,$B$69,$B$81)</f>
        <v>71.302000000000007</v>
      </c>
      <c r="E69" s="17">
        <f t="shared" si="0"/>
        <v>27.595000000000006</v>
      </c>
      <c r="G69" s="43"/>
      <c r="H69" s="17"/>
    </row>
    <row r="70" spans="1:8" x14ac:dyDescent="0.2">
      <c r="A70" s="1">
        <v>43617</v>
      </c>
      <c r="B70" s="12">
        <v>71.709999999999994</v>
      </c>
      <c r="C70" s="43">
        <f>+MIN($B$34,$B$46,$B$58,$B$70,$B$82)</f>
        <v>56.505000000000003</v>
      </c>
      <c r="D70" s="43">
        <f>+MAX($B$34,$B$46,$B$58,$B$70,$B$82)</f>
        <v>79.819999999999993</v>
      </c>
      <c r="E70" s="17">
        <f t="shared" si="0"/>
        <v>23.314999999999991</v>
      </c>
      <c r="G70" s="43"/>
      <c r="H70" s="17"/>
    </row>
    <row r="71" spans="1:8" x14ac:dyDescent="0.2">
      <c r="A71" s="1">
        <v>43647</v>
      </c>
      <c r="B71" s="12">
        <v>77.822000000000003</v>
      </c>
      <c r="C71" s="43">
        <f>+MIN($B$35,$B$47,$B$59,$B$71,$B$83)</f>
        <v>60.118000000000002</v>
      </c>
      <c r="D71" s="43">
        <f>+MAX($B$35,$B$47,$B$59,$B$71,$B$83)</f>
        <v>85.808000000000007</v>
      </c>
      <c r="E71" s="17">
        <f t="shared" si="0"/>
        <v>25.690000000000005</v>
      </c>
      <c r="G71" s="43"/>
      <c r="H71" s="17"/>
    </row>
    <row r="72" spans="1:8" x14ac:dyDescent="0.2">
      <c r="A72" s="1">
        <v>43678</v>
      </c>
      <c r="B72" s="12">
        <v>91.102999999999994</v>
      </c>
      <c r="C72" s="43">
        <f>+MIN($B$36,$B$48,$B$60,$B$72,$B$84)</f>
        <v>66.724999999999994</v>
      </c>
      <c r="D72" s="43">
        <f>+MAX($B$36,$B$48,$B$60,$B$72,$B$84)</f>
        <v>95.29</v>
      </c>
      <c r="E72" s="17">
        <f t="shared" si="0"/>
        <v>28.565000000000012</v>
      </c>
      <c r="G72" s="43"/>
      <c r="H72" s="17"/>
    </row>
    <row r="73" spans="1:8" x14ac:dyDescent="0.2">
      <c r="A73" s="1">
        <v>43709</v>
      </c>
      <c r="B73" s="12">
        <v>95.606999999999999</v>
      </c>
      <c r="C73" s="43">
        <f>+MIN($B$37,$B$49,$B$61,$B$73,$B$85)</f>
        <v>71.391000000000005</v>
      </c>
      <c r="D73" s="43">
        <f>+MAX($B$37,$B$49,$B$61,$B$73,$B$85)</f>
        <v>100.71299999999999</v>
      </c>
      <c r="E73" s="17">
        <f t="shared" si="0"/>
        <v>29.321999999999989</v>
      </c>
      <c r="G73" s="43"/>
      <c r="H73" s="17"/>
    </row>
    <row r="74" spans="1:8" x14ac:dyDescent="0.2">
      <c r="A74" s="1">
        <v>43739</v>
      </c>
      <c r="B74" s="12">
        <v>94.686000000000007</v>
      </c>
      <c r="C74" s="43">
        <f>+MIN($B$38,$B$50,$B$62,$B$74,$B$86)</f>
        <v>72.944000000000003</v>
      </c>
      <c r="D74" s="43">
        <f>+MAX($B$38,$B$50,$B$62,$B$74,$B$86)</f>
        <v>96.251999999999995</v>
      </c>
      <c r="E74" s="17">
        <f t="shared" si="0"/>
        <v>23.307999999999993</v>
      </c>
      <c r="G74" s="43"/>
      <c r="H74" s="17"/>
    </row>
    <row r="75" spans="1:8" x14ac:dyDescent="0.2">
      <c r="A75" s="1">
        <v>43770</v>
      </c>
      <c r="B75" s="12">
        <v>88.108999999999995</v>
      </c>
      <c r="C75" s="43">
        <f>+MIN($B$39,$B$51,$B$63,$B$75,$B$87)</f>
        <v>69.936000000000007</v>
      </c>
      <c r="D75" s="43">
        <f>+MAX($B$39,$B$51,$B$63,$B$75,$B$87)</f>
        <v>94.394000000000005</v>
      </c>
      <c r="E75" s="17">
        <f t="shared" si="0"/>
        <v>24.457999999999998</v>
      </c>
      <c r="G75" s="43"/>
      <c r="H75" s="17"/>
    </row>
    <row r="76" spans="1:8" x14ac:dyDescent="0.2">
      <c r="A76" s="1">
        <v>43800</v>
      </c>
      <c r="B76" s="12">
        <v>79.67</v>
      </c>
      <c r="C76" s="43">
        <f>+MIN($B$40,$B$52,$B$64,$B$76,$B$88)</f>
        <v>62.183</v>
      </c>
      <c r="D76" s="43">
        <f>+MAX($B$40,$B$52,$B$64,$B$76,$B$88)</f>
        <v>79.67</v>
      </c>
      <c r="E76" s="17">
        <f t="shared" si="0"/>
        <v>17.487000000000002</v>
      </c>
      <c r="G76" s="43"/>
      <c r="H76" s="17"/>
    </row>
    <row r="77" spans="1:8" x14ac:dyDescent="0.2">
      <c r="A77" s="1">
        <v>43831</v>
      </c>
      <c r="B77" s="12">
        <v>74.518000000000001</v>
      </c>
      <c r="C77" s="43">
        <f>+MIN($B$29,$B$41,$B$53,$B$65,$B$77)</f>
        <v>45.42</v>
      </c>
      <c r="D77" s="43">
        <f>+MAX($B$29,$B$41,$B$53,$B$65,$B$77)</f>
        <v>74.698999999999998</v>
      </c>
      <c r="E77" s="17">
        <f t="shared" si="0"/>
        <v>29.278999999999996</v>
      </c>
      <c r="G77" s="43"/>
      <c r="H77" s="17"/>
    </row>
    <row r="78" spans="1:8" x14ac:dyDescent="0.2">
      <c r="A78" s="1">
        <v>43862</v>
      </c>
      <c r="B78" s="12">
        <v>64.108000000000004</v>
      </c>
      <c r="C78" s="43">
        <f>+MIN($B$30,$B$42,$B$54,$B$66,$B$78)</f>
        <v>38.515999999999998</v>
      </c>
      <c r="D78" s="43">
        <f>+MAX($B$30,$B$42,$B$54,$B$66,$B$78)</f>
        <v>64.108000000000004</v>
      </c>
      <c r="E78" s="17">
        <f t="shared" si="0"/>
        <v>25.592000000000006</v>
      </c>
      <c r="G78" s="43"/>
      <c r="H78" s="17"/>
    </row>
    <row r="79" spans="1:8" x14ac:dyDescent="0.2">
      <c r="A79" s="1">
        <v>43891</v>
      </c>
      <c r="B79" s="12">
        <v>60.280999999999999</v>
      </c>
      <c r="C79" s="43">
        <f>+MIN($B$31,$B$43,$B$55,$B$67,$B$79)</f>
        <v>34.042000000000002</v>
      </c>
      <c r="D79" s="43">
        <f>+MAX($B$31,$B$43,$B$55,$B$67,$B$79)</f>
        <v>61.761000000000003</v>
      </c>
      <c r="E79" s="17">
        <f t="shared" si="0"/>
        <v>27.719000000000001</v>
      </c>
      <c r="G79" s="43"/>
      <c r="H79" s="17"/>
    </row>
    <row r="80" spans="1:8" x14ac:dyDescent="0.2">
      <c r="A80" s="1">
        <v>43922</v>
      </c>
      <c r="B80" s="12">
        <v>61.877000000000002</v>
      </c>
      <c r="C80" s="43">
        <f>+MIN($B$32,$B$44,$B$56,$B$68,$B$80)</f>
        <v>35.340000000000003</v>
      </c>
      <c r="D80" s="43">
        <f>+MAX($B$32,$B$44,$B$56,$B$68,$B$80)</f>
        <v>68.766000000000005</v>
      </c>
      <c r="E80" s="17">
        <f t="shared" si="0"/>
        <v>33.426000000000002</v>
      </c>
      <c r="G80" s="43"/>
      <c r="H80" s="17"/>
    </row>
    <row r="81" spans="1:8" x14ac:dyDescent="0.2">
      <c r="A81" s="1">
        <v>43952</v>
      </c>
      <c r="B81" s="12">
        <v>66.965000000000003</v>
      </c>
      <c r="C81" s="43">
        <f>+MIN($B$33,$B$45,$B$57,$B$69,$B$81)</f>
        <v>43.707000000000001</v>
      </c>
      <c r="D81" s="43">
        <f>+MAX($B$33,$B$45,$B$57,$B$69,$B$81)</f>
        <v>71.302000000000007</v>
      </c>
      <c r="E81" s="17">
        <f t="shared" si="0"/>
        <v>27.595000000000006</v>
      </c>
      <c r="G81" s="43"/>
      <c r="H81" s="17"/>
    </row>
    <row r="82" spans="1:8" x14ac:dyDescent="0.2">
      <c r="A82" s="1">
        <v>43983</v>
      </c>
      <c r="B82" s="12">
        <v>75.305000000000007</v>
      </c>
      <c r="C82" s="43">
        <f>+MIN($B$34,$B$46,$B$58,$B$70,$B$82)</f>
        <v>56.505000000000003</v>
      </c>
      <c r="D82" s="43">
        <f>+MAX($B$34,$B$46,$B$58,$B$70,$B$82)</f>
        <v>79.819999999999993</v>
      </c>
      <c r="E82" s="17">
        <f t="shared" si="0"/>
        <v>23.314999999999991</v>
      </c>
      <c r="G82" s="43"/>
      <c r="H82" s="17"/>
    </row>
    <row r="83" spans="1:8" x14ac:dyDescent="0.2">
      <c r="A83" s="1">
        <v>44013</v>
      </c>
      <c r="B83" s="12">
        <v>85.183000000000007</v>
      </c>
      <c r="C83" s="43">
        <f>+MIN($B$35,$B$47,$B$59,$B$71,$B$83)</f>
        <v>60.118000000000002</v>
      </c>
      <c r="D83" s="43">
        <f>+MAX($B$35,$B$47,$B$59,$B$71,$B$83)</f>
        <v>85.808000000000007</v>
      </c>
      <c r="E83" s="17">
        <f t="shared" si="0"/>
        <v>25.690000000000005</v>
      </c>
      <c r="G83" s="43"/>
      <c r="H83" s="17"/>
    </row>
    <row r="84" spans="1:8" x14ac:dyDescent="0.2">
      <c r="A84" s="1">
        <v>44044</v>
      </c>
      <c r="B84" s="12">
        <v>95.29</v>
      </c>
      <c r="C84" s="43">
        <f>+MIN($B$36,$B$48,$B$60,$B$72,$B$84)</f>
        <v>66.724999999999994</v>
      </c>
      <c r="D84" s="43">
        <f>+MAX($B$36,$B$48,$B$60,$B$72,$B$84)</f>
        <v>95.29</v>
      </c>
      <c r="E84" s="17">
        <f t="shared" si="0"/>
        <v>28.565000000000012</v>
      </c>
      <c r="G84" s="43"/>
      <c r="H84" s="17"/>
    </row>
    <row r="85" spans="1:8" x14ac:dyDescent="0.2">
      <c r="A85" s="1">
        <v>44075</v>
      </c>
      <c r="B85" s="12">
        <v>100.71299999999999</v>
      </c>
      <c r="C85" s="43">
        <f>+MIN($B$37,$B$49,$B$61,$B$73,$B$85)</f>
        <v>71.391000000000005</v>
      </c>
      <c r="D85" s="43">
        <f>+MAX($B$37,$B$49,$B$61,$B$73,$B$85)</f>
        <v>100.71299999999999</v>
      </c>
      <c r="E85" s="17">
        <f t="shared" si="0"/>
        <v>29.321999999999989</v>
      </c>
      <c r="G85" s="43"/>
      <c r="H85" s="17"/>
    </row>
    <row r="86" spans="1:8" x14ac:dyDescent="0.2">
      <c r="A86" s="1">
        <v>44105</v>
      </c>
      <c r="B86" s="12">
        <v>95.093000000000004</v>
      </c>
      <c r="C86" s="43">
        <f>+MIN($B$38,$B$50,$B$62,$B$74,$B$86)</f>
        <v>72.944000000000003</v>
      </c>
      <c r="D86" s="43">
        <f>+MAX($B$38,$B$50,$B$62,$B$74,$B$86)</f>
        <v>96.251999999999995</v>
      </c>
      <c r="E86" s="17">
        <f t="shared" si="0"/>
        <v>23.307999999999993</v>
      </c>
      <c r="G86" s="43"/>
      <c r="H86" s="17"/>
    </row>
    <row r="87" spans="1:8" x14ac:dyDescent="0.2">
      <c r="A87" s="1">
        <v>44136</v>
      </c>
      <c r="B87" s="12">
        <v>90.284999999999997</v>
      </c>
      <c r="C87" s="43">
        <f>+MIN($B$39,$B$51,$B$63,$B$75,$B$87)</f>
        <v>69.936000000000007</v>
      </c>
      <c r="D87" s="43">
        <f>+MAX($B$39,$B$51,$B$63,$B$75,$B$87)</f>
        <v>94.394000000000005</v>
      </c>
      <c r="E87" s="17">
        <f t="shared" si="0"/>
        <v>24.457999999999998</v>
      </c>
      <c r="G87" s="43"/>
      <c r="H87" s="17"/>
    </row>
    <row r="88" spans="1:8" x14ac:dyDescent="0.2">
      <c r="A88" s="1">
        <v>44166</v>
      </c>
      <c r="B88" s="12">
        <v>70.445999999999998</v>
      </c>
      <c r="C88" s="43">
        <f>+MIN($B$40,$B$52,$B$64,$B$76,$B$88)</f>
        <v>62.183</v>
      </c>
      <c r="D88" s="43">
        <f>+MAX($B$40,$B$52,$B$64,$B$76,$B$88)</f>
        <v>79.67</v>
      </c>
      <c r="E88" s="17">
        <f t="shared" si="0"/>
        <v>17.487000000000002</v>
      </c>
      <c r="G88" s="43"/>
      <c r="H88" s="17"/>
    </row>
    <row r="89" spans="1:8" x14ac:dyDescent="0.2">
      <c r="A89" s="1">
        <v>44197</v>
      </c>
      <c r="B89" s="12">
        <v>53.853000000000002</v>
      </c>
      <c r="C89" s="43">
        <f>+MIN($B$29,$B$41,$B$53,$B$65,$B$77)</f>
        <v>45.42</v>
      </c>
      <c r="D89" s="43">
        <f>+MAX($B$29,$B$41,$B$53,$B$65,$B$77)</f>
        <v>74.698999999999998</v>
      </c>
      <c r="E89" s="17">
        <f t="shared" si="0"/>
        <v>29.278999999999996</v>
      </c>
      <c r="G89" s="43"/>
      <c r="H89" s="17"/>
    </row>
    <row r="90" spans="1:8" x14ac:dyDescent="0.2">
      <c r="A90" s="1">
        <v>44228</v>
      </c>
      <c r="B90" s="12">
        <v>41.234000000000002</v>
      </c>
      <c r="C90" s="43">
        <f>+MIN($B$30,$B$42,$B$54,$B$66,$B$78)</f>
        <v>38.515999999999998</v>
      </c>
      <c r="D90" s="43">
        <f>+MAX($B$30,$B$42,$B$54,$B$66,$B$78)</f>
        <v>64.108000000000004</v>
      </c>
      <c r="E90" s="17">
        <f t="shared" si="0"/>
        <v>25.592000000000006</v>
      </c>
      <c r="G90" s="43"/>
      <c r="H90" s="17"/>
    </row>
    <row r="91" spans="1:8" x14ac:dyDescent="0.2">
      <c r="A91" s="1">
        <v>44256</v>
      </c>
      <c r="B91" s="12">
        <v>39.317999999999998</v>
      </c>
      <c r="C91" s="43">
        <f>+MIN($B$31,$B$43,$B$55,$B$67,$B$79)</f>
        <v>34.042000000000002</v>
      </c>
      <c r="D91" s="43">
        <f>+MAX($B$31,$B$43,$B$55,$B$67,$B$79)</f>
        <v>61.761000000000003</v>
      </c>
      <c r="E91" s="17">
        <f t="shared" si="0"/>
        <v>27.719000000000001</v>
      </c>
      <c r="G91" s="43"/>
      <c r="H91" s="17"/>
    </row>
    <row r="92" spans="1:8" x14ac:dyDescent="0.2">
      <c r="A92" s="1">
        <v>44287</v>
      </c>
      <c r="B92" s="12">
        <v>40.042793500000002</v>
      </c>
      <c r="C92" s="43">
        <f>+MIN($B$32,$B$44,$B$56,$B$68,$B$80)</f>
        <v>35.340000000000003</v>
      </c>
      <c r="D92" s="43">
        <f>+MAX($B$32,$B$44,$B$56,$B$68,$B$80)</f>
        <v>68.766000000000005</v>
      </c>
      <c r="E92" s="17">
        <f t="shared" si="0"/>
        <v>33.426000000000002</v>
      </c>
      <c r="G92" s="43"/>
      <c r="H92" s="17"/>
    </row>
    <row r="93" spans="1:8" x14ac:dyDescent="0.2">
      <c r="A93" s="1">
        <v>44317</v>
      </c>
      <c r="B93" s="12">
        <v>48.668187318999998</v>
      </c>
      <c r="C93" s="43">
        <f>+MIN($B$33,$B$45,$B$57,$B$69,$B$81)</f>
        <v>43.707000000000001</v>
      </c>
      <c r="D93" s="43">
        <f>+MAX($B$33,$B$45,$B$57,$B$69,$B$81)</f>
        <v>71.302000000000007</v>
      </c>
      <c r="E93" s="17">
        <f t="shared" ref="E93:E112" si="1">D93-C93</f>
        <v>27.595000000000006</v>
      </c>
      <c r="G93" s="43"/>
      <c r="H93" s="17"/>
    </row>
    <row r="94" spans="1:8" x14ac:dyDescent="0.2">
      <c r="A94" s="1">
        <v>44348</v>
      </c>
      <c r="B94" s="12">
        <v>58.651400000000002</v>
      </c>
      <c r="C94" s="43">
        <f>+MIN($B$34,$B$46,$B$58,$B$70,$B$82)</f>
        <v>56.505000000000003</v>
      </c>
      <c r="D94" s="43">
        <f>+MAX($B$34,$B$46,$B$58,$B$70,$B$82)</f>
        <v>79.819999999999993</v>
      </c>
      <c r="E94" s="17">
        <f t="shared" si="1"/>
        <v>23.314999999999991</v>
      </c>
      <c r="G94" s="43"/>
      <c r="H94" s="17"/>
    </row>
    <row r="95" spans="1:8" x14ac:dyDescent="0.2">
      <c r="A95" s="1">
        <v>44378</v>
      </c>
      <c r="B95" s="12">
        <v>66.460679999999996</v>
      </c>
      <c r="C95" s="43">
        <f>+MIN($B$35,$B$47,$B$59,$B$71,$B$83)</f>
        <v>60.118000000000002</v>
      </c>
      <c r="D95" s="43">
        <f>+MAX($B$35,$B$47,$B$59,$B$71,$B$83)</f>
        <v>85.808000000000007</v>
      </c>
      <c r="E95" s="17">
        <f t="shared" si="1"/>
        <v>25.690000000000005</v>
      </c>
      <c r="G95" s="43"/>
      <c r="H95" s="17"/>
    </row>
    <row r="96" spans="1:8" x14ac:dyDescent="0.2">
      <c r="A96" s="1">
        <v>44409</v>
      </c>
      <c r="B96" s="12">
        <v>74.033240000000006</v>
      </c>
      <c r="C96" s="43">
        <f>+MIN($B$36,$B$48,$B$60,$B$72,$B$84)</f>
        <v>66.724999999999994</v>
      </c>
      <c r="D96" s="43">
        <f>+MAX($B$36,$B$48,$B$60,$B$72,$B$84)</f>
        <v>95.29</v>
      </c>
      <c r="E96" s="17">
        <f t="shared" si="1"/>
        <v>28.565000000000012</v>
      </c>
      <c r="G96" s="43"/>
      <c r="H96" s="17"/>
    </row>
    <row r="97" spans="1:8" x14ac:dyDescent="0.2">
      <c r="A97" s="1">
        <v>44440</v>
      </c>
      <c r="B97" s="12">
        <v>78.948629999999994</v>
      </c>
      <c r="C97" s="43">
        <f>+MIN($B$37,$B$49,$B$61,$B$73,$B$85)</f>
        <v>71.391000000000005</v>
      </c>
      <c r="D97" s="43">
        <f>+MAX($B$37,$B$49,$B$61,$B$73,$B$85)</f>
        <v>100.71299999999999</v>
      </c>
      <c r="E97" s="17">
        <f t="shared" si="1"/>
        <v>29.321999999999989</v>
      </c>
      <c r="G97" s="43"/>
      <c r="H97" s="17"/>
    </row>
    <row r="98" spans="1:8" x14ac:dyDescent="0.2">
      <c r="A98" s="1">
        <v>44470</v>
      </c>
      <c r="B98" s="12">
        <v>79.892629999999997</v>
      </c>
      <c r="C98" s="43">
        <f>+MIN($B$38,$B$50,$B$62,$B$74,$B$86)</f>
        <v>72.944000000000003</v>
      </c>
      <c r="D98" s="43">
        <f>+MAX($B$38,$B$50,$B$62,$B$74,$B$86)</f>
        <v>96.251999999999995</v>
      </c>
      <c r="E98" s="17">
        <f t="shared" si="1"/>
        <v>23.307999999999993</v>
      </c>
      <c r="G98" s="43"/>
      <c r="H98" s="17"/>
    </row>
    <row r="99" spans="1:8" x14ac:dyDescent="0.2">
      <c r="A99" s="1">
        <v>44501</v>
      </c>
      <c r="B99" s="12">
        <v>74.408659999999998</v>
      </c>
      <c r="C99" s="43">
        <f>+MIN($B$39,$B$51,$B$63,$B$75,$B$87)</f>
        <v>69.936000000000007</v>
      </c>
      <c r="D99" s="43">
        <f>+MAX($B$39,$B$51,$B$63,$B$75,$B$87)</f>
        <v>94.394000000000005</v>
      </c>
      <c r="E99" s="17">
        <f t="shared" si="1"/>
        <v>24.457999999999998</v>
      </c>
      <c r="G99" s="43"/>
      <c r="H99" s="17"/>
    </row>
    <row r="100" spans="1:8" x14ac:dyDescent="0.2">
      <c r="A100" s="1">
        <v>44531</v>
      </c>
      <c r="B100" s="12">
        <v>65.941509999999994</v>
      </c>
      <c r="C100" s="43">
        <f>+MIN($B$40,$B$52,$B$64,$B$76,$B$88)</f>
        <v>62.183</v>
      </c>
      <c r="D100" s="43">
        <f>+MAX($B$40,$B$52,$B$64,$B$76,$B$88)</f>
        <v>79.67</v>
      </c>
      <c r="E100" s="17">
        <f t="shared" si="1"/>
        <v>17.487000000000002</v>
      </c>
      <c r="G100" s="43"/>
      <c r="H100" s="17"/>
    </row>
    <row r="101" spans="1:8" x14ac:dyDescent="0.2">
      <c r="A101" s="1">
        <v>44562</v>
      </c>
      <c r="B101" s="12">
        <v>52.95964</v>
      </c>
      <c r="C101" s="43">
        <f>+MIN($B$29,$B$41,$B$53,$B$65,$B$77)</f>
        <v>45.42</v>
      </c>
      <c r="D101" s="17">
        <f>+MAX($B$29,$B$41,$B$53,$B$65,$B$77)</f>
        <v>74.698999999999998</v>
      </c>
      <c r="E101" s="17">
        <f t="shared" si="1"/>
        <v>29.278999999999996</v>
      </c>
      <c r="G101" s="43"/>
      <c r="H101" s="17"/>
    </row>
    <row r="102" spans="1:8" x14ac:dyDescent="0.2">
      <c r="A102" s="1">
        <v>44593</v>
      </c>
      <c r="B102" s="12">
        <v>45.354660000000003</v>
      </c>
      <c r="C102" s="43">
        <f>+MIN($B$30,$B$42,$B$54,$B$66,$B$78)</f>
        <v>38.515999999999998</v>
      </c>
      <c r="D102" s="17">
        <f>+MAX($B$30,$B$42,$B$54,$B$66,$B$78)</f>
        <v>64.108000000000004</v>
      </c>
      <c r="E102" s="17">
        <f t="shared" si="1"/>
        <v>25.592000000000006</v>
      </c>
      <c r="G102" s="43"/>
      <c r="H102" s="17"/>
    </row>
    <row r="103" spans="1:8" x14ac:dyDescent="0.2">
      <c r="A103" s="1">
        <v>44621</v>
      </c>
      <c r="B103" s="12">
        <v>43.087470000000003</v>
      </c>
      <c r="C103" s="43">
        <f>+MIN($B$31,$B$43,$B$55,$B$67,$B$79)</f>
        <v>34.042000000000002</v>
      </c>
      <c r="D103" s="17">
        <f>+MAX($B$31,$B$43,$B$55,$B$67,$B$79)</f>
        <v>61.761000000000003</v>
      </c>
      <c r="E103" s="17">
        <f t="shared" si="1"/>
        <v>27.719000000000001</v>
      </c>
      <c r="G103" s="43"/>
      <c r="H103" s="17"/>
    </row>
    <row r="104" spans="1:8" x14ac:dyDescent="0.2">
      <c r="A104" s="1">
        <v>44652</v>
      </c>
      <c r="B104" s="12">
        <v>46.367559999999997</v>
      </c>
      <c r="C104" s="43">
        <f>+MIN($B$32,$B$44,$B$56,$B$68,$B$80)</f>
        <v>35.340000000000003</v>
      </c>
      <c r="D104" s="17">
        <f>+MAX($B$32,$B$44,$B$56,$B$68,$B$80)</f>
        <v>68.766000000000005</v>
      </c>
      <c r="E104" s="17">
        <f t="shared" si="1"/>
        <v>33.426000000000002</v>
      </c>
      <c r="G104" s="43"/>
      <c r="H104" s="17"/>
    </row>
    <row r="105" spans="1:8" x14ac:dyDescent="0.2">
      <c r="A105" s="1">
        <v>44682</v>
      </c>
      <c r="B105" s="12">
        <v>54.921019999999999</v>
      </c>
      <c r="C105" s="43">
        <f>+MIN($B$33,$B$45,$B$57,$B$69,$B$81)</f>
        <v>43.707000000000001</v>
      </c>
      <c r="D105" s="17">
        <f>+MAX($B$33,$B$45,$B$57,$B$69,$B$81)</f>
        <v>71.302000000000007</v>
      </c>
      <c r="E105" s="17">
        <f t="shared" si="1"/>
        <v>27.595000000000006</v>
      </c>
      <c r="G105" s="43"/>
      <c r="H105" s="17"/>
    </row>
    <row r="106" spans="1:8" x14ac:dyDescent="0.2">
      <c r="A106" s="1">
        <v>44713</v>
      </c>
      <c r="B106" s="12">
        <v>65.531899999999993</v>
      </c>
      <c r="C106" s="43">
        <f>+MIN($B$34,$B$46,$B$58,$B$70,$B$82)</f>
        <v>56.505000000000003</v>
      </c>
      <c r="D106" s="17">
        <f>+MAX($B$34,$B$46,$B$58,$B$70,$B$82)</f>
        <v>79.819999999999993</v>
      </c>
      <c r="E106" s="17">
        <f t="shared" si="1"/>
        <v>23.314999999999991</v>
      </c>
      <c r="G106" s="43"/>
      <c r="H106" s="17"/>
    </row>
    <row r="107" spans="1:8" x14ac:dyDescent="0.2">
      <c r="A107" s="1">
        <v>44743</v>
      </c>
      <c r="B107" s="12">
        <v>73.785390000000007</v>
      </c>
      <c r="C107" s="43">
        <f>+MIN($B$35,$B$47,$B$59,$B$71,$B$83)</f>
        <v>60.118000000000002</v>
      </c>
      <c r="D107" s="17">
        <f>+MAX($B$35,$B$47,$B$59,$B$71,$B$83)</f>
        <v>85.808000000000007</v>
      </c>
      <c r="E107" s="17">
        <f t="shared" si="1"/>
        <v>25.690000000000005</v>
      </c>
      <c r="G107" s="43"/>
      <c r="H107" s="17"/>
    </row>
    <row r="108" spans="1:8" x14ac:dyDescent="0.2">
      <c r="A108" s="1">
        <v>44774</v>
      </c>
      <c r="B108" s="12">
        <v>83.022959999999998</v>
      </c>
      <c r="C108" s="43">
        <f>+MIN($B$36,$B$48,$B$60,$B$72,$B$84)</f>
        <v>66.724999999999994</v>
      </c>
      <c r="D108" s="17">
        <f>+MAX($B$36,$B$48,$B$60,$B$72,$B$84)</f>
        <v>95.29</v>
      </c>
      <c r="E108" s="17">
        <f t="shared" si="1"/>
        <v>28.565000000000012</v>
      </c>
      <c r="G108" s="43"/>
      <c r="H108" s="17"/>
    </row>
    <row r="109" spans="1:8" x14ac:dyDescent="0.2">
      <c r="A109" s="1">
        <v>44805</v>
      </c>
      <c r="B109" s="12">
        <v>87.697879999999998</v>
      </c>
      <c r="C109" s="43">
        <f>+MIN($B$37,$B$49,$B$61,$B$73,$B$85)</f>
        <v>71.391000000000005</v>
      </c>
      <c r="D109" s="17">
        <f>+MAX($B$37,$B$49,$B$61,$B$73,$B$85)</f>
        <v>100.71299999999999</v>
      </c>
      <c r="E109" s="17">
        <f t="shared" si="1"/>
        <v>29.321999999999989</v>
      </c>
      <c r="G109" s="43"/>
      <c r="H109" s="17"/>
    </row>
    <row r="110" spans="1:8" x14ac:dyDescent="0.2">
      <c r="A110" s="1">
        <v>44835</v>
      </c>
      <c r="B110" s="12">
        <v>87.740700000000004</v>
      </c>
      <c r="C110" s="43">
        <f>+MIN($B$38,$B$50,$B$62,$B$74,$B$86)</f>
        <v>72.944000000000003</v>
      </c>
      <c r="D110" s="17">
        <f>+MAX($B$38,$B$50,$B$62,$B$74,$B$86)</f>
        <v>96.251999999999995</v>
      </c>
      <c r="E110" s="17">
        <f t="shared" si="1"/>
        <v>23.307999999999993</v>
      </c>
      <c r="G110" s="43"/>
      <c r="H110" s="17"/>
    </row>
    <row r="111" spans="1:8" x14ac:dyDescent="0.2">
      <c r="A111" s="1">
        <v>44866</v>
      </c>
      <c r="B111" s="12">
        <v>84.259720000000002</v>
      </c>
      <c r="C111" s="43">
        <f>+MIN($B$39,$B$51,$B$63,$B$75,$B$87)</f>
        <v>69.936000000000007</v>
      </c>
      <c r="D111" s="17">
        <f>+MAX($B$39,$B$51,$B$63,$B$75,$B$87)</f>
        <v>94.394000000000005</v>
      </c>
      <c r="E111" s="17">
        <f t="shared" si="1"/>
        <v>24.457999999999998</v>
      </c>
      <c r="G111" s="43"/>
      <c r="H111" s="17"/>
    </row>
    <row r="112" spans="1:8" x14ac:dyDescent="0.2">
      <c r="A112" s="59">
        <v>44896</v>
      </c>
      <c r="B112" s="12">
        <v>74.442300000000003</v>
      </c>
      <c r="C112" s="64">
        <f>+MIN($B$40,$B$52,$B$64,$B$76,$B$88)</f>
        <v>62.183</v>
      </c>
      <c r="D112" s="63">
        <f>+MAX($B$40,$B$52,$B$64,$B$76,$B$88)</f>
        <v>79.67</v>
      </c>
      <c r="E112" s="63">
        <f t="shared" si="1"/>
        <v>17.487000000000002</v>
      </c>
      <c r="G112" s="43"/>
      <c r="H112" s="17"/>
    </row>
    <row r="113" spans="1:2" x14ac:dyDescent="0.2">
      <c r="A113" s="353" t="s">
        <v>632</v>
      </c>
    </row>
    <row r="114" spans="1:2" x14ac:dyDescent="0.2">
      <c r="A114" s="32" t="s">
        <v>639</v>
      </c>
    </row>
    <row r="115" spans="1:2" x14ac:dyDescent="0.2">
      <c r="A115" s="366" t="s">
        <v>636</v>
      </c>
    </row>
    <row r="116" spans="1:2" x14ac:dyDescent="0.2">
      <c r="A116" s="4"/>
      <c r="B116" s="69" t="s">
        <v>350</v>
      </c>
    </row>
    <row r="117" spans="1:2" x14ac:dyDescent="0.2">
      <c r="A117" s="2">
        <v>65</v>
      </c>
      <c r="B117">
        <v>0</v>
      </c>
    </row>
    <row r="118" spans="1:2" x14ac:dyDescent="0.2">
      <c r="A118" s="2">
        <v>65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ColWidth="9.28515625" defaultRowHeight="15" x14ac:dyDescent="0.25"/>
  <cols>
    <col min="1" max="1" width="9.28515625" style="119"/>
    <col min="2" max="2" width="20.7109375" style="119" customWidth="1"/>
    <col min="3" max="13" width="9.28515625" style="119"/>
    <col min="14" max="15" width="9.28515625" style="121"/>
    <col min="16" max="16" width="9.28515625" style="119"/>
    <col min="17" max="17" width="25" style="119" customWidth="1"/>
    <col min="18" max="18" width="14.425781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283" t="s">
        <v>79</v>
      </c>
      <c r="R6" s="336" t="s">
        <v>295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284" t="s">
        <v>80</v>
      </c>
      <c r="R7" s="337" t="s">
        <v>296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286" t="s">
        <v>475</v>
      </c>
      <c r="R8" s="524" t="s">
        <v>297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2" x14ac:dyDescent="0.25">
      <c r="C24" s="586" t="s">
        <v>470</v>
      </c>
      <c r="D24" s="586"/>
      <c r="E24" s="586"/>
      <c r="F24" s="586"/>
      <c r="G24" s="586"/>
      <c r="H24" s="32"/>
      <c r="I24" s="586" t="s">
        <v>471</v>
      </c>
      <c r="J24" s="586"/>
      <c r="K24" s="586"/>
      <c r="L24" s="586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476" t="s">
        <v>79</v>
      </c>
      <c r="C26" s="77">
        <v>2.6708573341999999</v>
      </c>
      <c r="D26" s="77">
        <v>2.7817787151000002</v>
      </c>
      <c r="E26" s="77">
        <v>2.0946166694000001</v>
      </c>
      <c r="F26" s="77">
        <v>2.1763798082000001</v>
      </c>
      <c r="G26" s="77">
        <v>1.9361221533999999</v>
      </c>
      <c r="H26" s="142" t="s">
        <v>79</v>
      </c>
      <c r="I26" s="20">
        <f t="shared" ref="I26:L27" si="0">D26-C26</f>
        <v>0.11092138090000025</v>
      </c>
      <c r="J26" s="20">
        <f t="shared" si="0"/>
        <v>-0.68716204570000006</v>
      </c>
      <c r="K26" s="20">
        <f t="shared" si="0"/>
        <v>8.1763138799999968E-2</v>
      </c>
      <c r="L26" s="20">
        <f t="shared" si="0"/>
        <v>-0.24025765480000016</v>
      </c>
    </row>
    <row r="27" spans="1:12" ht="26.25" x14ac:dyDescent="0.25">
      <c r="A27" s="121"/>
      <c r="B27" s="478" t="s">
        <v>80</v>
      </c>
      <c r="C27" s="78">
        <v>86.829285833</v>
      </c>
      <c r="D27" s="78">
        <v>96.357472084999998</v>
      </c>
      <c r="E27" s="78">
        <v>95.813067664000002</v>
      </c>
      <c r="F27" s="78">
        <v>96.258504478999996</v>
      </c>
      <c r="G27" s="78">
        <v>98.408506986000006</v>
      </c>
      <c r="H27" s="551" t="s">
        <v>80</v>
      </c>
      <c r="I27" s="62">
        <f t="shared" si="0"/>
        <v>9.5281862519999976</v>
      </c>
      <c r="J27" s="62">
        <f t="shared" si="0"/>
        <v>-0.54440442099999586</v>
      </c>
      <c r="K27" s="62">
        <f t="shared" si="0"/>
        <v>0.44543681499999366</v>
      </c>
      <c r="L27" s="62">
        <f t="shared" si="0"/>
        <v>2.1500025070000106</v>
      </c>
    </row>
    <row r="28" spans="1:12" x14ac:dyDescent="0.25">
      <c r="A28"/>
      <c r="B28" s="477" t="s">
        <v>299</v>
      </c>
      <c r="C28" s="77">
        <f>+C27+C26</f>
        <v>89.500143167199994</v>
      </c>
      <c r="D28" s="77">
        <f>+D27+D26</f>
        <v>99.139250800100001</v>
      </c>
      <c r="E28" s="77">
        <f>+E27+E26</f>
        <v>97.907684333399999</v>
      </c>
      <c r="F28" s="77">
        <f>+F27+F26</f>
        <v>98.434884287199992</v>
      </c>
      <c r="G28" s="77">
        <f>+G27+G26</f>
        <v>100.34462913940001</v>
      </c>
      <c r="H28" s="30" t="s">
        <v>430</v>
      </c>
      <c r="I28" s="12">
        <f>+SUM(I26:I27)</f>
        <v>9.6391076328999983</v>
      </c>
      <c r="J28" s="12">
        <f>+SUM(J26:J27)</f>
        <v>-1.2315664666999959</v>
      </c>
      <c r="K28" s="12">
        <f>+SUM(K26:K27)</f>
        <v>0.52719995379999363</v>
      </c>
      <c r="L28" s="12">
        <f>+SUM(L26:L27)</f>
        <v>1.9097448522000104</v>
      </c>
    </row>
    <row r="29" spans="1:12" x14ac:dyDescent="0.25">
      <c r="A29" s="353" t="s">
        <v>632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41" t="s">
        <v>298</v>
      </c>
      <c r="D33" s="120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81" si="1">YEAR(B34)</f>
        <v>2019</v>
      </c>
      <c r="B34" s="429">
        <v>43466</v>
      </c>
      <c r="C34" s="430">
        <v>96.145321644999996</v>
      </c>
      <c r="D34" s="129" t="e">
        <v>#N/A</v>
      </c>
      <c r="E34" s="431"/>
      <c r="F34" s="431">
        <v>96.145321644999996</v>
      </c>
      <c r="G34" s="126"/>
    </row>
    <row r="35" spans="1:7" x14ac:dyDescent="0.25">
      <c r="A35" s="135">
        <f t="shared" si="1"/>
        <v>2019</v>
      </c>
      <c r="B35" s="429">
        <v>43497</v>
      </c>
      <c r="C35" s="430">
        <v>96.740786463999996</v>
      </c>
      <c r="D35" s="129" t="e">
        <v>#N/A</v>
      </c>
      <c r="E35" s="431">
        <f t="shared" ref="E35:E44" si="2">AVERAGEIF($A$34:$A$95,A35,$F$34:$F$95)</f>
        <v>100.02130467333335</v>
      </c>
      <c r="F35" s="431">
        <v>96.740786463999996</v>
      </c>
      <c r="G35" s="126"/>
    </row>
    <row r="36" spans="1:7" x14ac:dyDescent="0.25">
      <c r="A36" s="135">
        <f t="shared" si="1"/>
        <v>2019</v>
      </c>
      <c r="B36" s="429">
        <v>43525</v>
      </c>
      <c r="C36" s="430">
        <v>97.399668452</v>
      </c>
      <c r="D36" s="129" t="e">
        <v>#N/A</v>
      </c>
      <c r="E36" s="431">
        <f t="shared" si="2"/>
        <v>100.02130467333335</v>
      </c>
      <c r="F36" s="431">
        <v>97.399668452</v>
      </c>
      <c r="G36" s="126"/>
    </row>
    <row r="37" spans="1:7" x14ac:dyDescent="0.25">
      <c r="A37" s="135">
        <f t="shared" si="1"/>
        <v>2019</v>
      </c>
      <c r="B37" s="429">
        <v>43556</v>
      </c>
      <c r="C37" s="430">
        <v>97.790524667</v>
      </c>
      <c r="D37" s="129" t="e">
        <v>#N/A</v>
      </c>
      <c r="E37" s="431">
        <f t="shared" si="2"/>
        <v>100.02130467333335</v>
      </c>
      <c r="F37" s="431">
        <v>97.790524667</v>
      </c>
      <c r="G37" s="126"/>
    </row>
    <row r="38" spans="1:7" x14ac:dyDescent="0.25">
      <c r="A38" s="135">
        <f t="shared" si="1"/>
        <v>2019</v>
      </c>
      <c r="B38" s="429">
        <v>43586</v>
      </c>
      <c r="C38" s="430">
        <v>98.563772161000003</v>
      </c>
      <c r="D38" s="129" t="e">
        <v>#N/A</v>
      </c>
      <c r="E38" s="431">
        <f t="shared" si="2"/>
        <v>100.02130467333335</v>
      </c>
      <c r="F38" s="431">
        <v>98.563772161000003</v>
      </c>
      <c r="G38" s="126"/>
    </row>
    <row r="39" spans="1:7" x14ac:dyDescent="0.25">
      <c r="A39" s="135">
        <f t="shared" si="1"/>
        <v>2019</v>
      </c>
      <c r="B39" s="429">
        <v>43617</v>
      </c>
      <c r="C39" s="430">
        <v>98.951456433000004</v>
      </c>
      <c r="D39" s="129" t="e">
        <v>#N/A</v>
      </c>
      <c r="E39" s="431">
        <f t="shared" si="2"/>
        <v>100.02130467333335</v>
      </c>
      <c r="F39" s="431">
        <v>98.951456433000004</v>
      </c>
      <c r="G39" s="126"/>
    </row>
    <row r="40" spans="1:7" x14ac:dyDescent="0.25">
      <c r="A40" s="135">
        <f t="shared" si="1"/>
        <v>2019</v>
      </c>
      <c r="B40" s="429">
        <v>43647</v>
      </c>
      <c r="C40" s="430">
        <v>99.476751547999996</v>
      </c>
      <c r="D40" s="129" t="e">
        <v>#N/A</v>
      </c>
      <c r="E40" s="431">
        <f t="shared" si="2"/>
        <v>100.02130467333335</v>
      </c>
      <c r="F40" s="431">
        <v>99.476751547999996</v>
      </c>
      <c r="G40" s="126"/>
    </row>
    <row r="41" spans="1:7" x14ac:dyDescent="0.25">
      <c r="A41" s="135">
        <f t="shared" si="1"/>
        <v>2019</v>
      </c>
      <c r="B41" s="429">
        <v>43678</v>
      </c>
      <c r="C41" s="430">
        <v>101.91617313</v>
      </c>
      <c r="D41" s="129" t="e">
        <v>#N/A</v>
      </c>
      <c r="E41" s="431">
        <f t="shared" si="2"/>
        <v>100.02130467333335</v>
      </c>
      <c r="F41" s="431">
        <v>101.91617313</v>
      </c>
      <c r="G41" s="126"/>
    </row>
    <row r="42" spans="1:7" x14ac:dyDescent="0.25">
      <c r="A42" s="135">
        <f t="shared" si="1"/>
        <v>2019</v>
      </c>
      <c r="B42" s="429">
        <v>43709</v>
      </c>
      <c r="C42" s="430">
        <v>101.78695442999999</v>
      </c>
      <c r="D42" s="129" t="e">
        <v>#N/A</v>
      </c>
      <c r="E42" s="431">
        <f t="shared" si="2"/>
        <v>100.02130467333335</v>
      </c>
      <c r="F42" s="431">
        <v>101.78695442999999</v>
      </c>
      <c r="G42" s="126"/>
    </row>
    <row r="43" spans="1:7" x14ac:dyDescent="0.25">
      <c r="A43" s="135">
        <f t="shared" si="1"/>
        <v>2019</v>
      </c>
      <c r="B43" s="429">
        <v>43739</v>
      </c>
      <c r="C43" s="430">
        <v>103.22525965</v>
      </c>
      <c r="D43" s="129" t="e">
        <v>#N/A</v>
      </c>
      <c r="E43" s="431">
        <f t="shared" si="2"/>
        <v>100.02130467333335</v>
      </c>
      <c r="F43" s="431">
        <v>103.22525965</v>
      </c>
      <c r="G43" s="126"/>
    </row>
    <row r="44" spans="1:7" x14ac:dyDescent="0.25">
      <c r="A44" s="135">
        <f t="shared" si="1"/>
        <v>2019</v>
      </c>
      <c r="B44" s="429">
        <v>43770</v>
      </c>
      <c r="C44" s="430">
        <v>103.98626337</v>
      </c>
      <c r="D44" s="129" t="e">
        <v>#N/A</v>
      </c>
      <c r="E44" s="431">
        <f t="shared" si="2"/>
        <v>100.02130467333335</v>
      </c>
      <c r="F44" s="431">
        <v>103.98626337</v>
      </c>
      <c r="G44" s="126"/>
    </row>
    <row r="45" spans="1:7" x14ac:dyDescent="0.25">
      <c r="A45" s="135">
        <f t="shared" si="1"/>
        <v>2019</v>
      </c>
      <c r="B45" s="429">
        <v>43800</v>
      </c>
      <c r="C45" s="430">
        <v>104.27272413</v>
      </c>
      <c r="D45" s="129" t="e">
        <v>#N/A</v>
      </c>
      <c r="E45" s="431"/>
      <c r="F45" s="431">
        <v>104.27272413</v>
      </c>
      <c r="G45" s="126"/>
    </row>
    <row r="46" spans="1:7" x14ac:dyDescent="0.25">
      <c r="A46" s="135">
        <f t="shared" si="1"/>
        <v>2020</v>
      </c>
      <c r="B46" s="429">
        <v>43831</v>
      </c>
      <c r="C46" s="430">
        <v>102.62948229</v>
      </c>
      <c r="D46" s="129" t="e">
        <v>#N/A</v>
      </c>
      <c r="E46" s="431"/>
      <c r="F46" s="431">
        <v>102.62948229</v>
      </c>
      <c r="G46" s="126"/>
    </row>
    <row r="47" spans="1:7" x14ac:dyDescent="0.25">
      <c r="A47" s="135">
        <f t="shared" si="1"/>
        <v>2020</v>
      </c>
      <c r="B47" s="429">
        <v>43862</v>
      </c>
      <c r="C47" s="430">
        <v>102.02187886</v>
      </c>
      <c r="D47" s="129" t="e">
        <v>#N/A</v>
      </c>
      <c r="E47" s="431">
        <f t="shared" ref="E47" si="3">AVERAGEIF($A$34:$A$95,A47,$F$34:$F$95)</f>
        <v>98.842320063666662</v>
      </c>
      <c r="F47" s="431">
        <v>102.02187886</v>
      </c>
      <c r="G47" s="126"/>
    </row>
    <row r="48" spans="1:7" x14ac:dyDescent="0.25">
      <c r="A48" s="135">
        <f t="shared" si="1"/>
        <v>2020</v>
      </c>
      <c r="B48" s="429">
        <v>43891</v>
      </c>
      <c r="C48" s="430">
        <v>102.13300332</v>
      </c>
      <c r="D48" s="129" t="e">
        <v>#N/A</v>
      </c>
      <c r="E48" s="431">
        <f t="shared" ref="E48:E56" si="4">AVERAGEIF($A$34:$A$95,A48,$F$34:$F$95)</f>
        <v>98.842320063666662</v>
      </c>
      <c r="F48" s="431">
        <v>102.13300332</v>
      </c>
      <c r="G48" s="126"/>
    </row>
    <row r="49" spans="1:7" x14ac:dyDescent="0.25">
      <c r="A49" s="135">
        <f t="shared" si="1"/>
        <v>2020</v>
      </c>
      <c r="B49" s="429">
        <v>43922</v>
      </c>
      <c r="C49" s="430">
        <v>100.06181777</v>
      </c>
      <c r="D49" s="129" t="e">
        <v>#N/A</v>
      </c>
      <c r="E49" s="431">
        <f t="shared" si="4"/>
        <v>98.842320063666662</v>
      </c>
      <c r="F49" s="431">
        <v>100.06181777</v>
      </c>
      <c r="G49" s="126"/>
    </row>
    <row r="50" spans="1:7" x14ac:dyDescent="0.25">
      <c r="A50" s="135">
        <f t="shared" si="1"/>
        <v>2020</v>
      </c>
      <c r="B50" s="429">
        <v>43952</v>
      </c>
      <c r="C50" s="430">
        <v>94.633877064999993</v>
      </c>
      <c r="D50" s="129" t="e">
        <v>#N/A</v>
      </c>
      <c r="E50" s="431">
        <f t="shared" si="4"/>
        <v>98.842320063666662</v>
      </c>
      <c r="F50" s="431">
        <v>94.633877064999993</v>
      </c>
      <c r="G50" s="126"/>
    </row>
    <row r="51" spans="1:7" x14ac:dyDescent="0.25">
      <c r="A51" s="135">
        <f t="shared" si="1"/>
        <v>2020</v>
      </c>
      <c r="B51" s="429">
        <v>43983</v>
      </c>
      <c r="C51" s="430">
        <v>95.874949232999995</v>
      </c>
      <c r="D51" s="129" t="e">
        <v>#N/A</v>
      </c>
      <c r="E51" s="431">
        <f t="shared" si="4"/>
        <v>98.842320063666662</v>
      </c>
      <c r="F51" s="431">
        <v>95.874949232999995</v>
      </c>
      <c r="G51" s="126"/>
    </row>
    <row r="52" spans="1:7" x14ac:dyDescent="0.25">
      <c r="A52" s="135">
        <f t="shared" si="1"/>
        <v>2020</v>
      </c>
      <c r="B52" s="429">
        <v>44013</v>
      </c>
      <c r="C52" s="430">
        <v>97.530706710000004</v>
      </c>
      <c r="D52" s="129" t="e">
        <v>#N/A</v>
      </c>
      <c r="E52" s="431">
        <f t="shared" si="4"/>
        <v>98.842320063666662</v>
      </c>
      <c r="F52" s="431">
        <v>97.530706710000004</v>
      </c>
      <c r="G52" s="126"/>
    </row>
    <row r="53" spans="1:7" x14ac:dyDescent="0.25">
      <c r="A53" s="135">
        <f t="shared" si="1"/>
        <v>2020</v>
      </c>
      <c r="B53" s="429">
        <v>44044</v>
      </c>
      <c r="C53" s="430">
        <v>97.960422226000006</v>
      </c>
      <c r="D53" s="129" t="e">
        <v>#N/A</v>
      </c>
      <c r="E53" s="431">
        <f t="shared" si="4"/>
        <v>98.842320063666662</v>
      </c>
      <c r="F53" s="431">
        <v>97.960422226000006</v>
      </c>
      <c r="G53" s="126"/>
    </row>
    <row r="54" spans="1:7" x14ac:dyDescent="0.25">
      <c r="A54" s="135">
        <f t="shared" si="1"/>
        <v>2020</v>
      </c>
      <c r="B54" s="429">
        <v>44075</v>
      </c>
      <c r="C54" s="430">
        <v>97.138977132999997</v>
      </c>
      <c r="D54" s="129" t="e">
        <v>#N/A</v>
      </c>
      <c r="E54" s="431">
        <f t="shared" si="4"/>
        <v>98.842320063666662</v>
      </c>
      <c r="F54" s="431">
        <v>97.138977132999997</v>
      </c>
      <c r="G54" s="126"/>
    </row>
    <row r="55" spans="1:7" x14ac:dyDescent="0.25">
      <c r="A55" s="135">
        <f t="shared" si="1"/>
        <v>2020</v>
      </c>
      <c r="B55" s="429">
        <v>44105</v>
      </c>
      <c r="C55" s="430">
        <v>96.629328129000001</v>
      </c>
      <c r="D55" s="129" t="e">
        <v>#N/A</v>
      </c>
      <c r="E55" s="431">
        <f t="shared" si="4"/>
        <v>98.842320063666662</v>
      </c>
      <c r="F55" s="431">
        <v>96.629328129000001</v>
      </c>
      <c r="G55" s="126"/>
    </row>
    <row r="56" spans="1:7" x14ac:dyDescent="0.25">
      <c r="A56" s="135">
        <f t="shared" si="1"/>
        <v>2020</v>
      </c>
      <c r="B56" s="429">
        <v>44136</v>
      </c>
      <c r="C56" s="430">
        <v>99.681651866999999</v>
      </c>
      <c r="D56" s="129" t="e">
        <v>#N/A</v>
      </c>
      <c r="E56" s="431">
        <f t="shared" si="4"/>
        <v>98.842320063666662</v>
      </c>
      <c r="F56" s="431">
        <v>99.681651866999999</v>
      </c>
      <c r="G56" s="126"/>
    </row>
    <row r="57" spans="1:7" x14ac:dyDescent="0.25">
      <c r="A57" s="135">
        <f t="shared" si="1"/>
        <v>2020</v>
      </c>
      <c r="B57" s="429">
        <v>44166</v>
      </c>
      <c r="C57" s="430">
        <v>99.811746161000002</v>
      </c>
      <c r="D57" s="129" t="e">
        <v>#N/A</v>
      </c>
      <c r="E57" s="431"/>
      <c r="F57" s="431">
        <v>99.811746161000002</v>
      </c>
      <c r="G57" s="126"/>
    </row>
    <row r="58" spans="1:7" x14ac:dyDescent="0.25">
      <c r="A58" s="135">
        <f t="shared" si="1"/>
        <v>2021</v>
      </c>
      <c r="B58" s="429">
        <v>44197</v>
      </c>
      <c r="C58" s="430">
        <v>99.989823870999999</v>
      </c>
      <c r="D58" s="129" t="e">
        <v>#N/A</v>
      </c>
      <c r="E58" s="431"/>
      <c r="F58" s="431">
        <v>99.989823870999999</v>
      </c>
      <c r="G58" s="126"/>
    </row>
    <row r="59" spans="1:7" x14ac:dyDescent="0.25">
      <c r="A59" s="135">
        <f t="shared" si="1"/>
        <v>2021</v>
      </c>
      <c r="B59" s="429">
        <v>44228</v>
      </c>
      <c r="C59" s="430">
        <v>92.415259714000001</v>
      </c>
      <c r="D59" s="129" t="e">
        <v>#N/A</v>
      </c>
      <c r="E59" s="431">
        <f t="shared" ref="E59" si="5">AVERAGEIF($A$34:$A$95,A59,$F$34:$F$95)</f>
        <v>99.236660718083328</v>
      </c>
      <c r="F59" s="431">
        <v>92.415259714000001</v>
      </c>
      <c r="G59" s="126"/>
    </row>
    <row r="60" spans="1:7" x14ac:dyDescent="0.25">
      <c r="A60" s="135">
        <f t="shared" si="1"/>
        <v>2021</v>
      </c>
      <c r="B60" s="429">
        <v>44256</v>
      </c>
      <c r="C60" s="430">
        <v>99.744015031999993</v>
      </c>
      <c r="D60" s="129" t="e">
        <v>#N/A</v>
      </c>
      <c r="E60" s="431">
        <f t="shared" ref="E60:E68" si="6">AVERAGEIF($A$34:$A$95,A60,$F$34:$F$95)</f>
        <v>99.236660718083328</v>
      </c>
      <c r="F60" s="431">
        <v>99.744015031999993</v>
      </c>
      <c r="G60" s="126"/>
    </row>
    <row r="61" spans="1:7" x14ac:dyDescent="0.25">
      <c r="A61" s="135">
        <f t="shared" si="1"/>
        <v>2021</v>
      </c>
      <c r="B61" s="429">
        <v>44287</v>
      </c>
      <c r="C61" s="430">
        <v>99.662540000000007</v>
      </c>
      <c r="D61" s="129" t="e">
        <v>#N/A</v>
      </c>
      <c r="E61" s="431">
        <f t="shared" si="6"/>
        <v>99.236660718083328</v>
      </c>
      <c r="F61" s="431">
        <v>99.662540000000007</v>
      </c>
      <c r="G61" s="126"/>
    </row>
    <row r="62" spans="1:7" x14ac:dyDescent="0.25">
      <c r="A62" s="135">
        <f t="shared" si="1"/>
        <v>2021</v>
      </c>
      <c r="B62" s="429">
        <v>44317</v>
      </c>
      <c r="C62" s="430">
        <v>99.194559999999996</v>
      </c>
      <c r="D62" s="129">
        <v>99.194559999999996</v>
      </c>
      <c r="E62" s="431">
        <f t="shared" si="6"/>
        <v>99.236660718083328</v>
      </c>
      <c r="F62" s="431">
        <v>99.194559999999996</v>
      </c>
      <c r="G62" s="126"/>
    </row>
    <row r="63" spans="1:7" x14ac:dyDescent="0.25">
      <c r="A63" s="135">
        <f t="shared" si="1"/>
        <v>2021</v>
      </c>
      <c r="B63" s="429">
        <v>44348</v>
      </c>
      <c r="C63" s="430" t="e">
        <v>#N/A</v>
      </c>
      <c r="D63" s="129">
        <v>99.224320000000006</v>
      </c>
      <c r="E63" s="431">
        <f t="shared" si="6"/>
        <v>99.236660718083328</v>
      </c>
      <c r="F63" s="431">
        <v>99.224320000000006</v>
      </c>
      <c r="G63" s="126"/>
    </row>
    <row r="64" spans="1:7" x14ac:dyDescent="0.25">
      <c r="A64" s="135">
        <f t="shared" si="1"/>
        <v>2021</v>
      </c>
      <c r="B64" s="429">
        <v>44378</v>
      </c>
      <c r="C64" s="430" t="e">
        <v>#N/A</v>
      </c>
      <c r="D64" s="129">
        <v>99.376130000000003</v>
      </c>
      <c r="E64" s="431">
        <f t="shared" si="6"/>
        <v>99.236660718083328</v>
      </c>
      <c r="F64" s="431">
        <v>99.376130000000003</v>
      </c>
      <c r="G64" s="126"/>
    </row>
    <row r="65" spans="1:7" x14ac:dyDescent="0.25">
      <c r="A65" s="135">
        <f t="shared" si="1"/>
        <v>2021</v>
      </c>
      <c r="B65" s="429">
        <v>44409</v>
      </c>
      <c r="C65" s="430" t="e">
        <v>#N/A</v>
      </c>
      <c r="D65" s="129">
        <v>99.783079999999998</v>
      </c>
      <c r="E65" s="431">
        <f t="shared" si="6"/>
        <v>99.236660718083328</v>
      </c>
      <c r="F65" s="431">
        <v>99.783079999999998</v>
      </c>
      <c r="G65" s="126"/>
    </row>
    <row r="66" spans="1:7" x14ac:dyDescent="0.25">
      <c r="A66" s="135">
        <f t="shared" si="1"/>
        <v>2021</v>
      </c>
      <c r="B66" s="429">
        <v>44440</v>
      </c>
      <c r="C66" s="430" t="e">
        <v>#N/A</v>
      </c>
      <c r="D66" s="129">
        <v>100.11790000000001</v>
      </c>
      <c r="E66" s="431">
        <f t="shared" si="6"/>
        <v>99.236660718083328</v>
      </c>
      <c r="F66" s="431">
        <v>100.11790000000001</v>
      </c>
      <c r="G66" s="126"/>
    </row>
    <row r="67" spans="1:7" x14ac:dyDescent="0.25">
      <c r="A67" s="135">
        <f t="shared" si="1"/>
        <v>2021</v>
      </c>
      <c r="B67" s="429">
        <v>44470</v>
      </c>
      <c r="C67" s="430" t="e">
        <v>#N/A</v>
      </c>
      <c r="D67" s="129">
        <v>100.26730000000001</v>
      </c>
      <c r="E67" s="431">
        <f t="shared" si="6"/>
        <v>99.236660718083328</v>
      </c>
      <c r="F67" s="431">
        <v>100.26730000000001</v>
      </c>
      <c r="G67" s="126"/>
    </row>
    <row r="68" spans="1:7" x14ac:dyDescent="0.25">
      <c r="A68" s="135">
        <f t="shared" si="1"/>
        <v>2021</v>
      </c>
      <c r="B68" s="429">
        <v>44501</v>
      </c>
      <c r="C68" s="430" t="e">
        <v>#N/A</v>
      </c>
      <c r="D68" s="129">
        <v>100.57550000000001</v>
      </c>
      <c r="E68" s="431">
        <f t="shared" si="6"/>
        <v>99.236660718083328</v>
      </c>
      <c r="F68" s="431">
        <v>100.57550000000001</v>
      </c>
      <c r="G68" s="126"/>
    </row>
    <row r="69" spans="1:7" x14ac:dyDescent="0.25">
      <c r="A69" s="135">
        <f t="shared" si="1"/>
        <v>2021</v>
      </c>
      <c r="B69" s="429">
        <v>44531</v>
      </c>
      <c r="C69" s="430" t="e">
        <v>#N/A</v>
      </c>
      <c r="D69" s="129">
        <v>100.48950000000001</v>
      </c>
      <c r="E69" s="431"/>
      <c r="F69" s="431">
        <v>100.48950000000001</v>
      </c>
      <c r="G69" s="126"/>
    </row>
    <row r="70" spans="1:7" x14ac:dyDescent="0.25">
      <c r="A70" s="135">
        <f t="shared" si="1"/>
        <v>2022</v>
      </c>
      <c r="B70" s="429">
        <v>44562</v>
      </c>
      <c r="C70" s="430" t="e">
        <v>#N/A</v>
      </c>
      <c r="D70" s="129">
        <v>100.3242</v>
      </c>
      <c r="E70" s="431"/>
      <c r="F70" s="431">
        <v>100.3242</v>
      </c>
      <c r="G70" s="126"/>
    </row>
    <row r="71" spans="1:7" x14ac:dyDescent="0.25">
      <c r="A71" s="135">
        <f t="shared" si="1"/>
        <v>2022</v>
      </c>
      <c r="B71" s="429">
        <v>44593</v>
      </c>
      <c r="C71" s="430" t="e">
        <v>#N/A</v>
      </c>
      <c r="D71" s="129">
        <v>100.24930000000001</v>
      </c>
      <c r="E71" s="431">
        <f t="shared" ref="E71" si="7">AVERAGEIF($A$34:$A$95,A71,$F$34:$F$95)</f>
        <v>101.16195</v>
      </c>
      <c r="F71" s="431">
        <v>100.24930000000001</v>
      </c>
      <c r="G71" s="126"/>
    </row>
    <row r="72" spans="1:7" x14ac:dyDescent="0.25">
      <c r="A72" s="135">
        <f t="shared" si="1"/>
        <v>2022</v>
      </c>
      <c r="B72" s="429">
        <v>44621</v>
      </c>
      <c r="C72" s="430" t="e">
        <v>#N/A</v>
      </c>
      <c r="D72" s="129">
        <v>100.3104</v>
      </c>
      <c r="E72" s="431">
        <f t="shared" ref="E72:E80" si="8">AVERAGEIF($A$34:$A$95,A72,$F$34:$F$95)</f>
        <v>101.16195</v>
      </c>
      <c r="F72" s="431">
        <v>100.3104</v>
      </c>
      <c r="G72" s="126"/>
    </row>
    <row r="73" spans="1:7" x14ac:dyDescent="0.25">
      <c r="A73" s="135">
        <f t="shared" si="1"/>
        <v>2022</v>
      </c>
      <c r="B73" s="429">
        <v>44652</v>
      </c>
      <c r="C73" s="430" t="e">
        <v>#N/A</v>
      </c>
      <c r="D73" s="129">
        <v>100.46259999999999</v>
      </c>
      <c r="E73" s="431">
        <f t="shared" si="8"/>
        <v>101.16195</v>
      </c>
      <c r="F73" s="431">
        <v>100.46259999999999</v>
      </c>
      <c r="G73" s="126"/>
    </row>
    <row r="74" spans="1:7" x14ac:dyDescent="0.25">
      <c r="A74" s="135">
        <f t="shared" si="1"/>
        <v>2022</v>
      </c>
      <c r="B74" s="429">
        <v>44682</v>
      </c>
      <c r="C74" s="430" t="e">
        <v>#N/A</v>
      </c>
      <c r="D74" s="129">
        <v>100.6661</v>
      </c>
      <c r="E74" s="431">
        <f t="shared" si="8"/>
        <v>101.16195</v>
      </c>
      <c r="F74" s="431">
        <v>100.6661</v>
      </c>
      <c r="G74" s="126"/>
    </row>
    <row r="75" spans="1:7" x14ac:dyDescent="0.25">
      <c r="A75" s="135">
        <f t="shared" si="1"/>
        <v>2022</v>
      </c>
      <c r="B75" s="429">
        <v>44713</v>
      </c>
      <c r="C75" s="430" t="e">
        <v>#N/A</v>
      </c>
      <c r="D75" s="129">
        <v>100.9019</v>
      </c>
      <c r="E75" s="431">
        <f t="shared" si="8"/>
        <v>101.16195</v>
      </c>
      <c r="F75" s="431">
        <v>100.9019</v>
      </c>
      <c r="G75" s="126"/>
    </row>
    <row r="76" spans="1:7" x14ac:dyDescent="0.25">
      <c r="A76" s="135">
        <f t="shared" si="1"/>
        <v>2022</v>
      </c>
      <c r="B76" s="429">
        <v>44743</v>
      </c>
      <c r="C76" s="430" t="e">
        <v>#N/A</v>
      </c>
      <c r="D76" s="129">
        <v>101.2482</v>
      </c>
      <c r="E76" s="431">
        <f t="shared" si="8"/>
        <v>101.16195</v>
      </c>
      <c r="F76" s="431">
        <v>101.2482</v>
      </c>
      <c r="G76" s="126"/>
    </row>
    <row r="77" spans="1:7" x14ac:dyDescent="0.25">
      <c r="A77" s="135">
        <f t="shared" si="1"/>
        <v>2022</v>
      </c>
      <c r="B77" s="429">
        <v>44774</v>
      </c>
      <c r="C77" s="430" t="e">
        <v>#N/A</v>
      </c>
      <c r="D77" s="129">
        <v>101.5535</v>
      </c>
      <c r="E77" s="431">
        <f t="shared" si="8"/>
        <v>101.16195</v>
      </c>
      <c r="F77" s="431">
        <v>101.5535</v>
      </c>
      <c r="G77" s="126"/>
    </row>
    <row r="78" spans="1:7" x14ac:dyDescent="0.25">
      <c r="A78" s="135">
        <f t="shared" si="1"/>
        <v>2022</v>
      </c>
      <c r="B78" s="429">
        <v>44805</v>
      </c>
      <c r="C78" s="430" t="e">
        <v>#N/A</v>
      </c>
      <c r="D78" s="129">
        <v>101.9371</v>
      </c>
      <c r="E78" s="431">
        <f t="shared" si="8"/>
        <v>101.16195</v>
      </c>
      <c r="F78" s="431">
        <v>101.9371</v>
      </c>
      <c r="G78" s="126"/>
    </row>
    <row r="79" spans="1:7" x14ac:dyDescent="0.25">
      <c r="A79" s="135">
        <f t="shared" si="1"/>
        <v>2022</v>
      </c>
      <c r="B79" s="429">
        <v>44835</v>
      </c>
      <c r="C79" s="430" t="e">
        <v>#N/A</v>
      </c>
      <c r="D79" s="129">
        <v>102.02209999999999</v>
      </c>
      <c r="E79" s="431">
        <f t="shared" si="8"/>
        <v>101.16195</v>
      </c>
      <c r="F79" s="431">
        <v>102.02209999999999</v>
      </c>
      <c r="G79" s="126"/>
    </row>
    <row r="80" spans="1:7" x14ac:dyDescent="0.25">
      <c r="A80" s="135">
        <f t="shared" si="1"/>
        <v>2022</v>
      </c>
      <c r="B80" s="429">
        <v>44866</v>
      </c>
      <c r="C80" s="430" t="e">
        <v>#N/A</v>
      </c>
      <c r="D80" s="129">
        <v>102.21469999999999</v>
      </c>
      <c r="E80" s="431">
        <f t="shared" si="8"/>
        <v>101.16195</v>
      </c>
      <c r="F80" s="431">
        <v>102.21469999999999</v>
      </c>
      <c r="G80" s="126"/>
    </row>
    <row r="81" spans="1:7" x14ac:dyDescent="0.25">
      <c r="A81" s="135">
        <f t="shared" si="1"/>
        <v>2022</v>
      </c>
      <c r="B81" s="429">
        <v>44896</v>
      </c>
      <c r="C81" s="430" t="e">
        <v>#N/A</v>
      </c>
      <c r="D81" s="129">
        <v>102.05329999999999</v>
      </c>
      <c r="E81" s="431"/>
      <c r="F81" s="431">
        <v>102.05329999999999</v>
      </c>
      <c r="G81" s="126"/>
    </row>
    <row r="82" spans="1:7" x14ac:dyDescent="0.25">
      <c r="A82" s="135"/>
      <c r="B82" s="429"/>
      <c r="C82" s="135"/>
      <c r="D82" s="431"/>
      <c r="E82" s="135"/>
      <c r="F82" s="431"/>
      <c r="G82" s="126"/>
    </row>
    <row r="83" spans="1:7" x14ac:dyDescent="0.25">
      <c r="A83" s="135"/>
      <c r="B83" s="429"/>
      <c r="C83" s="135"/>
      <c r="D83" s="431"/>
      <c r="E83" s="135"/>
      <c r="F83" s="431"/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69"/>
      <c r="B88" s="69" t="s">
        <v>0</v>
      </c>
      <c r="C88" s="135"/>
      <c r="D88" s="431"/>
      <c r="E88" s="135"/>
      <c r="F88" s="431"/>
      <c r="G88" s="126"/>
    </row>
    <row r="89" spans="1:7" x14ac:dyDescent="0.25">
      <c r="A89" s="30">
        <v>2.5</v>
      </c>
      <c r="B89" s="29">
        <v>-2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10</v>
      </c>
      <c r="C90" s="135"/>
      <c r="D90" s="431"/>
      <c r="E90" s="135"/>
      <c r="F90" s="431"/>
      <c r="G90" s="126"/>
    </row>
    <row r="91" spans="1:7" x14ac:dyDescent="0.25">
      <c r="B91" s="122"/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25.7109375" style="119" customWidth="1"/>
    <col min="18" max="18" width="11" style="119" customWidth="1"/>
    <col min="19" max="26" width="9.28515625" style="119"/>
    <col min="27" max="28" width="9.28515625" style="121"/>
    <col min="29" max="16384" width="9.28515625" style="119"/>
  </cols>
  <sheetData>
    <row r="1" spans="1:18" x14ac:dyDescent="0.25">
      <c r="N1" s="136"/>
      <c r="Q1" s="136"/>
    </row>
    <row r="2" spans="1:18" ht="15.75" x14ac:dyDescent="0.25">
      <c r="A2" s="44" t="s">
        <v>599</v>
      </c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339" t="s">
        <v>260</v>
      </c>
      <c r="R6" s="220" t="s">
        <v>265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340" t="s">
        <v>261</v>
      </c>
      <c r="R7" s="221" t="s">
        <v>266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340" t="s">
        <v>454</v>
      </c>
      <c r="R8" s="285" t="s">
        <v>267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340" t="s">
        <v>453</v>
      </c>
      <c r="R9" s="285" t="s">
        <v>455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  <c r="Q10" s="338" t="s">
        <v>200</v>
      </c>
      <c r="R10" s="282" t="s">
        <v>264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13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13" x14ac:dyDescent="0.25">
      <c r="A24"/>
      <c r="B24"/>
      <c r="C24" s="586" t="s">
        <v>68</v>
      </c>
      <c r="D24" s="586"/>
      <c r="E24" s="586"/>
      <c r="F24" s="586"/>
      <c r="G24" s="586"/>
      <c r="H24" s="32"/>
      <c r="I24" s="586" t="s">
        <v>69</v>
      </c>
      <c r="J24" s="586"/>
      <c r="K24" s="586"/>
      <c r="L24" s="586"/>
    </row>
    <row r="25" spans="1:13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121"/>
      <c r="B26" s="130" t="s">
        <v>260</v>
      </c>
      <c r="C26" s="6">
        <v>29.014315604</v>
      </c>
      <c r="D26" s="6">
        <v>30.926289260000001</v>
      </c>
      <c r="E26" s="6">
        <v>31.737670856000001</v>
      </c>
      <c r="F26" s="6">
        <v>29.385484375000001</v>
      </c>
      <c r="G26" s="6">
        <v>29.254559232999998</v>
      </c>
      <c r="H26" s="403" t="s">
        <v>260</v>
      </c>
      <c r="I26" s="6">
        <f t="shared" ref="I26:L29" si="0">D26-C26</f>
        <v>1.9119736560000007</v>
      </c>
      <c r="J26" s="6">
        <f t="shared" si="0"/>
        <v>0.81138159600000037</v>
      </c>
      <c r="K26" s="6">
        <f t="shared" si="0"/>
        <v>-2.3521864810000004</v>
      </c>
      <c r="L26" s="6">
        <f t="shared" si="0"/>
        <v>-0.13092514200000238</v>
      </c>
    </row>
    <row r="27" spans="1:13" x14ac:dyDescent="0.25">
      <c r="A27" s="121"/>
      <c r="B27" s="130" t="s">
        <v>261</v>
      </c>
      <c r="C27" s="6">
        <v>23.061082192000001</v>
      </c>
      <c r="D27" s="6">
        <v>23.073013699000001</v>
      </c>
      <c r="E27" s="6">
        <v>22.560636612</v>
      </c>
      <c r="F27" s="6">
        <v>23.252915478999999</v>
      </c>
      <c r="G27" s="6">
        <v>23.698419151</v>
      </c>
      <c r="H27" s="403" t="s">
        <v>261</v>
      </c>
      <c r="I27" s="6">
        <f t="shared" si="0"/>
        <v>1.1931506999999897E-2</v>
      </c>
      <c r="J27" s="6">
        <f t="shared" si="0"/>
        <v>-0.51237708700000084</v>
      </c>
      <c r="K27" s="6">
        <f t="shared" si="0"/>
        <v>0.69227886699999885</v>
      </c>
      <c r="L27" s="6">
        <f t="shared" si="0"/>
        <v>0.44550367200000096</v>
      </c>
    </row>
    <row r="28" spans="1:13" x14ac:dyDescent="0.25">
      <c r="A28" s="121"/>
      <c r="B28" s="130" t="s">
        <v>262</v>
      </c>
      <c r="C28" s="6">
        <v>23.319178082000001</v>
      </c>
      <c r="D28" s="6">
        <v>23.364926027800003</v>
      </c>
      <c r="E28" s="6">
        <v>21.298666666999999</v>
      </c>
      <c r="F28" s="6">
        <v>22.5410616735</v>
      </c>
      <c r="G28" s="6">
        <v>22.257901663200002</v>
      </c>
      <c r="H28" s="403" t="s">
        <v>262</v>
      </c>
      <c r="I28" s="6">
        <f t="shared" si="0"/>
        <v>4.5747945800002299E-2</v>
      </c>
      <c r="J28" s="6">
        <f t="shared" si="0"/>
        <v>-2.0662593608000037</v>
      </c>
      <c r="K28" s="6">
        <f t="shared" si="0"/>
        <v>1.2423950065000007</v>
      </c>
      <c r="L28" s="6">
        <f t="shared" si="0"/>
        <v>-0.28316001029999782</v>
      </c>
    </row>
    <row r="29" spans="1:13" x14ac:dyDescent="0.25">
      <c r="A29" s="121"/>
      <c r="B29" s="131" t="s">
        <v>251</v>
      </c>
      <c r="C29" s="60">
        <f>+C30-SUM(C26:C28)</f>
        <v>7.1778213819999905</v>
      </c>
      <c r="D29" s="60">
        <f t="shared" ref="D29:G29" si="1">+D30-SUM(D26:D28)</f>
        <v>7.7856219171999896</v>
      </c>
      <c r="E29" s="60">
        <f t="shared" si="1"/>
        <v>7.6580180459999951</v>
      </c>
      <c r="F29" s="60">
        <f t="shared" si="1"/>
        <v>7.6752826634999991</v>
      </c>
      <c r="G29" s="60">
        <f t="shared" si="1"/>
        <v>7.6387815148000016</v>
      </c>
      <c r="H29" s="400" t="s">
        <v>251</v>
      </c>
      <c r="I29" s="60">
        <f t="shared" si="0"/>
        <v>0.6078005351999991</v>
      </c>
      <c r="J29" s="60">
        <f t="shared" si="0"/>
        <v>-0.1276038711999945</v>
      </c>
      <c r="K29" s="60">
        <f t="shared" si="0"/>
        <v>1.7264617500003965E-2</v>
      </c>
      <c r="L29" s="60">
        <f t="shared" si="0"/>
        <v>-3.6501148699997543E-2</v>
      </c>
    </row>
    <row r="30" spans="1:13" x14ac:dyDescent="0.25">
      <c r="A30"/>
      <c r="B30" s="114" t="s">
        <v>223</v>
      </c>
      <c r="C30" s="6">
        <v>82.572397260000002</v>
      </c>
      <c r="D30" s="6">
        <v>85.149850904000004</v>
      </c>
      <c r="E30" s="6">
        <v>83.254992181000006</v>
      </c>
      <c r="F30" s="6">
        <v>82.854744190999995</v>
      </c>
      <c r="G30" s="6">
        <v>82.849661561999994</v>
      </c>
      <c r="H30" s="6"/>
      <c r="I30" s="12">
        <f>+SUM(I26:I29)</f>
        <v>2.577453644000002</v>
      </c>
      <c r="J30" s="12">
        <f>+SUM(J26:J29)</f>
        <v>-1.8948587229999987</v>
      </c>
      <c r="K30" s="12">
        <f>+SUM(K26:K29)</f>
        <v>-0.40024798999999689</v>
      </c>
      <c r="L30" s="12">
        <f>+SUM(L26:L29)</f>
        <v>-5.0826289999967855E-3</v>
      </c>
    </row>
    <row r="31" spans="1:13" x14ac:dyDescent="0.25">
      <c r="A31" s="353" t="s">
        <v>632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263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2">YEAR(B36)</f>
        <v>2019</v>
      </c>
      <c r="B36" s="429">
        <v>43466</v>
      </c>
      <c r="C36" s="468">
        <v>110.23462549</v>
      </c>
      <c r="D36" s="124" t="e">
        <v>#N/A</v>
      </c>
      <c r="E36" s="467"/>
      <c r="F36" s="467">
        <v>110.23462549</v>
      </c>
      <c r="G36" s="126"/>
    </row>
    <row r="37" spans="1:7" x14ac:dyDescent="0.25">
      <c r="A37" s="135">
        <f t="shared" si="2"/>
        <v>2019</v>
      </c>
      <c r="B37" s="429">
        <v>43497</v>
      </c>
      <c r="C37" s="468">
        <v>107.61507429</v>
      </c>
      <c r="D37" s="124" t="e">
        <v>#N/A</v>
      </c>
      <c r="E37" s="467">
        <f t="shared" ref="E37:E46" si="3">AVERAGEIF($A$36:$A$97,A37,$F$36:$F$97)</f>
        <v>85.249383363416655</v>
      </c>
      <c r="F37" s="467">
        <v>107.61507429</v>
      </c>
      <c r="G37" s="126"/>
    </row>
    <row r="38" spans="1:7" x14ac:dyDescent="0.25">
      <c r="A38" s="135">
        <f t="shared" si="2"/>
        <v>2019</v>
      </c>
      <c r="B38" s="429">
        <v>43525</v>
      </c>
      <c r="C38" s="468">
        <v>94.267970448</v>
      </c>
      <c r="D38" s="124" t="e">
        <v>#N/A</v>
      </c>
      <c r="E38" s="467">
        <f t="shared" si="3"/>
        <v>85.249383363416655</v>
      </c>
      <c r="F38" s="467">
        <v>94.267970448</v>
      </c>
      <c r="G38" s="126"/>
    </row>
    <row r="39" spans="1:7" x14ac:dyDescent="0.25">
      <c r="A39" s="135">
        <f t="shared" si="2"/>
        <v>2019</v>
      </c>
      <c r="B39" s="429">
        <v>43556</v>
      </c>
      <c r="C39" s="468">
        <v>73.6325121</v>
      </c>
      <c r="D39" s="124" t="e">
        <v>#N/A</v>
      </c>
      <c r="E39" s="467">
        <f t="shared" si="3"/>
        <v>85.249383363416655</v>
      </c>
      <c r="F39" s="467">
        <v>73.6325121</v>
      </c>
      <c r="G39" s="126"/>
    </row>
    <row r="40" spans="1:7" x14ac:dyDescent="0.25">
      <c r="A40" s="135">
        <f t="shared" si="2"/>
        <v>2019</v>
      </c>
      <c r="B40" s="429">
        <v>43586</v>
      </c>
      <c r="C40" s="468">
        <v>68.741593257999995</v>
      </c>
      <c r="D40" s="124" t="e">
        <v>#N/A</v>
      </c>
      <c r="E40" s="467">
        <f t="shared" si="3"/>
        <v>85.249383363416655</v>
      </c>
      <c r="F40" s="467">
        <v>68.741593257999995</v>
      </c>
      <c r="G40" s="126"/>
    </row>
    <row r="41" spans="1:7" x14ac:dyDescent="0.25">
      <c r="A41" s="135">
        <f t="shared" si="2"/>
        <v>2019</v>
      </c>
      <c r="B41" s="429">
        <v>43617</v>
      </c>
      <c r="C41" s="468">
        <v>70.557713167000003</v>
      </c>
      <c r="D41" s="124" t="e">
        <v>#N/A</v>
      </c>
      <c r="E41" s="467">
        <f t="shared" si="3"/>
        <v>85.249383363416655</v>
      </c>
      <c r="F41" s="467">
        <v>70.557713167000003</v>
      </c>
      <c r="G41" s="126"/>
    </row>
    <row r="42" spans="1:7" x14ac:dyDescent="0.25">
      <c r="A42" s="135">
        <f t="shared" si="2"/>
        <v>2019</v>
      </c>
      <c r="B42" s="429">
        <v>43647</v>
      </c>
      <c r="C42" s="468">
        <v>77.127352516000002</v>
      </c>
      <c r="D42" s="124" t="e">
        <v>#N/A</v>
      </c>
      <c r="E42" s="467">
        <f t="shared" si="3"/>
        <v>85.249383363416655</v>
      </c>
      <c r="F42" s="467">
        <v>77.127352516000002</v>
      </c>
      <c r="G42" s="126"/>
    </row>
    <row r="43" spans="1:7" x14ac:dyDescent="0.25">
      <c r="A43" s="135">
        <f t="shared" si="2"/>
        <v>2019</v>
      </c>
      <c r="B43" s="429">
        <v>43678</v>
      </c>
      <c r="C43" s="468">
        <v>78.397037581000006</v>
      </c>
      <c r="D43" s="124" t="e">
        <v>#N/A</v>
      </c>
      <c r="E43" s="467">
        <f t="shared" si="3"/>
        <v>85.249383363416655</v>
      </c>
      <c r="F43" s="467">
        <v>78.397037581000006</v>
      </c>
      <c r="G43" s="126"/>
    </row>
    <row r="44" spans="1:7" x14ac:dyDescent="0.25">
      <c r="A44" s="135">
        <f t="shared" si="2"/>
        <v>2019</v>
      </c>
      <c r="B44" s="429">
        <v>43709</v>
      </c>
      <c r="C44" s="468">
        <v>73.441261033000004</v>
      </c>
      <c r="D44" s="124" t="e">
        <v>#N/A</v>
      </c>
      <c r="E44" s="467">
        <f t="shared" si="3"/>
        <v>85.249383363416655</v>
      </c>
      <c r="F44" s="467">
        <v>73.441261033000004</v>
      </c>
      <c r="G44" s="126"/>
    </row>
    <row r="45" spans="1:7" x14ac:dyDescent="0.25">
      <c r="A45" s="135">
        <f t="shared" si="2"/>
        <v>2019</v>
      </c>
      <c r="B45" s="429">
        <v>43739</v>
      </c>
      <c r="C45" s="468">
        <v>74.346828704999993</v>
      </c>
      <c r="D45" s="124" t="e">
        <v>#N/A</v>
      </c>
      <c r="E45" s="467">
        <f t="shared" si="3"/>
        <v>85.249383363416655</v>
      </c>
      <c r="F45" s="467">
        <v>74.346828704999993</v>
      </c>
      <c r="G45" s="126"/>
    </row>
    <row r="46" spans="1:7" x14ac:dyDescent="0.25">
      <c r="A46" s="135">
        <f t="shared" si="2"/>
        <v>2019</v>
      </c>
      <c r="B46" s="429">
        <v>43770</v>
      </c>
      <c r="C46" s="468">
        <v>92.598322003000007</v>
      </c>
      <c r="D46" s="124" t="e">
        <v>#N/A</v>
      </c>
      <c r="E46" s="467">
        <f t="shared" si="3"/>
        <v>85.249383363416655</v>
      </c>
      <c r="F46" s="467">
        <v>92.598322003000007</v>
      </c>
      <c r="G46" s="126"/>
    </row>
    <row r="47" spans="1:7" x14ac:dyDescent="0.25">
      <c r="A47" s="135">
        <f t="shared" si="2"/>
        <v>2019</v>
      </c>
      <c r="B47" s="429">
        <v>43800</v>
      </c>
      <c r="C47" s="468">
        <v>102.03230977</v>
      </c>
      <c r="D47" s="124" t="e">
        <v>#N/A</v>
      </c>
      <c r="E47" s="467"/>
      <c r="F47" s="467">
        <v>102.03230977</v>
      </c>
      <c r="G47" s="126"/>
    </row>
    <row r="48" spans="1:7" x14ac:dyDescent="0.25">
      <c r="A48" s="135">
        <f t="shared" si="2"/>
        <v>2020</v>
      </c>
      <c r="B48" s="429">
        <v>43831</v>
      </c>
      <c r="C48" s="468">
        <v>106.32483213</v>
      </c>
      <c r="D48" s="124" t="e">
        <v>#N/A</v>
      </c>
      <c r="E48" s="467"/>
      <c r="F48" s="467">
        <v>106.32483213</v>
      </c>
      <c r="G48" s="126"/>
    </row>
    <row r="49" spans="1:7" x14ac:dyDescent="0.25">
      <c r="A49" s="135">
        <f t="shared" si="2"/>
        <v>2020</v>
      </c>
      <c r="B49" s="429">
        <v>43862</v>
      </c>
      <c r="C49" s="468">
        <v>104.57800003</v>
      </c>
      <c r="D49" s="124" t="e">
        <v>#N/A</v>
      </c>
      <c r="E49" s="467">
        <f t="shared" ref="E49" si="4">AVERAGEIF($A$36:$A$97,A49,$F$36:$F$97)</f>
        <v>83.279977471083342</v>
      </c>
      <c r="F49" s="467">
        <v>104.57800003</v>
      </c>
      <c r="G49" s="126"/>
    </row>
    <row r="50" spans="1:7" x14ac:dyDescent="0.25">
      <c r="A50" s="135">
        <f t="shared" si="2"/>
        <v>2020</v>
      </c>
      <c r="B50" s="429">
        <v>43891</v>
      </c>
      <c r="C50" s="468">
        <v>87.369564967000002</v>
      </c>
      <c r="D50" s="124" t="e">
        <v>#N/A</v>
      </c>
      <c r="E50" s="467">
        <f t="shared" ref="E50" si="5">AVERAGEIF($A$36:$A$97,A50,$F$36:$F$97)</f>
        <v>83.279977471083342</v>
      </c>
      <c r="F50" s="467">
        <v>87.369564967000002</v>
      </c>
      <c r="G50" s="126"/>
    </row>
    <row r="51" spans="1:7" x14ac:dyDescent="0.25">
      <c r="A51" s="135">
        <f t="shared" si="2"/>
        <v>2020</v>
      </c>
      <c r="B51" s="429">
        <v>43922</v>
      </c>
      <c r="C51" s="468">
        <v>74.7662002</v>
      </c>
      <c r="D51" s="124" t="e">
        <v>#N/A</v>
      </c>
      <c r="E51" s="467">
        <f t="shared" ref="E51:E58" si="6">AVERAGEIF($A$36:$A$97,A51,$F$36:$F$97)</f>
        <v>83.279977471083342</v>
      </c>
      <c r="F51" s="467">
        <v>74.7662002</v>
      </c>
      <c r="G51" s="126"/>
    </row>
    <row r="52" spans="1:7" x14ac:dyDescent="0.25">
      <c r="A52" s="135">
        <f t="shared" si="2"/>
        <v>2020</v>
      </c>
      <c r="B52" s="429">
        <v>43952</v>
      </c>
      <c r="C52" s="468">
        <v>66.751193841000003</v>
      </c>
      <c r="D52" s="124" t="e">
        <v>#N/A</v>
      </c>
      <c r="E52" s="467">
        <f t="shared" si="6"/>
        <v>83.279977471083342</v>
      </c>
      <c r="F52" s="467">
        <v>66.751193841000003</v>
      </c>
      <c r="G52" s="126"/>
    </row>
    <row r="53" spans="1:7" x14ac:dyDescent="0.25">
      <c r="A53" s="135">
        <f t="shared" si="2"/>
        <v>2020</v>
      </c>
      <c r="B53" s="429">
        <v>43983</v>
      </c>
      <c r="C53" s="468">
        <v>71.126718229999994</v>
      </c>
      <c r="D53" s="124" t="e">
        <v>#N/A</v>
      </c>
      <c r="E53" s="467">
        <f t="shared" si="6"/>
        <v>83.279977471083342</v>
      </c>
      <c r="F53" s="467">
        <v>71.126718229999994</v>
      </c>
      <c r="G53" s="126"/>
    </row>
    <row r="54" spans="1:7" x14ac:dyDescent="0.25">
      <c r="A54" s="135">
        <f t="shared" si="2"/>
        <v>2020</v>
      </c>
      <c r="B54" s="429">
        <v>44013</v>
      </c>
      <c r="C54" s="468">
        <v>80.366495552000003</v>
      </c>
      <c r="D54" s="124" t="e">
        <v>#N/A</v>
      </c>
      <c r="E54" s="467">
        <f t="shared" si="6"/>
        <v>83.279977471083342</v>
      </c>
      <c r="F54" s="467">
        <v>80.366495552000003</v>
      </c>
      <c r="G54" s="126"/>
    </row>
    <row r="55" spans="1:7" x14ac:dyDescent="0.25">
      <c r="A55" s="135">
        <f t="shared" si="2"/>
        <v>2020</v>
      </c>
      <c r="B55" s="429">
        <v>44044</v>
      </c>
      <c r="C55" s="468">
        <v>77.531101000000007</v>
      </c>
      <c r="D55" s="124" t="e">
        <v>#N/A</v>
      </c>
      <c r="E55" s="467">
        <f t="shared" si="6"/>
        <v>83.279977471083342</v>
      </c>
      <c r="F55" s="467">
        <v>77.531101000000007</v>
      </c>
      <c r="G55" s="126"/>
    </row>
    <row r="56" spans="1:7" x14ac:dyDescent="0.25">
      <c r="A56" s="135">
        <f t="shared" si="2"/>
        <v>2020</v>
      </c>
      <c r="B56" s="429">
        <v>44075</v>
      </c>
      <c r="C56" s="468">
        <v>72.455333737000004</v>
      </c>
      <c r="D56" s="124" t="e">
        <v>#N/A</v>
      </c>
      <c r="E56" s="467">
        <f t="shared" si="6"/>
        <v>83.279977471083342</v>
      </c>
      <c r="F56" s="467">
        <v>72.455333737000004</v>
      </c>
      <c r="G56" s="126"/>
    </row>
    <row r="57" spans="1:7" x14ac:dyDescent="0.25">
      <c r="A57" s="135">
        <f t="shared" si="2"/>
        <v>2020</v>
      </c>
      <c r="B57" s="429">
        <v>44105</v>
      </c>
      <c r="C57" s="468">
        <v>74.909890903000004</v>
      </c>
      <c r="D57" s="124" t="e">
        <v>#N/A</v>
      </c>
      <c r="E57" s="467">
        <f t="shared" si="6"/>
        <v>83.279977471083342</v>
      </c>
      <c r="F57" s="467">
        <v>74.909890903000004</v>
      </c>
      <c r="G57" s="126"/>
    </row>
    <row r="58" spans="1:7" x14ac:dyDescent="0.25">
      <c r="A58" s="135">
        <f t="shared" si="2"/>
        <v>2020</v>
      </c>
      <c r="B58" s="429">
        <v>44136</v>
      </c>
      <c r="C58" s="468">
        <v>81.320228862999997</v>
      </c>
      <c r="D58" s="124" t="e">
        <v>#N/A</v>
      </c>
      <c r="E58" s="467">
        <f t="shared" si="6"/>
        <v>83.279977471083342</v>
      </c>
      <c r="F58" s="467">
        <v>81.320228862999997</v>
      </c>
      <c r="G58" s="126"/>
    </row>
    <row r="59" spans="1:7" x14ac:dyDescent="0.25">
      <c r="A59" s="135">
        <f t="shared" si="2"/>
        <v>2020</v>
      </c>
      <c r="B59" s="429">
        <v>44166</v>
      </c>
      <c r="C59" s="468">
        <v>101.8601702</v>
      </c>
      <c r="D59" s="124" t="e">
        <v>#N/A</v>
      </c>
      <c r="E59" s="467"/>
      <c r="F59" s="467">
        <v>101.8601702</v>
      </c>
      <c r="G59" s="126"/>
    </row>
    <row r="60" spans="1:7" x14ac:dyDescent="0.25">
      <c r="A60" s="135">
        <f t="shared" si="2"/>
        <v>2021</v>
      </c>
      <c r="B60" s="429">
        <v>44197</v>
      </c>
      <c r="C60" s="468">
        <v>105.99903861</v>
      </c>
      <c r="D60" s="124" t="e">
        <v>#N/A</v>
      </c>
      <c r="E60" s="467"/>
      <c r="F60" s="467">
        <v>105.99903861</v>
      </c>
      <c r="G60" s="126"/>
    </row>
    <row r="61" spans="1:7" x14ac:dyDescent="0.25">
      <c r="A61" s="135">
        <f t="shared" si="2"/>
        <v>2021</v>
      </c>
      <c r="B61" s="429">
        <v>44228</v>
      </c>
      <c r="C61" s="468">
        <v>108.44357454</v>
      </c>
      <c r="D61" s="124" t="e">
        <v>#N/A</v>
      </c>
      <c r="E61" s="467">
        <f t="shared" ref="E61:E70" si="7">AVERAGEIF($A$36:$A$97,A61,$F$36:$F$97)</f>
        <v>82.979918251749993</v>
      </c>
      <c r="F61" s="467">
        <v>108.44357454</v>
      </c>
      <c r="G61" s="126"/>
    </row>
    <row r="62" spans="1:7" x14ac:dyDescent="0.25">
      <c r="A62" s="135">
        <f t="shared" si="2"/>
        <v>2021</v>
      </c>
      <c r="B62" s="429">
        <v>44256</v>
      </c>
      <c r="C62" s="468">
        <v>84.116756871000007</v>
      </c>
      <c r="D62" s="124" t="e">
        <v>#N/A</v>
      </c>
      <c r="E62" s="467">
        <f t="shared" si="7"/>
        <v>82.979918251749993</v>
      </c>
      <c r="F62" s="467">
        <v>84.116756871000007</v>
      </c>
      <c r="G62" s="126"/>
    </row>
    <row r="63" spans="1:7" x14ac:dyDescent="0.25">
      <c r="A63" s="135">
        <f t="shared" si="2"/>
        <v>2021</v>
      </c>
      <c r="B63" s="429">
        <v>44287</v>
      </c>
      <c r="C63" s="468">
        <v>74.177406000000005</v>
      </c>
      <c r="D63" s="124" t="e">
        <v>#N/A</v>
      </c>
      <c r="E63" s="467">
        <f t="shared" si="7"/>
        <v>82.979918251749993</v>
      </c>
      <c r="F63" s="467">
        <v>74.177406000000005</v>
      </c>
      <c r="G63" s="126"/>
    </row>
    <row r="64" spans="1:7" x14ac:dyDescent="0.25">
      <c r="A64" s="135">
        <f t="shared" si="2"/>
        <v>2021</v>
      </c>
      <c r="B64" s="429">
        <v>44317</v>
      </c>
      <c r="C64" s="468">
        <v>68.087902999999997</v>
      </c>
      <c r="D64" s="124">
        <v>68.087902999999997</v>
      </c>
      <c r="E64" s="467">
        <f t="shared" si="7"/>
        <v>82.979918251749993</v>
      </c>
      <c r="F64" s="467">
        <v>68.087902999999997</v>
      </c>
      <c r="G64" s="126"/>
    </row>
    <row r="65" spans="1:7" x14ac:dyDescent="0.25">
      <c r="A65" s="135">
        <f t="shared" si="2"/>
        <v>2021</v>
      </c>
      <c r="B65" s="429">
        <v>44348</v>
      </c>
      <c r="C65" s="468" t="e">
        <v>#N/A</v>
      </c>
      <c r="D65" s="124">
        <v>69.934799999999996</v>
      </c>
      <c r="E65" s="467">
        <f t="shared" si="7"/>
        <v>82.979918251749993</v>
      </c>
      <c r="F65" s="467">
        <v>69.934799999999996</v>
      </c>
      <c r="G65" s="126"/>
    </row>
    <row r="66" spans="1:7" x14ac:dyDescent="0.25">
      <c r="A66" s="135">
        <f t="shared" si="2"/>
        <v>2021</v>
      </c>
      <c r="B66" s="429">
        <v>44378</v>
      </c>
      <c r="C66" s="468" t="e">
        <v>#N/A</v>
      </c>
      <c r="D66" s="124">
        <v>75.927319999999995</v>
      </c>
      <c r="E66" s="467">
        <f t="shared" si="7"/>
        <v>82.979918251749993</v>
      </c>
      <c r="F66" s="467">
        <v>75.927319999999995</v>
      </c>
      <c r="G66" s="126"/>
    </row>
    <row r="67" spans="1:7" x14ac:dyDescent="0.25">
      <c r="A67" s="135">
        <f t="shared" si="2"/>
        <v>2021</v>
      </c>
      <c r="B67" s="429">
        <v>44409</v>
      </c>
      <c r="C67" s="468" t="e">
        <v>#N/A</v>
      </c>
      <c r="D67" s="124">
        <v>74.276939999999996</v>
      </c>
      <c r="E67" s="467">
        <f t="shared" si="7"/>
        <v>82.979918251749993</v>
      </c>
      <c r="F67" s="467">
        <v>74.276939999999996</v>
      </c>
      <c r="G67" s="126"/>
    </row>
    <row r="68" spans="1:7" x14ac:dyDescent="0.25">
      <c r="A68" s="135">
        <f t="shared" si="2"/>
        <v>2021</v>
      </c>
      <c r="B68" s="429">
        <v>44440</v>
      </c>
      <c r="C68" s="468" t="e">
        <v>#N/A</v>
      </c>
      <c r="D68" s="124">
        <v>71.536060000000006</v>
      </c>
      <c r="E68" s="467">
        <f t="shared" si="7"/>
        <v>82.979918251749993</v>
      </c>
      <c r="F68" s="467">
        <v>71.536060000000006</v>
      </c>
      <c r="G68" s="126"/>
    </row>
    <row r="69" spans="1:7" x14ac:dyDescent="0.25">
      <c r="A69" s="135">
        <f t="shared" si="2"/>
        <v>2021</v>
      </c>
      <c r="B69" s="429">
        <v>44470</v>
      </c>
      <c r="C69" s="468" t="e">
        <v>#N/A</v>
      </c>
      <c r="D69" s="124">
        <v>73.885549999999995</v>
      </c>
      <c r="E69" s="467">
        <f t="shared" si="7"/>
        <v>82.979918251749993</v>
      </c>
      <c r="F69" s="467">
        <v>73.885549999999995</v>
      </c>
      <c r="G69" s="126"/>
    </row>
    <row r="70" spans="1:7" x14ac:dyDescent="0.25">
      <c r="A70" s="135">
        <f t="shared" si="2"/>
        <v>2021</v>
      </c>
      <c r="B70" s="429">
        <v>44501</v>
      </c>
      <c r="C70" s="468" t="e">
        <v>#N/A</v>
      </c>
      <c r="D70" s="124">
        <v>85.568969999999993</v>
      </c>
      <c r="E70" s="467">
        <f t="shared" si="7"/>
        <v>82.979918251749993</v>
      </c>
      <c r="F70" s="467">
        <v>85.568969999999993</v>
      </c>
      <c r="G70" s="126"/>
    </row>
    <row r="71" spans="1:7" x14ac:dyDescent="0.25">
      <c r="A71" s="135">
        <f t="shared" si="2"/>
        <v>2021</v>
      </c>
      <c r="B71" s="429">
        <v>44531</v>
      </c>
      <c r="C71" s="468" t="e">
        <v>#N/A</v>
      </c>
      <c r="D71" s="124">
        <v>103.8047</v>
      </c>
      <c r="E71" s="467"/>
      <c r="F71" s="467">
        <v>103.8047</v>
      </c>
      <c r="G71" s="126"/>
    </row>
    <row r="72" spans="1:7" x14ac:dyDescent="0.25">
      <c r="A72" s="135">
        <f t="shared" si="2"/>
        <v>2022</v>
      </c>
      <c r="B72" s="429">
        <v>44562</v>
      </c>
      <c r="C72" s="468" t="e">
        <v>#N/A</v>
      </c>
      <c r="D72" s="124">
        <v>105.8319</v>
      </c>
      <c r="E72" s="467"/>
      <c r="F72" s="467">
        <v>105.8319</v>
      </c>
      <c r="G72" s="126"/>
    </row>
    <row r="73" spans="1:7" x14ac:dyDescent="0.25">
      <c r="A73" s="135">
        <f t="shared" si="2"/>
        <v>2022</v>
      </c>
      <c r="B73" s="429">
        <v>44593</v>
      </c>
      <c r="C73" s="468" t="e">
        <v>#N/A</v>
      </c>
      <c r="D73" s="124">
        <v>104.32259999999999</v>
      </c>
      <c r="E73" s="467">
        <f t="shared" ref="E73:E82" si="8">AVERAGEIF($A$36:$A$97,A73,$F$36:$F$97)</f>
        <v>82.943388333333345</v>
      </c>
      <c r="F73" s="467">
        <v>104.32259999999999</v>
      </c>
      <c r="G73" s="126"/>
    </row>
    <row r="74" spans="1:7" x14ac:dyDescent="0.25">
      <c r="A74" s="135">
        <f t="shared" si="2"/>
        <v>2022</v>
      </c>
      <c r="B74" s="429">
        <v>44621</v>
      </c>
      <c r="C74" s="468" t="e">
        <v>#N/A</v>
      </c>
      <c r="D74" s="124">
        <v>86.819879999999998</v>
      </c>
      <c r="E74" s="467">
        <f t="shared" si="8"/>
        <v>82.943388333333345</v>
      </c>
      <c r="F74" s="467">
        <v>86.819879999999998</v>
      </c>
      <c r="G74" s="126"/>
    </row>
    <row r="75" spans="1:7" x14ac:dyDescent="0.25">
      <c r="A75" s="135">
        <f t="shared" si="2"/>
        <v>2022</v>
      </c>
      <c r="B75" s="429">
        <v>44652</v>
      </c>
      <c r="C75" s="468" t="e">
        <v>#N/A</v>
      </c>
      <c r="D75" s="124">
        <v>74.844809999999995</v>
      </c>
      <c r="E75" s="467">
        <f t="shared" si="8"/>
        <v>82.943388333333345</v>
      </c>
      <c r="F75" s="467">
        <v>74.844809999999995</v>
      </c>
      <c r="G75" s="126"/>
    </row>
    <row r="76" spans="1:7" x14ac:dyDescent="0.25">
      <c r="A76" s="135">
        <f t="shared" si="2"/>
        <v>2022</v>
      </c>
      <c r="B76" s="429">
        <v>44682</v>
      </c>
      <c r="C76" s="468" t="e">
        <v>#N/A</v>
      </c>
      <c r="D76" s="124">
        <v>67.573279999999997</v>
      </c>
      <c r="E76" s="467">
        <f t="shared" si="8"/>
        <v>82.943388333333345</v>
      </c>
      <c r="F76" s="467">
        <v>67.573279999999997</v>
      </c>
      <c r="G76" s="126"/>
    </row>
    <row r="77" spans="1:7" x14ac:dyDescent="0.25">
      <c r="A77" s="135">
        <f t="shared" si="2"/>
        <v>2022</v>
      </c>
      <c r="B77" s="429">
        <v>44713</v>
      </c>
      <c r="C77" s="468" t="e">
        <v>#N/A</v>
      </c>
      <c r="D77" s="124">
        <v>70.667100000000005</v>
      </c>
      <c r="E77" s="467">
        <f t="shared" si="8"/>
        <v>82.943388333333345</v>
      </c>
      <c r="F77" s="467">
        <v>70.667100000000005</v>
      </c>
      <c r="G77" s="126"/>
    </row>
    <row r="78" spans="1:7" x14ac:dyDescent="0.25">
      <c r="A78" s="135">
        <f t="shared" si="2"/>
        <v>2022</v>
      </c>
      <c r="B78" s="429">
        <v>44743</v>
      </c>
      <c r="C78" s="468" t="e">
        <v>#N/A</v>
      </c>
      <c r="D78" s="124">
        <v>77.005480000000006</v>
      </c>
      <c r="E78" s="467">
        <f t="shared" si="8"/>
        <v>82.943388333333345</v>
      </c>
      <c r="F78" s="467">
        <v>77.005480000000006</v>
      </c>
      <c r="G78" s="126"/>
    </row>
    <row r="79" spans="1:7" x14ac:dyDescent="0.25">
      <c r="A79" s="135">
        <f t="shared" si="2"/>
        <v>2022</v>
      </c>
      <c r="B79" s="429">
        <v>44774</v>
      </c>
      <c r="C79" s="468" t="e">
        <v>#N/A</v>
      </c>
      <c r="D79" s="124">
        <v>75.384590000000003</v>
      </c>
      <c r="E79" s="467">
        <f t="shared" si="8"/>
        <v>82.943388333333345</v>
      </c>
      <c r="F79" s="467">
        <v>75.384590000000003</v>
      </c>
      <c r="G79" s="126"/>
    </row>
    <row r="80" spans="1:7" x14ac:dyDescent="0.25">
      <c r="A80" s="135">
        <f t="shared" si="2"/>
        <v>2022</v>
      </c>
      <c r="B80" s="429">
        <v>44805</v>
      </c>
      <c r="C80" s="468" t="e">
        <v>#N/A</v>
      </c>
      <c r="D80" s="124">
        <v>71.668400000000005</v>
      </c>
      <c r="E80" s="467">
        <f t="shared" si="8"/>
        <v>82.943388333333345</v>
      </c>
      <c r="F80" s="467">
        <v>71.668400000000005</v>
      </c>
      <c r="G80" s="126"/>
    </row>
    <row r="81" spans="1:7" x14ac:dyDescent="0.25">
      <c r="A81" s="135">
        <f t="shared" si="2"/>
        <v>2022</v>
      </c>
      <c r="B81" s="429">
        <v>44835</v>
      </c>
      <c r="C81" s="468" t="e">
        <v>#N/A</v>
      </c>
      <c r="D81" s="124">
        <v>73.447839999999999</v>
      </c>
      <c r="E81" s="467">
        <f t="shared" si="8"/>
        <v>82.943388333333345</v>
      </c>
      <c r="F81" s="467">
        <v>73.447839999999999</v>
      </c>
      <c r="G81" s="126"/>
    </row>
    <row r="82" spans="1:7" x14ac:dyDescent="0.25">
      <c r="A82" s="135">
        <f t="shared" si="2"/>
        <v>2022</v>
      </c>
      <c r="B82" s="429">
        <v>44866</v>
      </c>
      <c r="C82" s="468" t="e">
        <v>#N/A</v>
      </c>
      <c r="D82" s="124">
        <v>84.665880000000001</v>
      </c>
      <c r="E82" s="467">
        <f t="shared" si="8"/>
        <v>82.943388333333345</v>
      </c>
      <c r="F82" s="467">
        <v>84.665880000000001</v>
      </c>
      <c r="G82" s="126"/>
    </row>
    <row r="83" spans="1:7" x14ac:dyDescent="0.25">
      <c r="A83" s="135">
        <f t="shared" si="2"/>
        <v>2022</v>
      </c>
      <c r="B83" s="429">
        <v>44896</v>
      </c>
      <c r="C83" s="468" t="e">
        <v>#N/A</v>
      </c>
      <c r="D83" s="124">
        <v>103.0889</v>
      </c>
      <c r="E83" s="467"/>
      <c r="F83" s="467">
        <v>103.0889</v>
      </c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135"/>
      <c r="B88" s="429"/>
      <c r="C88" s="135"/>
      <c r="D88" s="431"/>
      <c r="E88" s="135"/>
      <c r="F88" s="431"/>
      <c r="G88" s="126"/>
    </row>
    <row r="89" spans="1:7" x14ac:dyDescent="0.25">
      <c r="A89" s="69"/>
      <c r="B89" s="69" t="s">
        <v>0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-2</v>
      </c>
      <c r="C90" s="135"/>
      <c r="D90" s="431"/>
      <c r="E90" s="135"/>
      <c r="F90" s="431"/>
      <c r="G90" s="126"/>
    </row>
    <row r="91" spans="1:7" x14ac:dyDescent="0.25">
      <c r="A91" s="30">
        <v>2.5</v>
      </c>
      <c r="B91" s="29">
        <v>4</v>
      </c>
      <c r="C91" s="135"/>
      <c r="D91" s="431"/>
      <c r="E91" s="135"/>
      <c r="F91" s="431"/>
      <c r="G91" s="126"/>
    </row>
    <row r="92" spans="1:7" x14ac:dyDescent="0.25">
      <c r="A92" s="135"/>
      <c r="B92" s="429"/>
      <c r="C92" s="135"/>
      <c r="D92" s="431"/>
      <c r="E92" s="135"/>
      <c r="F92" s="431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ColWidth="9.28515625" defaultRowHeight="12.75" x14ac:dyDescent="0.2"/>
  <cols>
    <col min="1" max="10" width="9.28515625" style="91"/>
    <col min="11" max="11" width="10.42578125" style="91" customWidth="1"/>
    <col min="12" max="16" width="9.28515625" style="91"/>
    <col min="17" max="17" width="27.5703125" style="91" customWidth="1"/>
    <col min="18" max="18" width="14.5703125" style="91" customWidth="1"/>
    <col min="19" max="16384" width="9.28515625" style="91"/>
  </cols>
  <sheetData>
    <row r="1" spans="1:31" x14ac:dyDescent="0.2">
      <c r="A1" s="107" t="s">
        <v>87</v>
      </c>
    </row>
    <row r="2" spans="1:31" ht="15.75" x14ac:dyDescent="0.25">
      <c r="A2" s="44" t="s">
        <v>599</v>
      </c>
      <c r="F2" s="108"/>
    </row>
    <row r="3" spans="1:31" x14ac:dyDescent="0.2">
      <c r="A3" s="22" t="s">
        <v>16</v>
      </c>
      <c r="F3" s="108"/>
    </row>
    <row r="4" spans="1:31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  <c r="K4" s="170"/>
      <c r="M4" s="92"/>
    </row>
    <row r="5" spans="1:31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Q5" s="166" t="s">
        <v>351</v>
      </c>
      <c r="R5" s="167"/>
    </row>
    <row r="6" spans="1:31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K6" s="170"/>
      <c r="M6" s="92"/>
      <c r="Q6" s="341" t="s">
        <v>437</v>
      </c>
      <c r="R6" s="342" t="s">
        <v>339</v>
      </c>
      <c r="AE6"/>
    </row>
    <row r="7" spans="1:31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K7" s="170"/>
      <c r="Q7" s="343" t="s">
        <v>440</v>
      </c>
      <c r="R7" s="344" t="s">
        <v>348</v>
      </c>
      <c r="U7"/>
    </row>
    <row r="8" spans="1:31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K8" s="170"/>
      <c r="Q8" s="343" t="s">
        <v>442</v>
      </c>
      <c r="R8" s="344" t="s">
        <v>341</v>
      </c>
    </row>
    <row r="9" spans="1:31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K9" s="170"/>
      <c r="Q9" s="343" t="s">
        <v>438</v>
      </c>
      <c r="R9" s="344" t="s">
        <v>264</v>
      </c>
    </row>
    <row r="10" spans="1:31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K10" s="170"/>
      <c r="Q10" s="343" t="s">
        <v>439</v>
      </c>
      <c r="R10" s="344" t="s">
        <v>349</v>
      </c>
    </row>
    <row r="11" spans="1:31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K11" s="170"/>
      <c r="Q11" s="345" t="s">
        <v>441</v>
      </c>
      <c r="R11" s="346" t="s">
        <v>340</v>
      </c>
    </row>
    <row r="12" spans="1:31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K12" s="170"/>
    </row>
    <row r="13" spans="1:31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  <c r="K13" s="170"/>
    </row>
    <row r="14" spans="1:31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  <c r="K14" s="170"/>
    </row>
    <row r="15" spans="1:31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  <c r="K15" s="170"/>
    </row>
    <row r="16" spans="1:31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</row>
    <row r="17" spans="1:14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  <c r="K17" s="170"/>
    </row>
    <row r="18" spans="1:14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  <c r="K18" s="170"/>
    </row>
    <row r="19" spans="1:14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  <c r="K19" s="170"/>
    </row>
    <row r="20" spans="1:14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  <row r="21" spans="1:14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  <c r="K21" s="170"/>
    </row>
    <row r="22" spans="1:14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  <c r="K22" s="170"/>
    </row>
    <row r="23" spans="1:14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  <c r="K23" s="170"/>
    </row>
    <row r="24" spans="1:14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  <c r="K24" s="170"/>
    </row>
    <row r="25" spans="1:14" x14ac:dyDescent="0.2">
      <c r="A25" s="170"/>
      <c r="B25" s="170"/>
      <c r="C25" s="170"/>
      <c r="D25" s="170"/>
      <c r="E25" s="170"/>
      <c r="F25" s="170"/>
      <c r="G25" s="170"/>
      <c r="H25" s="170"/>
      <c r="I25" s="170"/>
      <c r="J25" s="170"/>
      <c r="K25" s="170"/>
    </row>
    <row r="26" spans="1:14" x14ac:dyDescent="0.2">
      <c r="A26" s="107"/>
      <c r="B26" s="447"/>
      <c r="C26" s="107"/>
      <c r="D26" s="447"/>
      <c r="E26" s="447"/>
      <c r="F26" s="448"/>
      <c r="G26" s="107"/>
      <c r="H26" s="448"/>
      <c r="I26" s="448"/>
      <c r="J26" s="107"/>
      <c r="K26" s="107"/>
      <c r="N26" s="107"/>
    </row>
    <row r="27" spans="1:14" x14ac:dyDescent="0.2">
      <c r="A27" s="107"/>
      <c r="B27" s="447"/>
      <c r="C27" s="107"/>
      <c r="D27" s="447"/>
      <c r="E27" s="448"/>
      <c r="F27" s="448"/>
      <c r="G27" s="107"/>
      <c r="H27" s="448"/>
      <c r="I27" s="448"/>
      <c r="J27" s="107"/>
      <c r="K27" s="107"/>
      <c r="N27" s="107"/>
    </row>
    <row r="28" spans="1:14" ht="48" x14ac:dyDescent="0.2">
      <c r="A28" s="488" t="s">
        <v>15</v>
      </c>
      <c r="B28" s="144"/>
      <c r="C28" s="148"/>
      <c r="D28" s="488" t="s">
        <v>67</v>
      </c>
      <c r="E28" s="489" t="s">
        <v>472</v>
      </c>
      <c r="F28" s="489" t="s">
        <v>490</v>
      </c>
      <c r="G28" s="490" t="s">
        <v>442</v>
      </c>
      <c r="H28" s="489" t="s">
        <v>473</v>
      </c>
      <c r="I28" s="489" t="s">
        <v>489</v>
      </c>
      <c r="J28" s="490" t="s">
        <v>347</v>
      </c>
      <c r="K28" s="490" t="s">
        <v>441</v>
      </c>
      <c r="L28" s="490" t="s">
        <v>492</v>
      </c>
      <c r="M28" s="490" t="s">
        <v>491</v>
      </c>
    </row>
    <row r="29" spans="1:14" x14ac:dyDescent="0.2">
      <c r="A29" s="480" t="s">
        <v>604</v>
      </c>
      <c r="B29" s="596" t="str">
        <f>LEFT(A29,4)</f>
        <v>2016</v>
      </c>
      <c r="C29" s="481" t="str">
        <f t="shared" ref="C29:C56" si="0">RIGHT(A29,2)</f>
        <v>Q1</v>
      </c>
      <c r="D29" s="482">
        <v>42370</v>
      </c>
      <c r="E29" s="29">
        <v>73.959274725</v>
      </c>
      <c r="F29" s="29">
        <v>8.4191165274999999</v>
      </c>
      <c r="G29" s="29">
        <v>-0.98351772527000003</v>
      </c>
      <c r="H29" s="29">
        <v>89.013769230999998</v>
      </c>
      <c r="I29" s="29">
        <v>5.7823350658999999</v>
      </c>
      <c r="J29" s="483">
        <f>+F29-I29</f>
        <v>2.6367814616</v>
      </c>
      <c r="K29" s="29">
        <v>13.242186813</v>
      </c>
      <c r="L29" s="483">
        <f>+IF(K29&gt;0,+K29,0)*-1</f>
        <v>-13.242186813</v>
      </c>
      <c r="M29" s="483">
        <f>+IF(K29&lt;0,+K29,0)*-1</f>
        <v>0</v>
      </c>
    </row>
    <row r="30" spans="1:14" x14ac:dyDescent="0.2">
      <c r="A30" s="480" t="s">
        <v>605</v>
      </c>
      <c r="B30" s="595"/>
      <c r="C30" s="481" t="str">
        <f t="shared" si="0"/>
        <v>Q2</v>
      </c>
      <c r="D30" s="482">
        <v>42461</v>
      </c>
      <c r="E30" s="29">
        <v>72.914340659000004</v>
      </c>
      <c r="F30" s="29">
        <v>8.0386799451000002</v>
      </c>
      <c r="G30" s="29">
        <v>-0.49790884614999997</v>
      </c>
      <c r="H30" s="29">
        <v>66.486824175999999</v>
      </c>
      <c r="I30" s="29">
        <v>6.0345073626000003</v>
      </c>
      <c r="J30" s="483">
        <f t="shared" ref="J30:J56" si="1">+F30-I30</f>
        <v>2.0041725824999999</v>
      </c>
      <c r="K30" s="29">
        <v>-8.0905714286000006</v>
      </c>
      <c r="L30" s="483">
        <f t="shared" ref="L30:L56" si="2">+IF(K30&gt;0,+K30,0)*-1</f>
        <v>0</v>
      </c>
      <c r="M30" s="483">
        <f t="shared" ref="M30:M56" si="3">+IF(K30&lt;0,+K30,0)*-1</f>
        <v>8.0905714286000006</v>
      </c>
      <c r="N30" s="483"/>
    </row>
    <row r="31" spans="1:14" x14ac:dyDescent="0.2">
      <c r="A31" s="480" t="s">
        <v>606</v>
      </c>
      <c r="B31" s="595"/>
      <c r="C31" s="481" t="str">
        <f t="shared" si="0"/>
        <v>Q3</v>
      </c>
      <c r="D31" s="482">
        <v>42552</v>
      </c>
      <c r="E31" s="29">
        <v>72.221652173999999</v>
      </c>
      <c r="F31" s="29">
        <v>8.3206048696000003</v>
      </c>
      <c r="G31" s="29">
        <v>0.66991132609000004</v>
      </c>
      <c r="H31" s="29">
        <v>68.942847826000005</v>
      </c>
      <c r="I31" s="29">
        <v>6.5749401086999999</v>
      </c>
      <c r="J31" s="483">
        <f t="shared" si="1"/>
        <v>1.7456647609000004</v>
      </c>
      <c r="K31" s="29">
        <v>-5.8496847825999998</v>
      </c>
      <c r="L31" s="483">
        <f t="shared" si="2"/>
        <v>0</v>
      </c>
      <c r="M31" s="483">
        <f t="shared" si="3"/>
        <v>5.8496847825999998</v>
      </c>
      <c r="N31" s="483"/>
    </row>
    <row r="32" spans="1:14" x14ac:dyDescent="0.2">
      <c r="A32" s="480" t="s">
        <v>607</v>
      </c>
      <c r="B32" s="595"/>
      <c r="C32" s="481" t="str">
        <f t="shared" si="0"/>
        <v>Q4</v>
      </c>
      <c r="D32" s="482">
        <v>42644</v>
      </c>
      <c r="E32" s="29">
        <v>71.545858695999996</v>
      </c>
      <c r="F32" s="29">
        <v>8.0791769457000004</v>
      </c>
      <c r="G32" s="29">
        <v>-1.5575788152000001</v>
      </c>
      <c r="H32" s="29">
        <v>75.553478260999995</v>
      </c>
      <c r="I32" s="29">
        <v>7.1219676957000004</v>
      </c>
      <c r="J32" s="483">
        <f t="shared" si="1"/>
        <v>0.95720925000000001</v>
      </c>
      <c r="K32" s="29">
        <v>4.4541413043000002</v>
      </c>
      <c r="L32" s="483">
        <f t="shared" si="2"/>
        <v>-4.4541413043000002</v>
      </c>
      <c r="M32" s="483">
        <f t="shared" si="3"/>
        <v>0</v>
      </c>
      <c r="N32" s="483"/>
    </row>
    <row r="33" spans="1:14" x14ac:dyDescent="0.2">
      <c r="A33" s="480" t="s">
        <v>608</v>
      </c>
      <c r="B33" s="595" t="str">
        <f>LEFT(A33,4)</f>
        <v>2017</v>
      </c>
      <c r="C33" s="481" t="str">
        <f t="shared" si="0"/>
        <v>Q1</v>
      </c>
      <c r="D33" s="482">
        <v>42736</v>
      </c>
      <c r="E33" s="29">
        <v>71.767144443999996</v>
      </c>
      <c r="F33" s="29">
        <v>9.1868909777999992</v>
      </c>
      <c r="G33" s="29">
        <v>0.13528570000000001</v>
      </c>
      <c r="H33" s="29">
        <v>86.415222221999997</v>
      </c>
      <c r="I33" s="29">
        <v>8.8503544555999998</v>
      </c>
      <c r="J33" s="483">
        <f t="shared" si="1"/>
        <v>0.33653652219999941</v>
      </c>
      <c r="K33" s="29">
        <v>14.003611111</v>
      </c>
      <c r="L33" s="483">
        <f t="shared" si="2"/>
        <v>-14.003611111</v>
      </c>
      <c r="M33" s="483">
        <f t="shared" si="3"/>
        <v>0</v>
      </c>
      <c r="N33" s="483"/>
    </row>
    <row r="34" spans="1:14" x14ac:dyDescent="0.2">
      <c r="A34" s="68" t="s">
        <v>609</v>
      </c>
      <c r="B34" s="595"/>
      <c r="C34" s="481" t="str">
        <f t="shared" si="0"/>
        <v>Q2</v>
      </c>
      <c r="D34" s="482">
        <v>42826</v>
      </c>
      <c r="E34" s="29">
        <v>73.491054945000002</v>
      </c>
      <c r="F34" s="29">
        <v>7.9388673076999998</v>
      </c>
      <c r="G34" s="29">
        <v>-0.83988362637000002</v>
      </c>
      <c r="H34" s="29">
        <v>63.016373625999996</v>
      </c>
      <c r="I34" s="29">
        <v>8.1825660989000006</v>
      </c>
      <c r="J34" s="483">
        <f t="shared" si="1"/>
        <v>-0.24369879120000082</v>
      </c>
      <c r="K34" s="29">
        <v>-9.5678901099000004</v>
      </c>
      <c r="L34" s="483">
        <f t="shared" si="2"/>
        <v>0</v>
      </c>
      <c r="M34" s="483">
        <f t="shared" si="3"/>
        <v>9.5678901099000004</v>
      </c>
      <c r="N34" s="483"/>
    </row>
    <row r="35" spans="1:14" x14ac:dyDescent="0.2">
      <c r="A35" s="68" t="s">
        <v>610</v>
      </c>
      <c r="B35" s="595"/>
      <c r="C35" s="481" t="str">
        <f t="shared" si="0"/>
        <v>Q3</v>
      </c>
      <c r="D35" s="482">
        <v>42917</v>
      </c>
      <c r="E35" s="29">
        <v>75.127565216999997</v>
      </c>
      <c r="F35" s="29">
        <v>7.9113027826</v>
      </c>
      <c r="G35" s="29">
        <v>-0.82455977173999995</v>
      </c>
      <c r="H35" s="29">
        <v>66.911228261000005</v>
      </c>
      <c r="I35" s="29">
        <v>8.0980256195999996</v>
      </c>
      <c r="J35" s="483">
        <f t="shared" si="1"/>
        <v>-0.18672283699999959</v>
      </c>
      <c r="K35" s="29">
        <v>-7.3857934783000001</v>
      </c>
      <c r="L35" s="483">
        <f t="shared" si="2"/>
        <v>0</v>
      </c>
      <c r="M35" s="483">
        <f t="shared" si="3"/>
        <v>7.3857934783000001</v>
      </c>
      <c r="N35" s="483"/>
    </row>
    <row r="36" spans="1:14" x14ac:dyDescent="0.2">
      <c r="A36" s="68" t="s">
        <v>611</v>
      </c>
      <c r="B36" s="595"/>
      <c r="C36" s="481" t="str">
        <f t="shared" si="0"/>
        <v>Q4</v>
      </c>
      <c r="D36" s="482">
        <v>43009</v>
      </c>
      <c r="E36" s="29">
        <v>79.153413043</v>
      </c>
      <c r="F36" s="29">
        <v>8.2187964674000007</v>
      </c>
      <c r="G36" s="29">
        <v>-2.7956944783000002</v>
      </c>
      <c r="H36" s="29">
        <v>81.247619564999994</v>
      </c>
      <c r="I36" s="29">
        <v>9.4308737282999999</v>
      </c>
      <c r="J36" s="483">
        <f t="shared" si="1"/>
        <v>-1.2120772608999992</v>
      </c>
      <c r="K36" s="29">
        <v>5.9124565217000002</v>
      </c>
      <c r="L36" s="483">
        <f t="shared" si="2"/>
        <v>-5.9124565217000002</v>
      </c>
      <c r="M36" s="483">
        <f t="shared" si="3"/>
        <v>0</v>
      </c>
      <c r="N36" s="483"/>
    </row>
    <row r="37" spans="1:14" x14ac:dyDescent="0.2">
      <c r="A37" s="68" t="s">
        <v>612</v>
      </c>
      <c r="B37" s="595" t="str">
        <f>LEFT(A37,4)</f>
        <v>2018</v>
      </c>
      <c r="C37" s="481" t="str">
        <f t="shared" si="0"/>
        <v>Q1</v>
      </c>
      <c r="D37" s="482">
        <v>43101</v>
      </c>
      <c r="E37" s="29">
        <v>80.145744444000002</v>
      </c>
      <c r="F37" s="29">
        <v>8.9785631444000007</v>
      </c>
      <c r="G37" s="29">
        <v>-5.1469355555999997E-2</v>
      </c>
      <c r="H37" s="29">
        <v>98.315122221999999</v>
      </c>
      <c r="I37" s="29">
        <v>9.6372604555999999</v>
      </c>
      <c r="J37" s="483">
        <f t="shared" si="1"/>
        <v>-0.65869731119999919</v>
      </c>
      <c r="K37" s="29">
        <v>18.698977778</v>
      </c>
      <c r="L37" s="483">
        <f t="shared" si="2"/>
        <v>-18.698977778</v>
      </c>
      <c r="M37" s="483">
        <f t="shared" si="3"/>
        <v>0</v>
      </c>
      <c r="N37" s="483"/>
    </row>
    <row r="38" spans="1:14" x14ac:dyDescent="0.2">
      <c r="A38" s="68" t="s">
        <v>613</v>
      </c>
      <c r="B38" s="595"/>
      <c r="C38" s="481" t="str">
        <f t="shared" si="0"/>
        <v>Q2</v>
      </c>
      <c r="D38" s="482">
        <v>43191</v>
      </c>
      <c r="E38" s="29">
        <v>81.952120879000006</v>
      </c>
      <c r="F38" s="29">
        <v>7.6692493187000004</v>
      </c>
      <c r="G38" s="29">
        <v>-0.68575905495</v>
      </c>
      <c r="H38" s="29">
        <v>71.084000000000003</v>
      </c>
      <c r="I38" s="29">
        <v>8.9346331208999992</v>
      </c>
      <c r="J38" s="483">
        <f t="shared" si="1"/>
        <v>-1.2653838021999988</v>
      </c>
      <c r="K38" s="29">
        <v>-9.1016263736000003</v>
      </c>
      <c r="L38" s="483">
        <f t="shared" si="2"/>
        <v>0</v>
      </c>
      <c r="M38" s="483">
        <f t="shared" si="3"/>
        <v>9.1016263736000003</v>
      </c>
      <c r="N38" s="483"/>
    </row>
    <row r="39" spans="1:14" x14ac:dyDescent="0.2">
      <c r="A39" s="68" t="s">
        <v>614</v>
      </c>
      <c r="B39" s="595"/>
      <c r="C39" s="481" t="str">
        <f t="shared" si="0"/>
        <v>Q3</v>
      </c>
      <c r="D39" s="482">
        <v>43282</v>
      </c>
      <c r="E39" s="29">
        <v>85.767456522000003</v>
      </c>
      <c r="F39" s="29">
        <v>7.5881643043000002</v>
      </c>
      <c r="G39" s="29">
        <v>-0.92313199999999995</v>
      </c>
      <c r="H39" s="29">
        <v>74.137130435000003</v>
      </c>
      <c r="I39" s="29">
        <v>9.9911736087000005</v>
      </c>
      <c r="J39" s="483">
        <f t="shared" si="1"/>
        <v>-2.4030093044000003</v>
      </c>
      <c r="K39" s="29">
        <v>-8.4974239130000004</v>
      </c>
      <c r="L39" s="483">
        <f t="shared" si="2"/>
        <v>0</v>
      </c>
      <c r="M39" s="483">
        <f t="shared" si="3"/>
        <v>8.4974239130000004</v>
      </c>
      <c r="N39" s="483"/>
    </row>
    <row r="40" spans="1:14" x14ac:dyDescent="0.2">
      <c r="A40" s="68" t="s">
        <v>615</v>
      </c>
      <c r="B40" s="595"/>
      <c r="C40" s="481" t="str">
        <f t="shared" si="0"/>
        <v>Q4</v>
      </c>
      <c r="D40" s="482">
        <v>43374</v>
      </c>
      <c r="E40" s="29">
        <v>89.270684782999993</v>
      </c>
      <c r="F40" s="29">
        <v>7.4430767609000004</v>
      </c>
      <c r="G40" s="29">
        <v>-1.6085211848000001</v>
      </c>
      <c r="H40" s="29">
        <v>86.970695652000003</v>
      </c>
      <c r="I40" s="29">
        <v>10.95921862</v>
      </c>
      <c r="J40" s="483">
        <f t="shared" si="1"/>
        <v>-3.5161418590999993</v>
      </c>
      <c r="K40" s="29">
        <v>2.6235434782999998</v>
      </c>
      <c r="L40" s="483">
        <f t="shared" si="2"/>
        <v>-2.6235434782999998</v>
      </c>
      <c r="M40" s="483">
        <f t="shared" si="3"/>
        <v>0</v>
      </c>
      <c r="N40" s="483"/>
    </row>
    <row r="41" spans="1:14" x14ac:dyDescent="0.2">
      <c r="A41" s="68" t="s">
        <v>616</v>
      </c>
      <c r="B41" s="595" t="str">
        <f>LEFT(A41,4)</f>
        <v>2019</v>
      </c>
      <c r="C41" s="481" t="str">
        <f t="shared" si="0"/>
        <v>Q1</v>
      </c>
      <c r="D41" s="482">
        <v>43466</v>
      </c>
      <c r="E41" s="29">
        <v>90.011566666999997</v>
      </c>
      <c r="F41" s="29">
        <v>8.6357701444000003</v>
      </c>
      <c r="G41" s="29">
        <v>5.2815956778000002E-2</v>
      </c>
      <c r="H41" s="29">
        <v>103.92002838000001</v>
      </c>
      <c r="I41" s="29">
        <v>11.869779943999999</v>
      </c>
      <c r="J41" s="483">
        <f t="shared" si="1"/>
        <v>-3.234009799599999</v>
      </c>
      <c r="K41" s="29">
        <v>16.926522221999999</v>
      </c>
      <c r="L41" s="483">
        <f t="shared" si="2"/>
        <v>-16.926522221999999</v>
      </c>
      <c r="M41" s="483">
        <f t="shared" si="3"/>
        <v>0</v>
      </c>
      <c r="N41" s="483"/>
    </row>
    <row r="42" spans="1:14" x14ac:dyDescent="0.2">
      <c r="A42" s="68" t="s">
        <v>617</v>
      </c>
      <c r="B42" s="595"/>
      <c r="C42" s="481" t="str">
        <f t="shared" si="0"/>
        <v>Q2</v>
      </c>
      <c r="D42" s="482">
        <v>43556</v>
      </c>
      <c r="E42" s="29">
        <v>91.568824176000007</v>
      </c>
      <c r="F42" s="29">
        <v>6.7623325164999999</v>
      </c>
      <c r="G42" s="29">
        <v>-1.6430869779999999</v>
      </c>
      <c r="H42" s="29">
        <v>70.952704933999996</v>
      </c>
      <c r="I42" s="29">
        <v>11.725342802</v>
      </c>
      <c r="J42" s="483">
        <f t="shared" si="1"/>
        <v>-4.9630102855000002</v>
      </c>
      <c r="K42" s="29">
        <v>-14.175978022000001</v>
      </c>
      <c r="L42" s="483">
        <f t="shared" si="2"/>
        <v>0</v>
      </c>
      <c r="M42" s="483">
        <f t="shared" si="3"/>
        <v>14.175978022000001</v>
      </c>
      <c r="N42" s="483"/>
    </row>
    <row r="43" spans="1:14" x14ac:dyDescent="0.2">
      <c r="A43" s="68" t="s">
        <v>618</v>
      </c>
      <c r="B43" s="595"/>
      <c r="C43" s="481" t="str">
        <f t="shared" si="0"/>
        <v>Q3</v>
      </c>
      <c r="D43" s="482">
        <v>43647</v>
      </c>
      <c r="E43" s="29">
        <v>94.001728260999997</v>
      </c>
      <c r="F43" s="29">
        <v>7.1605461848000003</v>
      </c>
      <c r="G43" s="29">
        <v>-1.8225658367999999</v>
      </c>
      <c r="H43" s="29">
        <v>76.353194826000006</v>
      </c>
      <c r="I43" s="29">
        <v>12.748861609</v>
      </c>
      <c r="J43" s="483">
        <f t="shared" si="1"/>
        <v>-5.5883154242000002</v>
      </c>
      <c r="K43" s="29">
        <v>-10.40801087</v>
      </c>
      <c r="L43" s="483">
        <f t="shared" si="2"/>
        <v>0</v>
      </c>
      <c r="M43" s="483">
        <f t="shared" si="3"/>
        <v>10.40801087</v>
      </c>
      <c r="N43" s="483"/>
    </row>
    <row r="44" spans="1:14" x14ac:dyDescent="0.2">
      <c r="A44" s="68" t="s">
        <v>619</v>
      </c>
      <c r="B44" s="595"/>
      <c r="C44" s="481" t="str">
        <f t="shared" si="0"/>
        <v>Q4</v>
      </c>
      <c r="D44" s="482">
        <v>43739</v>
      </c>
      <c r="E44" s="29">
        <v>96.582489129999999</v>
      </c>
      <c r="F44" s="29">
        <v>7.5038555109000002</v>
      </c>
      <c r="G44" s="29">
        <v>-2.4276548386000001</v>
      </c>
      <c r="H44" s="29">
        <v>89.627206009000005</v>
      </c>
      <c r="I44" s="29">
        <v>14.653722924</v>
      </c>
      <c r="J44" s="483">
        <f t="shared" si="1"/>
        <v>-7.1498674131</v>
      </c>
      <c r="K44" s="29">
        <v>2.4471956522</v>
      </c>
      <c r="L44" s="483">
        <f t="shared" si="2"/>
        <v>-2.4471956522</v>
      </c>
      <c r="M44" s="483">
        <f t="shared" si="3"/>
        <v>0</v>
      </c>
      <c r="N44" s="483"/>
    </row>
    <row r="45" spans="1:14" x14ac:dyDescent="0.2">
      <c r="A45" s="68" t="s">
        <v>620</v>
      </c>
      <c r="B45" s="595" t="str">
        <f>LEFT(A45,4)</f>
        <v>2020</v>
      </c>
      <c r="C45" s="481" t="str">
        <f t="shared" si="0"/>
        <v>Q1</v>
      </c>
      <c r="D45" s="482">
        <v>43831</v>
      </c>
      <c r="E45" s="29">
        <v>94.788857143000001</v>
      </c>
      <c r="F45" s="29">
        <v>7.8421954945000003</v>
      </c>
      <c r="G45" s="29">
        <v>-0.18258108889999999</v>
      </c>
      <c r="H45" s="29">
        <v>99.310860559000005</v>
      </c>
      <c r="I45" s="29">
        <v>16.067314285999998</v>
      </c>
      <c r="J45" s="483">
        <f t="shared" si="1"/>
        <v>-8.2251187914999981</v>
      </c>
      <c r="K45" s="29">
        <v>12.735461537999999</v>
      </c>
      <c r="L45" s="483">
        <f t="shared" si="2"/>
        <v>-12.735461537999999</v>
      </c>
      <c r="M45" s="483">
        <f t="shared" si="3"/>
        <v>0</v>
      </c>
      <c r="N45" s="483"/>
    </row>
    <row r="46" spans="1:14" x14ac:dyDescent="0.2">
      <c r="A46" s="68" t="s">
        <v>621</v>
      </c>
      <c r="B46" s="595"/>
      <c r="C46" s="481" t="str">
        <f t="shared" si="0"/>
        <v>Q2</v>
      </c>
      <c r="D46" s="482">
        <v>43922</v>
      </c>
      <c r="E46" s="29">
        <v>89.676802198000004</v>
      </c>
      <c r="F46" s="29">
        <v>6.1982936923</v>
      </c>
      <c r="G46" s="29">
        <v>-0.28691653890000002</v>
      </c>
      <c r="H46" s="29">
        <v>70.835984197000002</v>
      </c>
      <c r="I46" s="29">
        <v>12.689283066</v>
      </c>
      <c r="J46" s="483">
        <f t="shared" si="1"/>
        <v>-6.4909893736999997</v>
      </c>
      <c r="K46" s="29">
        <v>-12.237076923</v>
      </c>
      <c r="L46" s="483">
        <f t="shared" si="2"/>
        <v>0</v>
      </c>
      <c r="M46" s="483">
        <f t="shared" si="3"/>
        <v>12.237076923</v>
      </c>
      <c r="N46" s="483"/>
    </row>
    <row r="47" spans="1:14" x14ac:dyDescent="0.2">
      <c r="A47" s="68" t="s">
        <v>622</v>
      </c>
      <c r="B47" s="595"/>
      <c r="C47" s="481" t="str">
        <f t="shared" si="0"/>
        <v>Q3</v>
      </c>
      <c r="D47" s="482">
        <v>44013</v>
      </c>
      <c r="E47" s="29">
        <v>89.825717390999998</v>
      </c>
      <c r="F47" s="29">
        <v>6.4782173478000002</v>
      </c>
      <c r="G47" s="29">
        <v>5.1653926304000002E-2</v>
      </c>
      <c r="H47" s="29">
        <v>76.831364187000005</v>
      </c>
      <c r="I47" s="29">
        <v>11.997278826000001</v>
      </c>
      <c r="J47" s="483">
        <f t="shared" si="1"/>
        <v>-5.5190614782000003</v>
      </c>
      <c r="K47" s="29">
        <v>-7.6766304347999998</v>
      </c>
      <c r="L47" s="483">
        <f t="shared" si="2"/>
        <v>0</v>
      </c>
      <c r="M47" s="483">
        <f t="shared" si="3"/>
        <v>7.6766304347999998</v>
      </c>
      <c r="N47" s="483"/>
    </row>
    <row r="48" spans="1:14" x14ac:dyDescent="0.2">
      <c r="A48" s="68" t="s">
        <v>623</v>
      </c>
      <c r="B48" s="595"/>
      <c r="C48" s="481" t="str">
        <f t="shared" si="0"/>
        <v>Q4</v>
      </c>
      <c r="D48" s="482">
        <v>44105</v>
      </c>
      <c r="E48" s="29">
        <v>91.146000000000001</v>
      </c>
      <c r="F48" s="29">
        <v>7.3657841521999998</v>
      </c>
      <c r="G48" s="29">
        <v>-1.0080203149</v>
      </c>
      <c r="H48" s="29">
        <v>86.081290870000004</v>
      </c>
      <c r="I48" s="29">
        <v>16.962146879999999</v>
      </c>
      <c r="J48" s="483">
        <f t="shared" si="1"/>
        <v>-9.596362727799999</v>
      </c>
      <c r="K48" s="29">
        <v>5.3623260869999996</v>
      </c>
      <c r="L48" s="483">
        <f t="shared" si="2"/>
        <v>-5.3623260869999996</v>
      </c>
      <c r="M48" s="483">
        <f t="shared" si="3"/>
        <v>0</v>
      </c>
      <c r="N48" s="483"/>
    </row>
    <row r="49" spans="1:14" x14ac:dyDescent="0.2">
      <c r="A49" s="68" t="s">
        <v>624</v>
      </c>
      <c r="B49" s="595" t="str">
        <f>LEFT(A49,4)</f>
        <v>2021</v>
      </c>
      <c r="C49" s="481" t="str">
        <f t="shared" si="0"/>
        <v>Q1</v>
      </c>
      <c r="D49" s="482">
        <v>44197</v>
      </c>
      <c r="E49" s="29">
        <v>90.529666667000001</v>
      </c>
      <c r="F49" s="29">
        <v>8.7894984666999996</v>
      </c>
      <c r="G49" s="29">
        <v>0.10585392088999999</v>
      </c>
      <c r="H49" s="29">
        <v>99.222330521000004</v>
      </c>
      <c r="I49" s="29">
        <v>17.570132978</v>
      </c>
      <c r="J49" s="483">
        <f t="shared" si="1"/>
        <v>-8.7806345113000006</v>
      </c>
      <c r="K49" s="29">
        <v>17.185077778</v>
      </c>
      <c r="L49" s="483">
        <f t="shared" si="2"/>
        <v>-17.185077778</v>
      </c>
      <c r="M49" s="483">
        <f t="shared" si="3"/>
        <v>0</v>
      </c>
      <c r="N49" s="483"/>
    </row>
    <row r="50" spans="1:14" x14ac:dyDescent="0.2">
      <c r="A50" s="68" t="s">
        <v>625</v>
      </c>
      <c r="B50" s="595"/>
      <c r="C50" s="481" t="str">
        <f t="shared" si="0"/>
        <v>Q2</v>
      </c>
      <c r="D50" s="482">
        <v>44287</v>
      </c>
      <c r="E50" s="29">
        <v>92.263429341000005</v>
      </c>
      <c r="F50" s="29">
        <v>6.7366520988999996</v>
      </c>
      <c r="G50" s="29">
        <v>-0.53345429214999995</v>
      </c>
      <c r="H50" s="29">
        <v>70.704298604000002</v>
      </c>
      <c r="I50" s="29">
        <v>18.24805967</v>
      </c>
      <c r="J50" s="483">
        <f t="shared" si="1"/>
        <v>-11.511407571100001</v>
      </c>
      <c r="K50" s="29">
        <v>-9.6892372056999996</v>
      </c>
      <c r="L50" s="483">
        <f t="shared" si="2"/>
        <v>0</v>
      </c>
      <c r="M50" s="483">
        <f t="shared" si="3"/>
        <v>9.6892372056999996</v>
      </c>
      <c r="N50" s="483"/>
    </row>
    <row r="51" spans="1:14" x14ac:dyDescent="0.2">
      <c r="A51" s="68" t="s">
        <v>626</v>
      </c>
      <c r="B51" s="595"/>
      <c r="C51" s="481" t="str">
        <f t="shared" si="0"/>
        <v>Q3</v>
      </c>
      <c r="D51" s="482">
        <v>44378</v>
      </c>
      <c r="E51" s="29">
        <v>92.626135216999998</v>
      </c>
      <c r="F51" s="29">
        <v>6.8870313260999998</v>
      </c>
      <c r="G51" s="29">
        <v>-0.27656071413</v>
      </c>
      <c r="H51" s="29">
        <v>73.939281086999998</v>
      </c>
      <c r="I51" s="29">
        <v>17.975957717</v>
      </c>
      <c r="J51" s="483">
        <f t="shared" si="1"/>
        <v>-11.088926390899999</v>
      </c>
      <c r="K51" s="29">
        <v>-7.4970193478000002</v>
      </c>
      <c r="L51" s="483">
        <f t="shared" si="2"/>
        <v>0</v>
      </c>
      <c r="M51" s="483">
        <f t="shared" si="3"/>
        <v>7.4970193478000002</v>
      </c>
      <c r="N51" s="483"/>
    </row>
    <row r="52" spans="1:14" x14ac:dyDescent="0.2">
      <c r="A52" s="68" t="s">
        <v>627</v>
      </c>
      <c r="B52" s="595"/>
      <c r="C52" s="481" t="str">
        <f t="shared" si="0"/>
        <v>Q4</v>
      </c>
      <c r="D52" s="482">
        <v>44470</v>
      </c>
      <c r="E52" s="29">
        <v>93.261840325999998</v>
      </c>
      <c r="F52" s="29">
        <v>7.0245734129999997</v>
      </c>
      <c r="G52" s="29">
        <v>-0.14533035978</v>
      </c>
      <c r="H52" s="29">
        <v>87.776813587000007</v>
      </c>
      <c r="I52" s="29">
        <v>19.224529130000001</v>
      </c>
      <c r="J52" s="483">
        <f t="shared" si="1"/>
        <v>-12.199955717000002</v>
      </c>
      <c r="K52" s="29">
        <v>6.6834125978000003</v>
      </c>
      <c r="L52" s="483">
        <f t="shared" si="2"/>
        <v>-6.6834125978000003</v>
      </c>
      <c r="M52" s="483">
        <f t="shared" si="3"/>
        <v>0</v>
      </c>
      <c r="N52" s="483"/>
    </row>
    <row r="53" spans="1:14" x14ac:dyDescent="0.2">
      <c r="A53" s="68" t="s">
        <v>628</v>
      </c>
      <c r="B53" s="595" t="str">
        <f>LEFT(A53,4)</f>
        <v>2022</v>
      </c>
      <c r="C53" s="481" t="str">
        <f t="shared" si="0"/>
        <v>Q1</v>
      </c>
      <c r="D53" s="482">
        <v>44562</v>
      </c>
      <c r="E53" s="29">
        <v>93.125080889000003</v>
      </c>
      <c r="F53" s="29">
        <v>7.6926239000000001</v>
      </c>
      <c r="G53" s="29">
        <v>-8.6259839889000003E-2</v>
      </c>
      <c r="H53" s="29">
        <v>98.813755333000003</v>
      </c>
      <c r="I53" s="29">
        <v>19.282686111</v>
      </c>
      <c r="J53" s="483">
        <f t="shared" si="1"/>
        <v>-11.590062210999999</v>
      </c>
      <c r="K53" s="29">
        <v>17.188380233</v>
      </c>
      <c r="L53" s="483">
        <f t="shared" si="2"/>
        <v>-17.188380233</v>
      </c>
      <c r="M53" s="483">
        <f t="shared" si="3"/>
        <v>0</v>
      </c>
      <c r="N53" s="483"/>
    </row>
    <row r="54" spans="1:14" x14ac:dyDescent="0.2">
      <c r="A54" s="68" t="s">
        <v>629</v>
      </c>
      <c r="B54" s="595"/>
      <c r="C54" s="481" t="str">
        <f t="shared" si="0"/>
        <v>Q2</v>
      </c>
      <c r="D54" s="482">
        <v>44652</v>
      </c>
      <c r="E54" s="29">
        <v>93.478293077000004</v>
      </c>
      <c r="F54" s="29">
        <v>6.5352147143000003</v>
      </c>
      <c r="G54" s="29">
        <v>-1.7414448352000001E-2</v>
      </c>
      <c r="H54" s="29">
        <v>70.990428351999995</v>
      </c>
      <c r="I54" s="29">
        <v>17.483627582</v>
      </c>
      <c r="J54" s="483">
        <f t="shared" si="1"/>
        <v>-10.9484128677</v>
      </c>
      <c r="K54" s="29">
        <v>-11.69930956</v>
      </c>
      <c r="L54" s="483">
        <f t="shared" si="2"/>
        <v>0</v>
      </c>
      <c r="M54" s="483">
        <f t="shared" si="3"/>
        <v>11.69930956</v>
      </c>
      <c r="N54" s="483"/>
    </row>
    <row r="55" spans="1:14" x14ac:dyDescent="0.2">
      <c r="A55" s="68" t="s">
        <v>630</v>
      </c>
      <c r="B55" s="595"/>
      <c r="C55" s="481" t="str">
        <f t="shared" si="0"/>
        <v>Q3</v>
      </c>
      <c r="D55" s="482">
        <v>44743</v>
      </c>
      <c r="E55" s="29">
        <v>94.312968803999993</v>
      </c>
      <c r="F55" s="29">
        <v>6.5523035325999999</v>
      </c>
      <c r="G55" s="29">
        <v>0.63444023042999997</v>
      </c>
      <c r="H55" s="29">
        <v>74.718958369999996</v>
      </c>
      <c r="I55" s="29">
        <v>17.704548696</v>
      </c>
      <c r="J55" s="483">
        <f t="shared" si="1"/>
        <v>-11.1522451634</v>
      </c>
      <c r="K55" s="29">
        <v>-9.2550614022000008</v>
      </c>
      <c r="L55" s="483">
        <f t="shared" si="2"/>
        <v>0</v>
      </c>
      <c r="M55" s="483">
        <f t="shared" si="3"/>
        <v>9.2550614022000008</v>
      </c>
      <c r="N55" s="483"/>
    </row>
    <row r="56" spans="1:14" x14ac:dyDescent="0.2">
      <c r="A56" s="69" t="s">
        <v>631</v>
      </c>
      <c r="B56" s="595"/>
      <c r="C56" s="479" t="str">
        <f t="shared" si="0"/>
        <v>Q4</v>
      </c>
      <c r="D56" s="484">
        <v>44835</v>
      </c>
      <c r="E56" s="61">
        <v>94.795478803999998</v>
      </c>
      <c r="F56" s="61">
        <v>6.8877860326000002</v>
      </c>
      <c r="G56" s="61">
        <v>-9.7096765217000003E-2</v>
      </c>
      <c r="H56" s="61">
        <v>87.093644999999995</v>
      </c>
      <c r="I56" s="61">
        <v>19.157948587</v>
      </c>
      <c r="J56" s="485">
        <f t="shared" si="1"/>
        <v>-12.270162554399999</v>
      </c>
      <c r="K56" s="61">
        <v>4.4856582065000001</v>
      </c>
      <c r="L56" s="485">
        <f t="shared" si="2"/>
        <v>-4.4856582065000001</v>
      </c>
      <c r="M56" s="485">
        <f t="shared" si="3"/>
        <v>0</v>
      </c>
      <c r="N56" s="485"/>
    </row>
    <row r="57" spans="1:14" x14ac:dyDescent="0.2">
      <c r="A57" s="107"/>
      <c r="B57" s="107"/>
      <c r="C57" s="30"/>
      <c r="D57" s="30"/>
      <c r="E57" s="107"/>
      <c r="F57" s="29"/>
      <c r="G57" s="107"/>
      <c r="H57" s="30"/>
      <c r="I57" s="107"/>
      <c r="J57" s="107"/>
      <c r="K57" s="107"/>
      <c r="L57" s="107"/>
      <c r="M57" s="107"/>
      <c r="N57" s="107"/>
    </row>
    <row r="58" spans="1:14" x14ac:dyDescent="0.2">
      <c r="A58" s="30"/>
      <c r="B58" s="353" t="s">
        <v>632</v>
      </c>
      <c r="C58" s="30"/>
      <c r="D58" s="107"/>
      <c r="E58" s="30"/>
      <c r="F58" s="107"/>
      <c r="G58" s="30"/>
      <c r="H58" s="107"/>
      <c r="I58" s="107"/>
      <c r="J58" s="107"/>
      <c r="K58" s="107"/>
      <c r="L58" s="107"/>
      <c r="M58" s="107"/>
      <c r="N58" s="107"/>
    </row>
    <row r="59" spans="1:14" x14ac:dyDescent="0.2">
      <c r="A59" s="69"/>
      <c r="B59" s="69" t="s">
        <v>0</v>
      </c>
      <c r="C59" s="30"/>
      <c r="D59" s="107"/>
      <c r="E59" s="30"/>
      <c r="F59" s="107"/>
      <c r="G59" s="30"/>
      <c r="H59" s="107"/>
      <c r="I59" s="107"/>
      <c r="J59" s="107"/>
      <c r="K59" s="107"/>
      <c r="L59" s="107"/>
      <c r="M59" s="107"/>
      <c r="N59" s="107"/>
    </row>
    <row r="60" spans="1:14" x14ac:dyDescent="0.2">
      <c r="A60" s="30">
        <v>21.5</v>
      </c>
      <c r="B60" s="486">
        <v>-25</v>
      </c>
      <c r="C60" s="30"/>
      <c r="D60" s="107"/>
      <c r="E60" s="30"/>
      <c r="F60" s="107"/>
      <c r="G60" s="30"/>
      <c r="H60" s="107"/>
      <c r="I60" s="107"/>
      <c r="J60" s="107"/>
      <c r="K60" s="107"/>
      <c r="L60" s="107"/>
      <c r="M60" s="107"/>
      <c r="N60" s="107"/>
    </row>
    <row r="61" spans="1:14" x14ac:dyDescent="0.2">
      <c r="A61" s="30">
        <v>21.5</v>
      </c>
      <c r="B61" s="486">
        <v>125</v>
      </c>
      <c r="C61" s="30"/>
      <c r="D61" s="107"/>
      <c r="E61" s="30"/>
      <c r="F61" s="107"/>
      <c r="G61" s="30"/>
      <c r="H61" s="107"/>
      <c r="I61" s="107"/>
      <c r="J61" s="107"/>
      <c r="K61" s="107"/>
      <c r="L61" s="107"/>
      <c r="M61" s="107"/>
      <c r="N61" s="107"/>
    </row>
    <row r="62" spans="1:14" x14ac:dyDescent="0.2">
      <c r="A62" s="107"/>
      <c r="B62" s="479" t="s">
        <v>0</v>
      </c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</row>
    <row r="63" spans="1:14" x14ac:dyDescent="0.2">
      <c r="A63" s="30">
        <v>21.5</v>
      </c>
      <c r="B63" s="487">
        <v>-50</v>
      </c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</row>
    <row r="64" spans="1:14" x14ac:dyDescent="0.2">
      <c r="A64" s="30">
        <v>21.5</v>
      </c>
      <c r="B64" s="487">
        <v>50</v>
      </c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65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ColWidth="9.28515625" defaultRowHeight="15" x14ac:dyDescent="0.25"/>
  <cols>
    <col min="1" max="1" width="9.28515625" style="157"/>
    <col min="2" max="2" width="13.7109375" style="157" customWidth="1"/>
    <col min="3" max="3" width="15" style="157" customWidth="1"/>
    <col min="4" max="4" width="7.7109375" style="157" customWidth="1"/>
    <col min="5" max="5" width="6" style="157" customWidth="1"/>
    <col min="6" max="6" width="7.7109375" style="157" customWidth="1"/>
    <col min="7" max="7" width="6" style="157" customWidth="1"/>
    <col min="8" max="8" width="6.28515625" style="157" customWidth="1"/>
    <col min="9" max="16" width="9.28515625" style="157"/>
    <col min="17" max="17" width="16.7109375" style="157" customWidth="1"/>
    <col min="18" max="18" width="14.28515625" style="157" customWidth="1"/>
    <col min="19" max="24" width="9.28515625" style="157"/>
    <col min="25" max="25" width="27" style="157" customWidth="1"/>
    <col min="26" max="16384" width="9.28515625" style="157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18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</row>
    <row r="5" spans="1:18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</row>
    <row r="6" spans="1:18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497" t="s">
        <v>345</v>
      </c>
      <c r="R6" s="498" t="s">
        <v>337</v>
      </c>
    </row>
    <row r="7" spans="1:18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499" t="s">
        <v>343</v>
      </c>
      <c r="R7" s="500" t="s">
        <v>335</v>
      </c>
    </row>
    <row r="8" spans="1:18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499" t="s">
        <v>346</v>
      </c>
      <c r="R8" s="500" t="s">
        <v>338</v>
      </c>
    </row>
    <row r="9" spans="1:18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501" t="s">
        <v>344</v>
      </c>
      <c r="R9" s="502" t="s">
        <v>336</v>
      </c>
    </row>
    <row r="10" spans="1:18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Q10" s="179"/>
    </row>
    <row r="11" spans="1:18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</row>
    <row r="12" spans="1:18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</row>
    <row r="13" spans="1:18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</row>
    <row r="14" spans="1:18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</row>
    <row r="15" spans="1:18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</row>
    <row r="16" spans="1:18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</row>
    <row r="17" spans="1:18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</row>
    <row r="18" spans="1:18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</row>
    <row r="19" spans="1:18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</row>
    <row r="20" spans="1:18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</row>
    <row r="21" spans="1:18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</row>
    <row r="23" spans="1:18" x14ac:dyDescent="0.25">
      <c r="N23" s="177"/>
    </row>
    <row r="24" spans="1:18" x14ac:dyDescent="0.25">
      <c r="N24" s="158"/>
      <c r="O24" s="158"/>
      <c r="P24" s="158"/>
      <c r="Q24" s="158"/>
    </row>
    <row r="25" spans="1:18" x14ac:dyDescent="0.25">
      <c r="B25" s="491" t="s">
        <v>12</v>
      </c>
      <c r="C25" s="550">
        <v>2018</v>
      </c>
      <c r="D25" s="491">
        <f>+C25+1</f>
        <v>2019</v>
      </c>
      <c r="E25" s="491">
        <f t="shared" ref="E25:G25" si="0">+D25+1</f>
        <v>2020</v>
      </c>
      <c r="F25" s="491">
        <f t="shared" si="0"/>
        <v>2021</v>
      </c>
      <c r="G25" s="491">
        <f t="shared" si="0"/>
        <v>2022</v>
      </c>
    </row>
    <row r="26" spans="1:18" x14ac:dyDescent="0.25">
      <c r="B26" s="492" t="s">
        <v>345</v>
      </c>
      <c r="C26" s="493">
        <v>7.7042093451999998</v>
      </c>
      <c r="D26" s="493">
        <v>7.3655785562</v>
      </c>
      <c r="E26" s="493">
        <v>6.8355705163999998</v>
      </c>
      <c r="F26" s="493">
        <v>7.1760533232999997</v>
      </c>
      <c r="G26" s="493">
        <v>6.6958355616</v>
      </c>
      <c r="N26" s="158"/>
      <c r="O26" s="158"/>
      <c r="P26" s="158"/>
      <c r="Q26" s="158"/>
      <c r="R26" s="158"/>
    </row>
    <row r="27" spans="1:18" x14ac:dyDescent="0.25">
      <c r="B27" s="491" t="s">
        <v>343</v>
      </c>
      <c r="C27" s="494">
        <v>0.20945425478999999</v>
      </c>
      <c r="D27" s="494">
        <v>0.14493986027</v>
      </c>
      <c r="E27" s="494">
        <v>0.1344632459</v>
      </c>
      <c r="F27" s="494">
        <v>0.17707043287999999</v>
      </c>
      <c r="G27" s="494">
        <v>0.21794227123000001</v>
      </c>
      <c r="N27" s="158"/>
      <c r="O27" s="158"/>
      <c r="P27" s="158"/>
      <c r="Q27" s="158"/>
      <c r="R27" s="158"/>
    </row>
    <row r="28" spans="1:18" x14ac:dyDescent="0.25">
      <c r="B28" s="491" t="s">
        <v>346</v>
      </c>
      <c r="C28" s="494">
        <v>-6.9170501041000003</v>
      </c>
      <c r="D28" s="494">
        <v>-7.772396874</v>
      </c>
      <c r="E28" s="494">
        <v>-7.8993294126000002</v>
      </c>
      <c r="F28" s="494">
        <v>-8.8807011451999998</v>
      </c>
      <c r="G28" s="494">
        <v>-9.1839224932000008</v>
      </c>
      <c r="N28" s="158"/>
      <c r="O28" s="158"/>
      <c r="P28" s="158"/>
      <c r="Q28" s="158"/>
      <c r="R28" s="158"/>
    </row>
    <row r="29" spans="1:18" x14ac:dyDescent="0.25">
      <c r="B29" s="491" t="s">
        <v>344</v>
      </c>
      <c r="C29" s="494">
        <v>-2.9674461699000001</v>
      </c>
      <c r="D29" s="494">
        <v>-4.9846556383999996</v>
      </c>
      <c r="E29" s="494">
        <v>-6.5299534398999999</v>
      </c>
      <c r="F29" s="494">
        <v>-9.3777384027000004</v>
      </c>
      <c r="G29" s="494">
        <v>-9.2210131999999998</v>
      </c>
      <c r="N29" s="158"/>
      <c r="O29" s="158"/>
      <c r="P29" s="158"/>
      <c r="Q29" s="158"/>
      <c r="R29" s="158"/>
    </row>
    <row r="30" spans="1:18" x14ac:dyDescent="0.25">
      <c r="B30" s="495" t="s">
        <v>357</v>
      </c>
      <c r="C30" s="496">
        <f>+SUM(C26:C29)</f>
        <v>-1.9708326740100008</v>
      </c>
      <c r="D30" s="496">
        <f t="shared" ref="D30:G30" si="1">+SUM(D26:D29)</f>
        <v>-5.2465340959299995</v>
      </c>
      <c r="E30" s="496">
        <f t="shared" si="1"/>
        <v>-7.4592490902000002</v>
      </c>
      <c r="F30" s="496">
        <f t="shared" si="1"/>
        <v>-10.90531579172</v>
      </c>
      <c r="G30" s="496">
        <f t="shared" si="1"/>
        <v>-11.49115786037</v>
      </c>
      <c r="N30" s="158"/>
      <c r="O30" s="158"/>
      <c r="P30" s="158"/>
      <c r="Q30" s="158"/>
      <c r="R30" s="158"/>
    </row>
    <row r="32" spans="1:18" x14ac:dyDescent="0.25">
      <c r="B32" s="353" t="s">
        <v>632</v>
      </c>
      <c r="C32" s="491"/>
    </row>
    <row r="33" spans="2:3" x14ac:dyDescent="0.25">
      <c r="B33" s="491"/>
      <c r="C33" s="491"/>
    </row>
    <row r="34" spans="2:3" x14ac:dyDescent="0.25">
      <c r="B34" s="491"/>
      <c r="C34" s="491"/>
    </row>
    <row r="35" spans="2:3" x14ac:dyDescent="0.25">
      <c r="B35" s="491"/>
      <c r="C35" s="491"/>
    </row>
    <row r="36" spans="2:3" x14ac:dyDescent="0.25">
      <c r="B36" s="491"/>
      <c r="C36" s="491"/>
    </row>
    <row r="37" spans="2:3" x14ac:dyDescent="0.25">
      <c r="B37" s="491"/>
      <c r="C37" s="491"/>
    </row>
    <row r="38" spans="2:3" x14ac:dyDescent="0.25">
      <c r="B38" s="491"/>
      <c r="C38" s="491"/>
    </row>
    <row r="39" spans="2:3" x14ac:dyDescent="0.25">
      <c r="B39" s="491"/>
      <c r="C39" s="491"/>
    </row>
    <row r="40" spans="2:3" x14ac:dyDescent="0.25">
      <c r="B40" s="491"/>
      <c r="C40" s="491"/>
    </row>
    <row r="41" spans="2:3" x14ac:dyDescent="0.25">
      <c r="B41" s="491"/>
      <c r="C41" s="491"/>
    </row>
    <row r="42" spans="2:3" x14ac:dyDescent="0.25">
      <c r="B42" s="69"/>
      <c r="C42" s="69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67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28515625" style="1"/>
    <col min="17" max="17" width="32.5703125" customWidth="1"/>
    <col min="18" max="18" width="12" customWidth="1"/>
  </cols>
  <sheetData>
    <row r="1" spans="1:18" x14ac:dyDescent="0.2">
      <c r="M1" s="105"/>
    </row>
    <row r="2" spans="1:18" ht="15.75" x14ac:dyDescent="0.25">
      <c r="A2" s="44" t="s">
        <v>599</v>
      </c>
      <c r="B2" s="311"/>
    </row>
    <row r="3" spans="1:18" x14ac:dyDescent="0.2">
      <c r="A3" s="22" t="s">
        <v>16</v>
      </c>
      <c r="B3" s="22"/>
    </row>
    <row r="4" spans="1:18" x14ac:dyDescent="0.2">
      <c r="A4" s="392"/>
      <c r="B4" s="308"/>
      <c r="C4" s="308"/>
      <c r="D4" s="308"/>
      <c r="E4" s="308"/>
      <c r="F4" s="308"/>
      <c r="G4" s="308"/>
      <c r="H4" s="308"/>
      <c r="I4" s="308"/>
      <c r="J4" s="308"/>
      <c r="K4" s="308"/>
    </row>
    <row r="5" spans="1:18" x14ac:dyDescent="0.2">
      <c r="A5" s="392"/>
      <c r="B5" s="308"/>
      <c r="C5" s="308"/>
      <c r="D5" s="308"/>
      <c r="E5" s="308"/>
      <c r="F5" s="308"/>
      <c r="G5" s="308"/>
      <c r="H5" s="308"/>
      <c r="I5" s="308"/>
      <c r="J5" s="308"/>
      <c r="K5" s="308"/>
      <c r="Q5" s="166" t="s">
        <v>351</v>
      </c>
      <c r="R5" s="167"/>
    </row>
    <row r="6" spans="1:18" x14ac:dyDescent="0.2">
      <c r="A6" s="392"/>
      <c r="B6" s="308"/>
      <c r="C6" s="308"/>
      <c r="D6" s="308"/>
      <c r="E6" s="308"/>
      <c r="F6" s="308"/>
      <c r="G6" s="308"/>
      <c r="H6" s="308"/>
      <c r="I6" s="308"/>
      <c r="J6" s="308"/>
      <c r="K6" s="308"/>
      <c r="Q6" s="315" t="s">
        <v>201</v>
      </c>
      <c r="R6" s="232" t="s">
        <v>342</v>
      </c>
    </row>
    <row r="7" spans="1:18" x14ac:dyDescent="0.2">
      <c r="A7" s="392"/>
      <c r="B7" s="308"/>
      <c r="C7" s="308"/>
      <c r="D7" s="308"/>
      <c r="E7" s="308"/>
      <c r="F7" s="308"/>
      <c r="G7" s="308"/>
      <c r="H7" s="308"/>
      <c r="I7" s="308"/>
      <c r="J7" s="308"/>
      <c r="K7" s="308"/>
      <c r="R7" t="s">
        <v>536</v>
      </c>
    </row>
    <row r="8" spans="1:18" x14ac:dyDescent="0.2">
      <c r="A8" s="392"/>
      <c r="B8" s="308"/>
      <c r="C8" s="308"/>
      <c r="D8" s="308"/>
      <c r="E8" s="308"/>
      <c r="F8" s="308"/>
      <c r="G8" s="308"/>
      <c r="H8" s="308"/>
      <c r="I8" s="308"/>
      <c r="J8" s="308"/>
      <c r="K8" s="308"/>
      <c r="R8" t="s">
        <v>537</v>
      </c>
    </row>
    <row r="9" spans="1:18" x14ac:dyDescent="0.2">
      <c r="A9" s="392"/>
      <c r="B9" s="308"/>
      <c r="C9" s="308"/>
      <c r="D9" s="308"/>
      <c r="E9" s="308"/>
      <c r="F9" s="308"/>
      <c r="G9" s="308"/>
      <c r="H9" s="308"/>
      <c r="I9" s="308"/>
      <c r="J9" s="308"/>
      <c r="K9" s="308"/>
      <c r="R9" t="s">
        <v>538</v>
      </c>
    </row>
    <row r="10" spans="1:18" x14ac:dyDescent="0.2">
      <c r="A10" s="392"/>
      <c r="B10" s="308"/>
      <c r="C10" s="308"/>
      <c r="D10" s="308"/>
      <c r="E10" s="308"/>
      <c r="F10" s="308"/>
      <c r="G10" s="308"/>
      <c r="H10" s="308"/>
      <c r="I10" s="308"/>
      <c r="J10" s="308"/>
      <c r="K10" s="308"/>
      <c r="R10" t="s">
        <v>539</v>
      </c>
    </row>
    <row r="11" spans="1:18" x14ac:dyDescent="0.2">
      <c r="A11" s="392"/>
      <c r="B11" s="308"/>
      <c r="C11" s="308"/>
      <c r="D11" s="308"/>
      <c r="E11" s="308"/>
      <c r="F11" s="308"/>
      <c r="G11" s="308"/>
      <c r="H11" s="308"/>
      <c r="I11" s="308"/>
      <c r="J11" s="308"/>
      <c r="K11" s="308"/>
      <c r="R11" t="s">
        <v>540</v>
      </c>
    </row>
    <row r="12" spans="1:18" x14ac:dyDescent="0.2">
      <c r="A12" s="392"/>
      <c r="B12" s="308"/>
      <c r="C12" s="308"/>
      <c r="D12" s="308"/>
      <c r="E12" s="308"/>
      <c r="F12" s="308"/>
      <c r="G12" s="308"/>
      <c r="H12" s="308"/>
      <c r="I12" s="308"/>
      <c r="J12" s="308"/>
      <c r="K12" s="308"/>
    </row>
    <row r="13" spans="1:18" x14ac:dyDescent="0.2">
      <c r="A13" s="392"/>
      <c r="B13" s="308"/>
      <c r="C13" s="308"/>
      <c r="D13" s="308"/>
      <c r="E13" s="308"/>
      <c r="F13" s="308"/>
      <c r="G13" s="308"/>
      <c r="H13" s="308"/>
      <c r="I13" s="308"/>
      <c r="J13" s="308"/>
      <c r="K13" s="308"/>
    </row>
    <row r="14" spans="1:18" x14ac:dyDescent="0.2">
      <c r="A14" s="392"/>
      <c r="B14" s="308"/>
      <c r="C14" s="308"/>
      <c r="D14" s="308"/>
      <c r="E14" s="308"/>
      <c r="F14" s="308"/>
      <c r="G14" s="308"/>
      <c r="H14" s="308"/>
      <c r="I14" s="308"/>
      <c r="J14" s="308"/>
      <c r="K14" s="308"/>
    </row>
    <row r="15" spans="1:18" x14ac:dyDescent="0.2">
      <c r="A15" s="392"/>
      <c r="B15" s="308"/>
      <c r="C15" s="308"/>
      <c r="D15" s="308"/>
      <c r="E15" s="308"/>
      <c r="F15" s="308"/>
      <c r="G15" s="308"/>
      <c r="H15" s="308"/>
      <c r="I15" s="308"/>
      <c r="J15" s="308"/>
      <c r="K15" s="308"/>
    </row>
    <row r="16" spans="1:18" x14ac:dyDescent="0.2">
      <c r="A16" s="392"/>
      <c r="B16" s="308"/>
      <c r="C16" s="308"/>
      <c r="D16" s="308"/>
      <c r="E16" s="308"/>
      <c r="F16" s="308"/>
      <c r="G16" s="308"/>
      <c r="H16" s="308"/>
      <c r="I16" s="308"/>
      <c r="J16" s="308"/>
      <c r="K16" s="308"/>
    </row>
    <row r="17" spans="1:11" x14ac:dyDescent="0.2">
      <c r="A17" s="392"/>
      <c r="B17" s="308"/>
      <c r="C17" s="308"/>
      <c r="D17" s="308"/>
      <c r="E17" s="308"/>
      <c r="F17" s="308"/>
      <c r="G17" s="308"/>
      <c r="H17" s="308"/>
      <c r="I17" s="308"/>
      <c r="J17" s="308"/>
      <c r="K17" s="308"/>
    </row>
    <row r="18" spans="1:11" x14ac:dyDescent="0.2">
      <c r="A18" s="392"/>
      <c r="B18" s="308"/>
      <c r="C18" s="308"/>
      <c r="D18" s="308"/>
      <c r="E18" s="308"/>
      <c r="F18" s="308"/>
      <c r="G18" s="308"/>
      <c r="H18" s="308"/>
      <c r="I18" s="308"/>
      <c r="J18" s="308"/>
      <c r="K18" s="308"/>
    </row>
    <row r="19" spans="1:11" x14ac:dyDescent="0.2">
      <c r="A19" s="392"/>
      <c r="B19" s="308"/>
      <c r="C19" s="308"/>
      <c r="D19" s="308"/>
      <c r="E19" s="308"/>
      <c r="F19" s="308"/>
      <c r="G19" s="308"/>
      <c r="H19" s="308"/>
      <c r="I19" s="308"/>
      <c r="J19" s="308"/>
      <c r="K19" s="308"/>
    </row>
    <row r="20" spans="1:11" x14ac:dyDescent="0.2">
      <c r="A20" s="392"/>
      <c r="B20" s="308"/>
      <c r="C20" s="308"/>
      <c r="D20" s="308"/>
      <c r="E20" s="308"/>
      <c r="F20" s="308"/>
      <c r="G20" s="308"/>
      <c r="H20" s="308"/>
      <c r="I20" s="308"/>
      <c r="J20" s="308"/>
      <c r="K20" s="308"/>
    </row>
    <row r="21" spans="1:11" x14ac:dyDescent="0.2">
      <c r="A21" s="392"/>
      <c r="B21" s="308"/>
      <c r="C21" s="308"/>
      <c r="D21" s="308"/>
      <c r="E21" s="308"/>
      <c r="F21" s="308"/>
      <c r="G21" s="308"/>
      <c r="H21" s="308"/>
      <c r="I21" s="308"/>
      <c r="J21" s="308"/>
      <c r="K21" s="308"/>
    </row>
    <row r="22" spans="1:11" x14ac:dyDescent="0.2">
      <c r="A22" s="392"/>
      <c r="B22" s="308"/>
      <c r="C22" s="308"/>
      <c r="D22" s="308"/>
      <c r="E22" s="308"/>
      <c r="F22" s="308"/>
      <c r="G22" s="308"/>
      <c r="H22" s="308"/>
      <c r="I22" s="308"/>
      <c r="J22" s="308"/>
      <c r="K22" s="308"/>
    </row>
    <row r="23" spans="1:11" x14ac:dyDescent="0.2">
      <c r="A23" s="392"/>
      <c r="B23" s="308"/>
      <c r="C23" s="308"/>
      <c r="D23" s="308"/>
      <c r="E23" s="308"/>
      <c r="F23" s="308"/>
      <c r="G23" s="308"/>
      <c r="H23" s="308"/>
      <c r="I23" s="308"/>
      <c r="J23" s="308"/>
      <c r="K23" s="308"/>
    </row>
    <row r="24" spans="1:11" x14ac:dyDescent="0.2">
      <c r="A24" s="392"/>
      <c r="B24" s="308"/>
      <c r="C24" s="308"/>
      <c r="D24" s="308"/>
      <c r="E24" s="308"/>
      <c r="F24" s="308"/>
      <c r="G24" s="308"/>
      <c r="H24" s="308"/>
      <c r="I24" s="308"/>
      <c r="J24" s="308"/>
      <c r="K24" s="308"/>
    </row>
    <row r="25" spans="1:11" x14ac:dyDescent="0.2">
      <c r="A25" s="392"/>
      <c r="B25" s="308"/>
      <c r="C25" s="308"/>
      <c r="D25" s="308"/>
      <c r="E25" s="308"/>
      <c r="F25" s="308"/>
      <c r="G25" s="308"/>
      <c r="H25" s="308"/>
      <c r="I25" s="308"/>
      <c r="J25" s="308"/>
      <c r="K25" s="308"/>
    </row>
    <row r="26" spans="1:11" ht="25.35" customHeight="1" x14ac:dyDescent="0.2">
      <c r="A26" s="503"/>
      <c r="B26" s="597" t="s">
        <v>493</v>
      </c>
      <c r="C26" s="597"/>
      <c r="D26" s="597"/>
      <c r="E26" s="597"/>
      <c r="F26" s="597"/>
      <c r="G26" s="597"/>
    </row>
    <row r="27" spans="1:11" x14ac:dyDescent="0.2">
      <c r="A27" s="503"/>
      <c r="B27" s="504" t="s">
        <v>45</v>
      </c>
      <c r="C27" s="598" t="s">
        <v>634</v>
      </c>
      <c r="D27" s="598"/>
      <c r="E27" s="598"/>
      <c r="F27" s="598"/>
      <c r="G27" s="598"/>
    </row>
    <row r="28" spans="1:11" ht="12.75" customHeight="1" x14ac:dyDescent="0.2">
      <c r="A28" s="96"/>
      <c r="B28" s="415" t="s">
        <v>39</v>
      </c>
      <c r="C28" s="415" t="s">
        <v>8</v>
      </c>
      <c r="D28" s="415" t="s">
        <v>9</v>
      </c>
      <c r="E28" s="70" t="s">
        <v>13</v>
      </c>
      <c r="F28" s="70" t="s">
        <v>11</v>
      </c>
      <c r="G28" s="505" t="s">
        <v>46</v>
      </c>
      <c r="H28" t="s">
        <v>47</v>
      </c>
    </row>
    <row r="29" spans="1:11" x14ac:dyDescent="0.2">
      <c r="A29" s="506">
        <v>42370</v>
      </c>
      <c r="B29" s="507">
        <v>2938.0889999999999</v>
      </c>
      <c r="C29" s="507">
        <f>MIN($B$29,$B$41,$B$53,$B$65,$B$77)</f>
        <v>1993.9960000000001</v>
      </c>
      <c r="D29" s="507">
        <f>MAX($B$29,$B$41,$B$53,$B$65,$B$77)</f>
        <v>2938.0889999999999</v>
      </c>
      <c r="E29" s="507">
        <f t="shared" ref="E29:E92" si="0">D29-C29</f>
        <v>944.09299999999985</v>
      </c>
      <c r="F29" s="507">
        <f>AVERAGE($B$29,$B$41,$B$53,$B$65,$B$77)</f>
        <v>2462.2367999999997</v>
      </c>
      <c r="G29" s="31">
        <f t="shared" ref="G29:G92" si="1">B29/F29-1</f>
        <v>0.19326012835158668</v>
      </c>
    </row>
    <row r="30" spans="1:11" x14ac:dyDescent="0.2">
      <c r="A30" s="506">
        <v>42401</v>
      </c>
      <c r="B30" s="507">
        <v>2534.2919999999999</v>
      </c>
      <c r="C30" s="507">
        <f>MIN($B$30,$B$42,$B$54,$B$66,$B$78)</f>
        <v>1426.21</v>
      </c>
      <c r="D30" s="507">
        <f>MAX($B$30,$B$42,$B$54,$B$66,$B$78)</f>
        <v>2534.2919999999999</v>
      </c>
      <c r="E30" s="507">
        <f t="shared" si="0"/>
        <v>1108.0819999999999</v>
      </c>
      <c r="F30" s="507">
        <f>AVERAGE($B$30,$B$42,$B$54,$B$66,$B$78)</f>
        <v>2010.3262</v>
      </c>
      <c r="G30" s="31">
        <f t="shared" si="1"/>
        <v>0.26063720405176038</v>
      </c>
    </row>
    <row r="31" spans="1:11" x14ac:dyDescent="0.2">
      <c r="A31" s="506">
        <v>42430</v>
      </c>
      <c r="B31" s="507">
        <v>2486.3220000000001</v>
      </c>
      <c r="C31" s="507">
        <f>MIN($B$31,$B$43,$B$55,$B$67,$B$79)</f>
        <v>1184.8900000000001</v>
      </c>
      <c r="D31" s="507">
        <f>MAX($B$31,$B$43,$B$55,$B$67,$B$79)</f>
        <v>2486.3220000000001</v>
      </c>
      <c r="E31" s="507">
        <f t="shared" si="0"/>
        <v>1301.432</v>
      </c>
      <c r="F31" s="507">
        <f>AVERAGE($B$31,$B$43,$B$55,$B$67,$B$79)</f>
        <v>1830.7254</v>
      </c>
      <c r="G31" s="31">
        <f t="shared" si="1"/>
        <v>0.35810755670948802</v>
      </c>
    </row>
    <row r="32" spans="1:11" x14ac:dyDescent="0.2">
      <c r="A32" s="506">
        <v>42461</v>
      </c>
      <c r="B32" s="507">
        <v>2645.56</v>
      </c>
      <c r="C32" s="507">
        <f>MIN($B$32,$B$44,$B$56,$B$68,$B$80)</f>
        <v>1426.799</v>
      </c>
      <c r="D32" s="507">
        <f>MAX($B$32,$B$44,$B$56,$B$68,$B$80)</f>
        <v>2645.56</v>
      </c>
      <c r="E32" s="507">
        <f t="shared" si="0"/>
        <v>1218.761</v>
      </c>
      <c r="F32" s="507">
        <f>AVERAGE($B$32,$B$44,$B$56,$B$68,$B$80)</f>
        <v>2051.1614</v>
      </c>
      <c r="G32" s="31">
        <f t="shared" si="1"/>
        <v>0.28978636200934749</v>
      </c>
    </row>
    <row r="33" spans="1:7" x14ac:dyDescent="0.2">
      <c r="A33" s="506">
        <v>42491</v>
      </c>
      <c r="B33" s="507">
        <v>2966.2649999999999</v>
      </c>
      <c r="C33" s="507">
        <f>MIN($B$33,$B$45,$B$57,$B$69,$B$81)</f>
        <v>1847.454</v>
      </c>
      <c r="D33" s="507">
        <f>MAX($B$33,$B$45,$B$57,$B$69,$B$81)</f>
        <v>2966.2649999999999</v>
      </c>
      <c r="E33" s="507">
        <f t="shared" si="0"/>
        <v>1118.8109999999999</v>
      </c>
      <c r="F33" s="507">
        <f>AVERAGE($B$33,$B$45,$B$57,$B$69,$B$81)</f>
        <v>2449.8292000000001</v>
      </c>
      <c r="G33" s="31">
        <f t="shared" si="1"/>
        <v>0.21080481855633026</v>
      </c>
    </row>
    <row r="34" spans="1:7" x14ac:dyDescent="0.2">
      <c r="A34" s="506">
        <v>42522</v>
      </c>
      <c r="B34" s="507">
        <v>3186.0320000000002</v>
      </c>
      <c r="C34" s="507">
        <f>MIN($B$34,$B$46,$B$58,$B$70,$B$82)</f>
        <v>2195.2260000000001</v>
      </c>
      <c r="D34" s="507">
        <f>MAX($B$34,$B$46,$B$58,$B$70,$B$82)</f>
        <v>3186.0320000000002</v>
      </c>
      <c r="E34" s="507">
        <f t="shared" si="0"/>
        <v>990.80600000000004</v>
      </c>
      <c r="F34" s="507">
        <f>AVERAGE($B$34,$B$46,$B$58,$B$70,$B$82)</f>
        <v>2776.3818000000001</v>
      </c>
      <c r="G34" s="31">
        <f t="shared" si="1"/>
        <v>0.14754822265439138</v>
      </c>
    </row>
    <row r="35" spans="1:7" x14ac:dyDescent="0.2">
      <c r="A35" s="506">
        <v>42552</v>
      </c>
      <c r="B35" s="507">
        <v>3318.1390000000001</v>
      </c>
      <c r="C35" s="507">
        <f>MIN($B$35,$B$47,$B$59,$B$71,$B$83)</f>
        <v>2381.2689999999998</v>
      </c>
      <c r="D35" s="507">
        <f>MAX($B$35,$B$47,$B$59,$B$71,$B$83)</f>
        <v>3318.1390000000001</v>
      </c>
      <c r="E35" s="507">
        <f t="shared" si="0"/>
        <v>936.87000000000035</v>
      </c>
      <c r="F35" s="507">
        <f>AVERAGE($B$35,$B$47,$B$59,$B$71,$B$83)</f>
        <v>2952.2608</v>
      </c>
      <c r="G35" s="31">
        <f t="shared" si="1"/>
        <v>0.12393153071029506</v>
      </c>
    </row>
    <row r="36" spans="1:7" x14ac:dyDescent="0.2">
      <c r="A36" s="506">
        <v>42583</v>
      </c>
      <c r="B36" s="507">
        <v>3441.3249999999998</v>
      </c>
      <c r="C36" s="507">
        <f>MIN($B$36,$B$48,$B$60,$B$72,$B$84)</f>
        <v>2616.8409999999999</v>
      </c>
      <c r="D36" s="507">
        <f>MAX($B$36,$B$48,$B$60,$B$72,$B$84)</f>
        <v>3522.2159999999999</v>
      </c>
      <c r="E36" s="507">
        <f t="shared" si="0"/>
        <v>905.375</v>
      </c>
      <c r="F36" s="507">
        <f>AVERAGE($B$36,$B$48,$B$60,$B$72,$B$84)</f>
        <v>3165.6176</v>
      </c>
      <c r="G36" s="31">
        <f t="shared" si="1"/>
        <v>8.7094347719067544E-2</v>
      </c>
    </row>
    <row r="37" spans="1:7" x14ac:dyDescent="0.2">
      <c r="A37" s="506">
        <v>42614</v>
      </c>
      <c r="B37" s="507">
        <v>3705.1610000000001</v>
      </c>
      <c r="C37" s="507">
        <f>MIN($B$37,$B$49,$B$61,$B$73,$B$85)</f>
        <v>2950.3679999999999</v>
      </c>
      <c r="D37" s="507">
        <f>MAX($B$37,$B$49,$B$61,$B$73,$B$85)</f>
        <v>3839.8359999999998</v>
      </c>
      <c r="E37" s="507">
        <f t="shared" si="0"/>
        <v>889.46799999999985</v>
      </c>
      <c r="F37" s="507">
        <f>AVERAGE($B$37,$B$49,$B$61,$B$73,$B$85)</f>
        <v>3495.5063999999998</v>
      </c>
      <c r="G37" s="31">
        <f t="shared" si="1"/>
        <v>5.9978319593407159E-2</v>
      </c>
    </row>
    <row r="38" spans="1:7" x14ac:dyDescent="0.2">
      <c r="A38" s="506">
        <v>42644</v>
      </c>
      <c r="B38" s="507">
        <v>4012.723</v>
      </c>
      <c r="C38" s="507">
        <f>MIN($B$38,$B$50,$B$62,$B$74,$B$86)</f>
        <v>3236.2539999999999</v>
      </c>
      <c r="D38" s="507">
        <f>MAX($B$38,$B$50,$B$62,$B$74,$B$86)</f>
        <v>4012.723</v>
      </c>
      <c r="E38" s="507">
        <f t="shared" si="0"/>
        <v>776.46900000000005</v>
      </c>
      <c r="F38" s="507">
        <f>AVERAGE($B$38,$B$50,$B$62,$B$74,$B$86)</f>
        <v>3751.2038000000002</v>
      </c>
      <c r="G38" s="31">
        <f t="shared" si="1"/>
        <v>6.971607354417797E-2</v>
      </c>
    </row>
    <row r="39" spans="1:7" x14ac:dyDescent="0.2">
      <c r="A39" s="506">
        <v>42675</v>
      </c>
      <c r="B39" s="507">
        <v>3976.5810000000001</v>
      </c>
      <c r="C39" s="507">
        <f>MIN($B$39,$B$51,$B$63,$B$75,$B$87)</f>
        <v>3030.0790000000002</v>
      </c>
      <c r="D39" s="507">
        <f>MAX($B$39,$B$51,$B$63,$B$75,$B$87)</f>
        <v>3976.5810000000001</v>
      </c>
      <c r="E39" s="507">
        <f t="shared" si="0"/>
        <v>946.50199999999995</v>
      </c>
      <c r="F39" s="507">
        <f>AVERAGE($B$39,$B$51,$B$63,$B$75,$B$87)</f>
        <v>3651.5135999999998</v>
      </c>
      <c r="G39" s="31">
        <f t="shared" si="1"/>
        <v>8.9022645294269287E-2</v>
      </c>
    </row>
    <row r="40" spans="1:7" x14ac:dyDescent="0.2">
      <c r="A40" s="506">
        <v>42705</v>
      </c>
      <c r="B40" s="507">
        <v>3296.944</v>
      </c>
      <c r="C40" s="507">
        <f>MIN($B$40,$B$52,$B$64,$B$76,$B$88)</f>
        <v>2708.3180000000002</v>
      </c>
      <c r="D40" s="507">
        <f>MAX($B$40,$B$52,$B$64,$B$76,$B$88)</f>
        <v>3340.9740000000002</v>
      </c>
      <c r="E40" s="507">
        <f t="shared" si="0"/>
        <v>632.65599999999995</v>
      </c>
      <c r="F40" s="507">
        <f>AVERAGE($B$40,$B$52,$B$64,$B$76,$B$88)</f>
        <v>3113.4160000000002</v>
      </c>
      <c r="G40" s="31">
        <f t="shared" si="1"/>
        <v>5.8947471202049462E-2</v>
      </c>
    </row>
    <row r="41" spans="1:7" x14ac:dyDescent="0.2">
      <c r="A41" s="506">
        <v>42736</v>
      </c>
      <c r="B41" s="507">
        <v>2622.1579999999999</v>
      </c>
      <c r="C41" s="507">
        <f>MIN($B$29,$B$41,$B$53,$B$65,$B$77)</f>
        <v>1993.9960000000001</v>
      </c>
      <c r="D41" s="507">
        <f>MAX($B$29,$B$41,$B$53,$B$65,$B$77)</f>
        <v>2938.0889999999999</v>
      </c>
      <c r="E41" s="507">
        <f t="shared" si="0"/>
        <v>944.09299999999985</v>
      </c>
      <c r="F41" s="507">
        <f>AVERAGE($B$29,$B$41,$B$53,$B$65,$B$77)</f>
        <v>2462.2367999999997</v>
      </c>
      <c r="G41" s="31">
        <f t="shared" si="1"/>
        <v>6.4949561309456616E-2</v>
      </c>
    </row>
    <row r="42" spans="1:7" x14ac:dyDescent="0.2">
      <c r="A42" s="506">
        <v>42767</v>
      </c>
      <c r="B42" s="507">
        <v>2337.3310000000001</v>
      </c>
      <c r="C42" s="507">
        <f>MIN($B$30,$B$42,$B$54,$B$66,$B$78)</f>
        <v>1426.21</v>
      </c>
      <c r="D42" s="507">
        <f>MAX($B$30,$B$42,$B$54,$B$66,$B$78)</f>
        <v>2534.2919999999999</v>
      </c>
      <c r="E42" s="507">
        <f t="shared" si="0"/>
        <v>1108.0819999999999</v>
      </c>
      <c r="F42" s="507">
        <f>AVERAGE($B$30,$B$42,$B$54,$B$66,$B$78)</f>
        <v>2010.3262</v>
      </c>
      <c r="G42" s="31">
        <f t="shared" si="1"/>
        <v>0.16266255695220022</v>
      </c>
    </row>
    <row r="43" spans="1:7" x14ac:dyDescent="0.2">
      <c r="A43" s="506">
        <v>42795</v>
      </c>
      <c r="B43" s="507">
        <v>2062.5039999999999</v>
      </c>
      <c r="C43" s="507">
        <f>MIN($B$31,$B$43,$B$55,$B$67,$B$79)</f>
        <v>1184.8900000000001</v>
      </c>
      <c r="D43" s="507">
        <f>MAX($B$31,$B$43,$B$55,$B$67,$B$79)</f>
        <v>2486.3220000000001</v>
      </c>
      <c r="E43" s="507">
        <f t="shared" si="0"/>
        <v>1301.432</v>
      </c>
      <c r="F43" s="507">
        <f>AVERAGE($B$31,$B$43,$B$55,$B$67,$B$79)</f>
        <v>1830.7254</v>
      </c>
      <c r="G43" s="31">
        <f t="shared" si="1"/>
        <v>0.1266047873700773</v>
      </c>
    </row>
    <row r="44" spans="1:7" x14ac:dyDescent="0.2">
      <c r="A44" s="506">
        <v>42826</v>
      </c>
      <c r="B44" s="507">
        <v>2291.25</v>
      </c>
      <c r="C44" s="507">
        <f>MIN($B$32,$B$44,$B$56,$B$68,$B$80)</f>
        <v>1426.799</v>
      </c>
      <c r="D44" s="507">
        <f>MAX($B$32,$B$44,$B$56,$B$68,$B$80)</f>
        <v>2645.56</v>
      </c>
      <c r="E44" s="507">
        <f t="shared" si="0"/>
        <v>1218.761</v>
      </c>
      <c r="F44" s="507">
        <f>AVERAGE($B$32,$B$44,$B$56,$B$68,$B$80)</f>
        <v>2051.1614</v>
      </c>
      <c r="G44" s="31">
        <f t="shared" si="1"/>
        <v>0.11705007709290949</v>
      </c>
    </row>
    <row r="45" spans="1:7" x14ac:dyDescent="0.2">
      <c r="A45" s="506">
        <v>42856</v>
      </c>
      <c r="B45" s="507">
        <v>2626.5070000000001</v>
      </c>
      <c r="C45" s="507">
        <f>MIN($B$33,$B$45,$B$57,$B$69,$B$81)</f>
        <v>1847.454</v>
      </c>
      <c r="D45" s="507">
        <f>MAX($B$33,$B$45,$B$57,$B$69,$B$81)</f>
        <v>2966.2649999999999</v>
      </c>
      <c r="E45" s="507">
        <f t="shared" si="0"/>
        <v>1118.8109999999999</v>
      </c>
      <c r="F45" s="507">
        <f>AVERAGE($B$33,$B$45,$B$57,$B$69,$B$81)</f>
        <v>2449.8292000000001</v>
      </c>
      <c r="G45" s="31">
        <f t="shared" si="1"/>
        <v>7.2118415438921168E-2</v>
      </c>
    </row>
    <row r="46" spans="1:7" x14ac:dyDescent="0.2">
      <c r="A46" s="506">
        <v>42887</v>
      </c>
      <c r="B46" s="507">
        <v>2906.808</v>
      </c>
      <c r="C46" s="507">
        <f>MIN($B$34,$B$46,$B$58,$B$70,$B$82)</f>
        <v>2195.2260000000001</v>
      </c>
      <c r="D46" s="507">
        <f>MAX($B$34,$B$46,$B$58,$B$70,$B$82)</f>
        <v>3186.0320000000002</v>
      </c>
      <c r="E46" s="507">
        <f t="shared" si="0"/>
        <v>990.80600000000004</v>
      </c>
      <c r="F46" s="507">
        <f>AVERAGE($B$34,$B$46,$B$58,$B$70,$B$82)</f>
        <v>2776.3818000000001</v>
      </c>
      <c r="G46" s="31">
        <f t="shared" si="1"/>
        <v>4.6977040405609793E-2</v>
      </c>
    </row>
    <row r="47" spans="1:7" x14ac:dyDescent="0.2">
      <c r="A47" s="506">
        <v>42917</v>
      </c>
      <c r="B47" s="507">
        <v>3054.1509999999998</v>
      </c>
      <c r="C47" s="507">
        <f>MIN($B$35,$B$47,$B$59,$B$71,$B$83)</f>
        <v>2381.2689999999998</v>
      </c>
      <c r="D47" s="507">
        <f>MAX($B$35,$B$47,$B$59,$B$71,$B$83)</f>
        <v>3318.1390000000001</v>
      </c>
      <c r="E47" s="507">
        <f t="shared" si="0"/>
        <v>936.87000000000035</v>
      </c>
      <c r="F47" s="507">
        <f>AVERAGE($B$35,$B$47,$B$59,$B$71,$B$83)</f>
        <v>2952.2608</v>
      </c>
      <c r="G47" s="31">
        <f t="shared" si="1"/>
        <v>3.4512601325736414E-2</v>
      </c>
    </row>
    <row r="48" spans="1:7" x14ac:dyDescent="0.2">
      <c r="A48" s="506">
        <v>42948</v>
      </c>
      <c r="B48" s="507">
        <v>3249.8960000000002</v>
      </c>
      <c r="C48" s="507">
        <f>MIN($B$36,$B$48,$B$60,$B$72,$B$84)</f>
        <v>2616.8409999999999</v>
      </c>
      <c r="D48" s="507">
        <f>MAX($B$36,$B$48,$B$60,$B$72,$B$84)</f>
        <v>3522.2159999999999</v>
      </c>
      <c r="E48" s="507">
        <f t="shared" si="0"/>
        <v>905.375</v>
      </c>
      <c r="F48" s="507">
        <f>AVERAGE($B$36,$B$48,$B$60,$B$72,$B$84)</f>
        <v>3165.6176</v>
      </c>
      <c r="G48" s="31">
        <f t="shared" si="1"/>
        <v>2.6623051375504136E-2</v>
      </c>
    </row>
    <row r="49" spans="1:7" x14ac:dyDescent="0.2">
      <c r="A49" s="506">
        <v>42979</v>
      </c>
      <c r="B49" s="507">
        <v>3567.2280000000001</v>
      </c>
      <c r="C49" s="507">
        <f>MIN($B$37,$B$49,$B$61,$B$73,$B$85)</f>
        <v>2950.3679999999999</v>
      </c>
      <c r="D49" s="507">
        <f>MAX($B$37,$B$49,$B$61,$B$73,$B$85)</f>
        <v>3839.8359999999998</v>
      </c>
      <c r="E49" s="507">
        <f t="shared" si="0"/>
        <v>889.46799999999985</v>
      </c>
      <c r="F49" s="507">
        <f>AVERAGE($B$37,$B$49,$B$61,$B$73,$B$85)</f>
        <v>3495.5063999999998</v>
      </c>
      <c r="G49" s="31">
        <f t="shared" si="1"/>
        <v>2.0518228775092684E-2</v>
      </c>
    </row>
    <row r="50" spans="1:7" x14ac:dyDescent="0.2">
      <c r="A50" s="506">
        <v>43009</v>
      </c>
      <c r="B50" s="507">
        <v>3816.4960000000001</v>
      </c>
      <c r="C50" s="507">
        <f>MIN($B$38,$B$50,$B$62,$B$74,$B$86)</f>
        <v>3236.2539999999999</v>
      </c>
      <c r="D50" s="507">
        <f>MAX($B$38,$B$50,$B$62,$B$74,$B$86)</f>
        <v>4012.723</v>
      </c>
      <c r="E50" s="507">
        <f t="shared" si="0"/>
        <v>776.46900000000005</v>
      </c>
      <c r="F50" s="507">
        <f>AVERAGE($B$38,$B$50,$B$62,$B$74,$B$86)</f>
        <v>3751.2038000000002</v>
      </c>
      <c r="G50" s="31">
        <f t="shared" si="1"/>
        <v>1.7405665882509469E-2</v>
      </c>
    </row>
    <row r="51" spans="1:7" x14ac:dyDescent="0.2">
      <c r="A51" s="506">
        <v>43040</v>
      </c>
      <c r="B51" s="507">
        <v>3709.2629999999999</v>
      </c>
      <c r="C51" s="507">
        <f>MIN($B$39,$B$51,$B$63,$B$75,$B$87)</f>
        <v>3030.0790000000002</v>
      </c>
      <c r="D51" s="507">
        <f>MAX($B$39,$B$51,$B$63,$B$75,$B$87)</f>
        <v>3976.5810000000001</v>
      </c>
      <c r="E51" s="507">
        <f t="shared" si="0"/>
        <v>946.50199999999995</v>
      </c>
      <c r="F51" s="507">
        <f>AVERAGE($B$39,$B$51,$B$63,$B$75,$B$87)</f>
        <v>3651.5135999999998</v>
      </c>
      <c r="G51" s="31">
        <f t="shared" si="1"/>
        <v>1.5815195101560153E-2</v>
      </c>
    </row>
    <row r="52" spans="1:7" x14ac:dyDescent="0.2">
      <c r="A52" s="506">
        <v>43070</v>
      </c>
      <c r="B52" s="507">
        <v>3032.6010000000001</v>
      </c>
      <c r="C52" s="507">
        <f>MIN($B$40,$B$52,$B$64,$B$76,$B$88)</f>
        <v>2708.3180000000002</v>
      </c>
      <c r="D52" s="507">
        <f>MAX($B$40,$B$52,$B$64,$B$76,$B$88)</f>
        <v>3340.9740000000002</v>
      </c>
      <c r="E52" s="507">
        <f t="shared" si="0"/>
        <v>632.65599999999995</v>
      </c>
      <c r="F52" s="507">
        <f>AVERAGE($B$40,$B$52,$B$64,$B$76,$B$88)</f>
        <v>3113.4160000000002</v>
      </c>
      <c r="G52" s="31">
        <f t="shared" si="1"/>
        <v>-2.5957019556654193E-2</v>
      </c>
    </row>
    <row r="53" spans="1:7" x14ac:dyDescent="0.2">
      <c r="A53" s="506">
        <v>43101</v>
      </c>
      <c r="B53" s="507">
        <v>2140.556</v>
      </c>
      <c r="C53" s="507">
        <f>MIN($B$29,$B$41,$B$53,$B$65,$B$77)</f>
        <v>1993.9960000000001</v>
      </c>
      <c r="D53" s="507">
        <f>MAX($B$29,$B$41,$B$53,$B$65,$B$77)</f>
        <v>2938.0889999999999</v>
      </c>
      <c r="E53" s="507">
        <f t="shared" si="0"/>
        <v>944.09299999999985</v>
      </c>
      <c r="F53" s="507">
        <f>AVERAGE($B$29,$B$41,$B$53,$B$65,$B$77)</f>
        <v>2462.2367999999997</v>
      </c>
      <c r="G53" s="31">
        <f t="shared" si="1"/>
        <v>-0.13064576079766155</v>
      </c>
    </row>
    <row r="54" spans="1:7" x14ac:dyDescent="0.2">
      <c r="A54" s="506">
        <v>43132</v>
      </c>
      <c r="B54" s="507">
        <v>1672.662</v>
      </c>
      <c r="C54" s="507">
        <f>MIN($B$30,$B$42,$B$54,$B$66,$B$78)</f>
        <v>1426.21</v>
      </c>
      <c r="D54" s="507">
        <f>MAX($B$30,$B$42,$B$54,$B$66,$B$78)</f>
        <v>2534.2919999999999</v>
      </c>
      <c r="E54" s="507">
        <f t="shared" si="0"/>
        <v>1108.0819999999999</v>
      </c>
      <c r="F54" s="507">
        <f>AVERAGE($B$30,$B$42,$B$54,$B$66,$B$78)</f>
        <v>2010.3262</v>
      </c>
      <c r="G54" s="31">
        <f t="shared" si="1"/>
        <v>-0.16796488052535952</v>
      </c>
    </row>
    <row r="55" spans="1:7" x14ac:dyDescent="0.2">
      <c r="A55" s="506">
        <v>43160</v>
      </c>
      <c r="B55" s="507">
        <v>1390.279</v>
      </c>
      <c r="C55" s="507">
        <f>MIN($B$31,$B$43,$B$55,$B$67,$B$79)</f>
        <v>1184.8900000000001</v>
      </c>
      <c r="D55" s="507">
        <f>MAX($B$31,$B$43,$B$55,$B$67,$B$79)</f>
        <v>2486.3220000000001</v>
      </c>
      <c r="E55" s="507">
        <f t="shared" si="0"/>
        <v>1301.432</v>
      </c>
      <c r="F55" s="507">
        <f>AVERAGE($B$31,$B$43,$B$55,$B$67,$B$79)</f>
        <v>1830.7254</v>
      </c>
      <c r="G55" s="31">
        <f t="shared" si="1"/>
        <v>-0.24058572629188413</v>
      </c>
    </row>
    <row r="56" spans="1:7" x14ac:dyDescent="0.2">
      <c r="A56" s="506">
        <v>43191</v>
      </c>
      <c r="B56" s="507">
        <v>1426.799</v>
      </c>
      <c r="C56" s="507">
        <f>MIN($B$32,$B$44,$B$56,$B$68,$B$80)</f>
        <v>1426.799</v>
      </c>
      <c r="D56" s="507">
        <f>MAX($B$32,$B$44,$B$56,$B$68,$B$80)</f>
        <v>2645.56</v>
      </c>
      <c r="E56" s="507">
        <f t="shared" si="0"/>
        <v>1218.761</v>
      </c>
      <c r="F56" s="507">
        <f>AVERAGE($B$32,$B$44,$B$56,$B$68,$B$80)</f>
        <v>2051.1614</v>
      </c>
      <c r="G56" s="31">
        <f t="shared" si="1"/>
        <v>-0.30439457372784018</v>
      </c>
    </row>
    <row r="57" spans="1:7" x14ac:dyDescent="0.2">
      <c r="A57" s="506">
        <v>43221</v>
      </c>
      <c r="B57" s="507">
        <v>1847.454</v>
      </c>
      <c r="C57" s="507">
        <f>MIN($B$33,$B$45,$B$57,$B$69,$B$81)</f>
        <v>1847.454</v>
      </c>
      <c r="D57" s="507">
        <f>MAX($B$33,$B$45,$B$57,$B$69,$B$81)</f>
        <v>2966.2649999999999</v>
      </c>
      <c r="E57" s="507">
        <f t="shared" si="0"/>
        <v>1118.8109999999999</v>
      </c>
      <c r="F57" s="507">
        <f>AVERAGE($B$33,$B$45,$B$57,$B$69,$B$81)</f>
        <v>2449.8292000000001</v>
      </c>
      <c r="G57" s="31">
        <f t="shared" si="1"/>
        <v>-0.24588457023861099</v>
      </c>
    </row>
    <row r="58" spans="1:7" x14ac:dyDescent="0.2">
      <c r="A58" s="506">
        <v>43252</v>
      </c>
      <c r="B58" s="507">
        <v>2195.2260000000001</v>
      </c>
      <c r="C58" s="507">
        <f>MIN($B$34,$B$46,$B$58,$B$70,$B$82)</f>
        <v>2195.2260000000001</v>
      </c>
      <c r="D58" s="507">
        <f>MAX($B$34,$B$46,$B$58,$B$70,$B$82)</f>
        <v>3186.0320000000002</v>
      </c>
      <c r="E58" s="507">
        <f t="shared" si="0"/>
        <v>990.80600000000004</v>
      </c>
      <c r="F58" s="507">
        <f>AVERAGE($B$34,$B$46,$B$58,$B$70,$B$82)</f>
        <v>2776.3818000000001</v>
      </c>
      <c r="G58" s="31">
        <f t="shared" si="1"/>
        <v>-0.20932128282932838</v>
      </c>
    </row>
    <row r="59" spans="1:7" x14ac:dyDescent="0.2">
      <c r="A59" s="506">
        <v>43282</v>
      </c>
      <c r="B59" s="507">
        <v>2381.2689999999998</v>
      </c>
      <c r="C59" s="507">
        <f>MIN($B$35,$B$47,$B$59,$B$71,$B$83)</f>
        <v>2381.2689999999998</v>
      </c>
      <c r="D59" s="507">
        <f>MAX($B$35,$B$47,$B$59,$B$71,$B$83)</f>
        <v>3318.1390000000001</v>
      </c>
      <c r="E59" s="507">
        <f t="shared" si="0"/>
        <v>936.87000000000035</v>
      </c>
      <c r="F59" s="507">
        <f>AVERAGE($B$35,$B$47,$B$59,$B$71,$B$83)</f>
        <v>2952.2608</v>
      </c>
      <c r="G59" s="31">
        <f t="shared" si="1"/>
        <v>-0.19340831948180193</v>
      </c>
    </row>
    <row r="60" spans="1:7" x14ac:dyDescent="0.2">
      <c r="A60" s="506">
        <v>43313</v>
      </c>
      <c r="B60" s="507">
        <v>2616.8409999999999</v>
      </c>
      <c r="C60" s="507">
        <f>MIN($B$36,$B$48,$B$60,$B$72,$B$84)</f>
        <v>2616.8409999999999</v>
      </c>
      <c r="D60" s="507">
        <f>MAX($B$36,$B$48,$B$60,$B$72,$B$84)</f>
        <v>3522.2159999999999</v>
      </c>
      <c r="E60" s="507">
        <f t="shared" si="0"/>
        <v>905.375</v>
      </c>
      <c r="F60" s="507">
        <f>AVERAGE($B$36,$B$48,$B$60,$B$72,$B$84)</f>
        <v>3165.6176</v>
      </c>
      <c r="G60" s="31">
        <f t="shared" si="1"/>
        <v>-0.17335530355909068</v>
      </c>
    </row>
    <row r="61" spans="1:7" x14ac:dyDescent="0.2">
      <c r="A61" s="506">
        <v>43344</v>
      </c>
      <c r="B61" s="507">
        <v>2950.3679999999999</v>
      </c>
      <c r="C61" s="507">
        <f>MIN($B$37,$B$49,$B$61,$B$73,$B$85)</f>
        <v>2950.3679999999999</v>
      </c>
      <c r="D61" s="507">
        <f>MAX($B$37,$B$49,$B$61,$B$73,$B$85)</f>
        <v>3839.8359999999998</v>
      </c>
      <c r="E61" s="507">
        <f t="shared" si="0"/>
        <v>889.46799999999985</v>
      </c>
      <c r="F61" s="507">
        <f>AVERAGE($B$37,$B$49,$B$61,$B$73,$B$85)</f>
        <v>3495.5063999999998</v>
      </c>
      <c r="G61" s="31">
        <f t="shared" si="1"/>
        <v>-0.15595405575569821</v>
      </c>
    </row>
    <row r="62" spans="1:7" x14ac:dyDescent="0.2">
      <c r="A62" s="506">
        <v>43374</v>
      </c>
      <c r="B62" s="507">
        <v>3236.2539999999999</v>
      </c>
      <c r="C62" s="507">
        <f>MIN($B$38,$B$50,$B$62,$B$74,$B$86)</f>
        <v>3236.2539999999999</v>
      </c>
      <c r="D62" s="507">
        <f>MAX($B$38,$B$50,$B$62,$B$74,$B$86)</f>
        <v>4012.723</v>
      </c>
      <c r="E62" s="507">
        <f t="shared" si="0"/>
        <v>776.46900000000005</v>
      </c>
      <c r="F62" s="507">
        <f>AVERAGE($B$38,$B$50,$B$62,$B$74,$B$86)</f>
        <v>3751.2038000000002</v>
      </c>
      <c r="G62" s="31">
        <f t="shared" si="1"/>
        <v>-0.13727587927907314</v>
      </c>
    </row>
    <row r="63" spans="1:7" x14ac:dyDescent="0.2">
      <c r="A63" s="506">
        <v>43405</v>
      </c>
      <c r="B63" s="507">
        <v>3030.0790000000002</v>
      </c>
      <c r="C63" s="507">
        <f>MIN($B$39,$B$51,$B$63,$B$75,$B$87)</f>
        <v>3030.0790000000002</v>
      </c>
      <c r="D63" s="507">
        <f>MAX($B$39,$B$51,$B$63,$B$75,$B$87)</f>
        <v>3976.5810000000001</v>
      </c>
      <c r="E63" s="507">
        <f t="shared" si="0"/>
        <v>946.50199999999995</v>
      </c>
      <c r="F63" s="507">
        <f>AVERAGE($B$39,$B$51,$B$63,$B$75,$B$87)</f>
        <v>3651.5135999999998</v>
      </c>
      <c r="G63" s="31">
        <f t="shared" si="1"/>
        <v>-0.17018548143980616</v>
      </c>
    </row>
    <row r="64" spans="1:7" x14ac:dyDescent="0.2">
      <c r="A64" s="506">
        <v>43435</v>
      </c>
      <c r="B64" s="507">
        <v>2708.3180000000002</v>
      </c>
      <c r="C64" s="507">
        <f>MIN($B$40,$B$52,$B$64,$B$76,$B$88)</f>
        <v>2708.3180000000002</v>
      </c>
      <c r="D64" s="507">
        <f>MAX($B$40,$B$52,$B$64,$B$76,$B$88)</f>
        <v>3340.9740000000002</v>
      </c>
      <c r="E64" s="507">
        <f t="shared" si="0"/>
        <v>632.65599999999995</v>
      </c>
      <c r="F64" s="507">
        <f>AVERAGE($B$40,$B$52,$B$64,$B$76,$B$88)</f>
        <v>3113.4160000000002</v>
      </c>
      <c r="G64" s="31">
        <f t="shared" si="1"/>
        <v>-0.13011367578248456</v>
      </c>
    </row>
    <row r="65" spans="1:7" x14ac:dyDescent="0.2">
      <c r="A65" s="506">
        <v>43466</v>
      </c>
      <c r="B65" s="507">
        <v>1993.9960000000001</v>
      </c>
      <c r="C65" s="507">
        <f>MIN($B$29,$B$41,$B$53,$B$65,$B$77)</f>
        <v>1993.9960000000001</v>
      </c>
      <c r="D65" s="507">
        <f>MAX($B$29,$B$41,$B$53,$B$65,$B$77)</f>
        <v>2938.0889999999999</v>
      </c>
      <c r="E65" s="507">
        <f t="shared" si="0"/>
        <v>944.09299999999985</v>
      </c>
      <c r="F65" s="507">
        <f>AVERAGE($B$29,$B$41,$B$53,$B$65,$B$77)</f>
        <v>2462.2367999999997</v>
      </c>
      <c r="G65" s="31">
        <f t="shared" si="1"/>
        <v>-0.19016887409042038</v>
      </c>
    </row>
    <row r="66" spans="1:7" x14ac:dyDescent="0.2">
      <c r="A66" s="506">
        <v>43497</v>
      </c>
      <c r="B66" s="507">
        <v>1426.21</v>
      </c>
      <c r="C66" s="507">
        <f>MIN($B$30,$B$42,$B$54,$B$66,$B$78)</f>
        <v>1426.21</v>
      </c>
      <c r="D66" s="507">
        <f>MAX($B$30,$B$42,$B$54,$B$66,$B$78)</f>
        <v>2534.2919999999999</v>
      </c>
      <c r="E66" s="507">
        <f t="shared" si="0"/>
        <v>1108.0819999999999</v>
      </c>
      <c r="F66" s="507">
        <f>AVERAGE($B$30,$B$42,$B$54,$B$66,$B$78)</f>
        <v>2010.3262</v>
      </c>
      <c r="G66" s="31">
        <f t="shared" si="1"/>
        <v>-0.29055792040117667</v>
      </c>
    </row>
    <row r="67" spans="1:7" x14ac:dyDescent="0.2">
      <c r="A67" s="506">
        <v>43525</v>
      </c>
      <c r="B67" s="507">
        <v>1184.8900000000001</v>
      </c>
      <c r="C67" s="507">
        <f>MIN($B$31,$B$43,$B$55,$B$67,$B$79)</f>
        <v>1184.8900000000001</v>
      </c>
      <c r="D67" s="507">
        <f>MAX($B$31,$B$43,$B$55,$B$67,$B$79)</f>
        <v>2486.3220000000001</v>
      </c>
      <c r="E67" s="507">
        <f t="shared" si="0"/>
        <v>1301.432</v>
      </c>
      <c r="F67" s="507">
        <f>AVERAGE($B$31,$B$43,$B$55,$B$67,$B$79)</f>
        <v>1830.7254</v>
      </c>
      <c r="G67" s="31">
        <f t="shared" si="1"/>
        <v>-0.35277568115895475</v>
      </c>
    </row>
    <row r="68" spans="1:7" x14ac:dyDescent="0.2">
      <c r="A68" s="506">
        <v>43556</v>
      </c>
      <c r="B68" s="507">
        <v>1559.4010000000001</v>
      </c>
      <c r="C68" s="507">
        <f>MIN($B$32,$B$44,$B$56,$B$68,$B$80)</f>
        <v>1426.799</v>
      </c>
      <c r="D68" s="507">
        <f>MAX($B$32,$B$44,$B$56,$B$68,$B$80)</f>
        <v>2645.56</v>
      </c>
      <c r="E68" s="507">
        <f t="shared" si="0"/>
        <v>1218.761</v>
      </c>
      <c r="F68" s="507">
        <f>AVERAGE($B$32,$B$44,$B$56,$B$68,$B$80)</f>
        <v>2051.1614</v>
      </c>
      <c r="G68" s="31">
        <f t="shared" si="1"/>
        <v>-0.23974729633660219</v>
      </c>
    </row>
    <row r="69" spans="1:7" x14ac:dyDescent="0.2">
      <c r="A69" s="506">
        <v>43586</v>
      </c>
      <c r="B69" s="507">
        <v>2031.0309999999999</v>
      </c>
      <c r="C69" s="507">
        <f>MIN($B$33,$B$45,$B$57,$B$69,$B$81)</f>
        <v>1847.454</v>
      </c>
      <c r="D69" s="507">
        <f>MAX($B$33,$B$45,$B$57,$B$69,$B$81)</f>
        <v>2966.2649999999999</v>
      </c>
      <c r="E69" s="507">
        <f t="shared" si="0"/>
        <v>1118.8109999999999</v>
      </c>
      <c r="F69" s="507">
        <f>AVERAGE($B$33,$B$45,$B$57,$B$69,$B$81)</f>
        <v>2449.8292000000001</v>
      </c>
      <c r="G69" s="31">
        <f t="shared" si="1"/>
        <v>-0.17094995847057426</v>
      </c>
    </row>
    <row r="70" spans="1:7" x14ac:dyDescent="0.2">
      <c r="A70" s="506">
        <v>43617</v>
      </c>
      <c r="B70" s="507">
        <v>2460.748</v>
      </c>
      <c r="C70" s="507">
        <f>MIN($B$34,$B$46,$B$58,$B$70,$B$82)</f>
        <v>2195.2260000000001</v>
      </c>
      <c r="D70" s="507">
        <f>MAX($B$34,$B$46,$B$58,$B$70,$B$82)</f>
        <v>3186.0320000000002</v>
      </c>
      <c r="E70" s="507">
        <f t="shared" si="0"/>
        <v>990.80600000000004</v>
      </c>
      <c r="F70" s="507">
        <f>AVERAGE($B$34,$B$46,$B$58,$B$70,$B$82)</f>
        <v>2776.3818000000001</v>
      </c>
      <c r="G70" s="31">
        <f t="shared" si="1"/>
        <v>-0.11368530077527528</v>
      </c>
    </row>
    <row r="71" spans="1:7" x14ac:dyDescent="0.2">
      <c r="A71" s="506">
        <v>43647</v>
      </c>
      <c r="B71" s="507">
        <v>2714.1959999999999</v>
      </c>
      <c r="C71" s="507">
        <f>MIN($B$35,$B$47,$B$59,$B$71,$B$83)</f>
        <v>2381.2689999999998</v>
      </c>
      <c r="D71" s="507">
        <f>MAX($B$35,$B$47,$B$59,$B$71,$B$83)</f>
        <v>3318.1390000000001</v>
      </c>
      <c r="E71" s="507">
        <f t="shared" si="0"/>
        <v>936.87000000000035</v>
      </c>
      <c r="F71" s="507">
        <f>AVERAGE($B$35,$B$47,$B$59,$B$71,$B$83)</f>
        <v>2952.2608</v>
      </c>
      <c r="G71" s="31">
        <f t="shared" si="1"/>
        <v>-8.0638133324806516E-2</v>
      </c>
    </row>
    <row r="72" spans="1:7" x14ac:dyDescent="0.2">
      <c r="A72" s="506">
        <v>43678</v>
      </c>
      <c r="B72" s="507">
        <v>2997.81</v>
      </c>
      <c r="C72" s="507">
        <f>MIN($B$36,$B$48,$B$60,$B$72,$B$84)</f>
        <v>2616.8409999999999</v>
      </c>
      <c r="D72" s="507">
        <f>MAX($B$36,$B$48,$B$60,$B$72,$B$84)</f>
        <v>3522.2159999999999</v>
      </c>
      <c r="E72" s="507">
        <f t="shared" si="0"/>
        <v>905.375</v>
      </c>
      <c r="F72" s="507">
        <f>AVERAGE($B$36,$B$48,$B$60,$B$72,$B$84)</f>
        <v>3165.6176</v>
      </c>
      <c r="G72" s="31">
        <f t="shared" si="1"/>
        <v>-5.3009434872992922E-2</v>
      </c>
    </row>
    <row r="73" spans="1:7" x14ac:dyDescent="0.2">
      <c r="A73" s="506">
        <v>43709</v>
      </c>
      <c r="B73" s="507">
        <v>3414.9389999999999</v>
      </c>
      <c r="C73" s="507">
        <f>MIN($B$37,$B$49,$B$61,$B$73,$B$85)</f>
        <v>2950.3679999999999</v>
      </c>
      <c r="D73" s="507">
        <f>MAX($B$37,$B$49,$B$61,$B$73,$B$85)</f>
        <v>3839.8359999999998</v>
      </c>
      <c r="E73" s="507">
        <f t="shared" si="0"/>
        <v>889.46799999999985</v>
      </c>
      <c r="F73" s="507">
        <f>AVERAGE($B$37,$B$49,$B$61,$B$73,$B$85)</f>
        <v>3495.5063999999998</v>
      </c>
      <c r="G73" s="31">
        <f t="shared" si="1"/>
        <v>-2.304884923111572E-2</v>
      </c>
    </row>
    <row r="74" spans="1:7" x14ac:dyDescent="0.2">
      <c r="A74" s="506">
        <v>43739</v>
      </c>
      <c r="B74" s="507">
        <v>3762.0430000000001</v>
      </c>
      <c r="C74" s="507">
        <f>MIN($B$38,$B$50,$B$62,$B$74,$B$86)</f>
        <v>3236.2539999999999</v>
      </c>
      <c r="D74" s="507">
        <f>MAX($B$38,$B$50,$B$62,$B$74,$B$86)</f>
        <v>4012.723</v>
      </c>
      <c r="E74" s="507">
        <f t="shared" si="0"/>
        <v>776.46900000000005</v>
      </c>
      <c r="F74" s="507">
        <f>AVERAGE($B$38,$B$50,$B$62,$B$74,$B$86)</f>
        <v>3751.2038000000002</v>
      </c>
      <c r="G74" s="31">
        <f t="shared" si="1"/>
        <v>2.8895257570382693E-3</v>
      </c>
    </row>
    <row r="75" spans="1:7" x14ac:dyDescent="0.2">
      <c r="A75" s="506">
        <v>43770</v>
      </c>
      <c r="B75" s="507">
        <v>3610.029</v>
      </c>
      <c r="C75" s="507">
        <f>MIN($B$39,$B$51,$B$63,$B$75,$B$87)</f>
        <v>3030.0790000000002</v>
      </c>
      <c r="D75" s="507">
        <f>MAX($B$39,$B$51,$B$63,$B$75,$B$87)</f>
        <v>3976.5810000000001</v>
      </c>
      <c r="E75" s="507">
        <f t="shared" si="0"/>
        <v>946.50199999999995</v>
      </c>
      <c r="F75" s="507">
        <f>AVERAGE($B$39,$B$51,$B$63,$B$75,$B$87)</f>
        <v>3651.5135999999998</v>
      </c>
      <c r="G75" s="31">
        <f t="shared" si="1"/>
        <v>-1.1360932628047715E-2</v>
      </c>
    </row>
    <row r="76" spans="1:7" x14ac:dyDescent="0.2">
      <c r="A76" s="506">
        <v>43800</v>
      </c>
      <c r="B76" s="507">
        <v>3188.2429999999999</v>
      </c>
      <c r="C76" s="507">
        <f>MIN($B$40,$B$52,$B$64,$B$76,$B$88)</f>
        <v>2708.3180000000002</v>
      </c>
      <c r="D76" s="507">
        <f>MAX($B$40,$B$52,$B$64,$B$76,$B$88)</f>
        <v>3340.9740000000002</v>
      </c>
      <c r="E76" s="507">
        <f t="shared" si="0"/>
        <v>632.65599999999995</v>
      </c>
      <c r="F76" s="507">
        <f>AVERAGE($B$40,$B$52,$B$64,$B$76,$B$88)</f>
        <v>3113.4160000000002</v>
      </c>
      <c r="G76" s="31">
        <f t="shared" si="1"/>
        <v>2.4033730153631749E-2</v>
      </c>
    </row>
    <row r="77" spans="1:7" x14ac:dyDescent="0.2">
      <c r="A77" s="506">
        <v>43831</v>
      </c>
      <c r="B77" s="507">
        <v>2616.3850000000002</v>
      </c>
      <c r="C77" s="507">
        <f>MIN($B$29,$B$41,$B$53,$B$65,$B$77)</f>
        <v>1993.9960000000001</v>
      </c>
      <c r="D77" s="507">
        <f>MAX($B$29,$B$41,$B$53,$B$65,$B$77)</f>
        <v>2938.0889999999999</v>
      </c>
      <c r="E77" s="507">
        <f t="shared" si="0"/>
        <v>944.09299999999985</v>
      </c>
      <c r="F77" s="507">
        <f>AVERAGE($B$29,$B$41,$B$53,$B$65,$B$77)</f>
        <v>2462.2367999999997</v>
      </c>
      <c r="G77" s="31">
        <f t="shared" si="1"/>
        <v>6.260494522703941E-2</v>
      </c>
    </row>
    <row r="78" spans="1:7" x14ac:dyDescent="0.2">
      <c r="A78" s="506">
        <v>43862</v>
      </c>
      <c r="B78" s="507">
        <v>2081.136</v>
      </c>
      <c r="C78" s="507">
        <f>MIN($B$30,$B$42,$B$54,$B$66,$B$78)</f>
        <v>1426.21</v>
      </c>
      <c r="D78" s="507">
        <f>MAX($B$30,$B$42,$B$54,$B$66,$B$78)</f>
        <v>2534.2919999999999</v>
      </c>
      <c r="E78" s="507">
        <f t="shared" si="0"/>
        <v>1108.0819999999999</v>
      </c>
      <c r="F78" s="507">
        <f>AVERAGE($B$30,$B$42,$B$54,$B$66,$B$78)</f>
        <v>2010.3262</v>
      </c>
      <c r="G78" s="31">
        <f t="shared" si="1"/>
        <v>3.5223039922575694E-2</v>
      </c>
    </row>
    <row r="79" spans="1:7" x14ac:dyDescent="0.2">
      <c r="A79" s="506">
        <v>43891</v>
      </c>
      <c r="B79" s="507">
        <v>2029.6320000000001</v>
      </c>
      <c r="C79" s="507">
        <f>MIN($B$31,$B$43,$B$55,$B$67,$B$79)</f>
        <v>1184.8900000000001</v>
      </c>
      <c r="D79" s="507">
        <f>MAX($B$31,$B$43,$B$55,$B$67,$B$79)</f>
        <v>2486.3220000000001</v>
      </c>
      <c r="E79" s="507">
        <f t="shared" si="0"/>
        <v>1301.432</v>
      </c>
      <c r="F79" s="507">
        <f>AVERAGE($B$31,$B$43,$B$55,$B$67,$B$79)</f>
        <v>1830.7254</v>
      </c>
      <c r="G79" s="31">
        <f t="shared" si="1"/>
        <v>0.10864906337127356</v>
      </c>
    </row>
    <row r="80" spans="1:7" x14ac:dyDescent="0.2">
      <c r="A80" s="506">
        <v>43922</v>
      </c>
      <c r="B80" s="507">
        <v>2332.797</v>
      </c>
      <c r="C80" s="507">
        <f>MIN($B$32,$B$44,$B$56,$B$68,$B$80)</f>
        <v>1426.799</v>
      </c>
      <c r="D80" s="507">
        <f>MAX($B$32,$B$44,$B$56,$B$68,$B$80)</f>
        <v>2645.56</v>
      </c>
      <c r="E80" s="507">
        <f t="shared" si="0"/>
        <v>1218.761</v>
      </c>
      <c r="F80" s="507">
        <f>AVERAGE($B$32,$B$44,$B$56,$B$68,$B$80)</f>
        <v>2051.1614</v>
      </c>
      <c r="G80" s="31">
        <f t="shared" si="1"/>
        <v>0.13730543096218573</v>
      </c>
    </row>
    <row r="81" spans="1:7" x14ac:dyDescent="0.2">
      <c r="A81" s="506">
        <v>43952</v>
      </c>
      <c r="B81" s="507">
        <v>2777.8890000000001</v>
      </c>
      <c r="C81" s="507">
        <f>MIN($B$33,$B$45,$B$57,$B$69,$B$81)</f>
        <v>1847.454</v>
      </c>
      <c r="D81" s="507">
        <f>MAX($B$33,$B$45,$B$57,$B$69,$B$81)</f>
        <v>2966.2649999999999</v>
      </c>
      <c r="E81" s="507">
        <f t="shared" si="0"/>
        <v>1118.8109999999999</v>
      </c>
      <c r="F81" s="507">
        <f>AVERAGE($B$33,$B$45,$B$57,$B$69,$B$81)</f>
        <v>2449.8292000000001</v>
      </c>
      <c r="G81" s="31">
        <f t="shared" si="1"/>
        <v>0.13391129471393359</v>
      </c>
    </row>
    <row r="82" spans="1:7" x14ac:dyDescent="0.2">
      <c r="A82" s="506">
        <v>43983</v>
      </c>
      <c r="B82" s="507">
        <v>3133.0949999999998</v>
      </c>
      <c r="C82" s="507">
        <f>MIN($B$34,$B$46,$B$58,$B$70,$B$82)</f>
        <v>2195.2260000000001</v>
      </c>
      <c r="D82" s="507">
        <f>MAX($B$34,$B$46,$B$58,$B$70,$B$82)</f>
        <v>3186.0320000000002</v>
      </c>
      <c r="E82" s="507">
        <f t="shared" si="0"/>
        <v>990.80600000000004</v>
      </c>
      <c r="F82" s="507">
        <f>AVERAGE($B$34,$B$46,$B$58,$B$70,$B$82)</f>
        <v>2776.3818000000001</v>
      </c>
      <c r="G82" s="31">
        <f t="shared" si="1"/>
        <v>0.12848132054460226</v>
      </c>
    </row>
    <row r="83" spans="1:7" x14ac:dyDescent="0.2">
      <c r="A83" s="506">
        <v>44013</v>
      </c>
      <c r="B83" s="507">
        <v>3293.549</v>
      </c>
      <c r="C83" s="507">
        <f>MIN($B$35,$B$47,$B$59,$B$71,$B$83)</f>
        <v>2381.2689999999998</v>
      </c>
      <c r="D83" s="507">
        <f>MAX($B$35,$B$47,$B$59,$B$71,$B$83)</f>
        <v>3318.1390000000001</v>
      </c>
      <c r="E83" s="507">
        <f t="shared" si="0"/>
        <v>936.87000000000035</v>
      </c>
      <c r="F83" s="507">
        <f>AVERAGE($B$35,$B$47,$B$59,$B$71,$B$83)</f>
        <v>2952.2608</v>
      </c>
      <c r="G83" s="31">
        <f t="shared" si="1"/>
        <v>0.11560232077057697</v>
      </c>
    </row>
    <row r="84" spans="1:7" x14ac:dyDescent="0.2">
      <c r="A84" s="506">
        <v>44044</v>
      </c>
      <c r="B84" s="507">
        <v>3522.2159999999999</v>
      </c>
      <c r="C84" s="507">
        <f>MIN($B$36,$B$48,$B$60,$B$72,$B$84)</f>
        <v>2616.8409999999999</v>
      </c>
      <c r="D84" s="507">
        <f>MAX($B$36,$B$48,$B$60,$B$72,$B$84)</f>
        <v>3522.2159999999999</v>
      </c>
      <c r="E84" s="507">
        <f t="shared" si="0"/>
        <v>905.375</v>
      </c>
      <c r="F84" s="507">
        <f>AVERAGE($B$36,$B$48,$B$60,$B$72,$B$84)</f>
        <v>3165.6176</v>
      </c>
      <c r="G84" s="31">
        <f t="shared" si="1"/>
        <v>0.11264733933751181</v>
      </c>
    </row>
    <row r="85" spans="1:7" x14ac:dyDescent="0.2">
      <c r="A85" s="506">
        <v>44075</v>
      </c>
      <c r="B85" s="507">
        <v>3839.8359999999998</v>
      </c>
      <c r="C85" s="507">
        <f>MIN($B$37,$B$49,$B$61,$B$73,$B$85)</f>
        <v>2950.3679999999999</v>
      </c>
      <c r="D85" s="507">
        <f>MAX($B$37,$B$49,$B$61,$B$73,$B$85)</f>
        <v>3839.8359999999998</v>
      </c>
      <c r="E85" s="507">
        <f t="shared" si="0"/>
        <v>889.46799999999985</v>
      </c>
      <c r="F85" s="507">
        <f>AVERAGE($B$37,$B$49,$B$61,$B$73,$B$85)</f>
        <v>3495.5063999999998</v>
      </c>
      <c r="G85" s="31">
        <f t="shared" si="1"/>
        <v>9.8506356618314417E-2</v>
      </c>
    </row>
    <row r="86" spans="1:7" x14ac:dyDescent="0.2">
      <c r="A86" s="506">
        <v>44105</v>
      </c>
      <c r="B86" s="507">
        <v>3928.5030000000002</v>
      </c>
      <c r="C86" s="507">
        <f>MIN($B$38,$B$50,$B$62,$B$74,$B$86)</f>
        <v>3236.2539999999999</v>
      </c>
      <c r="D86" s="507">
        <f>MAX($B$38,$B$50,$B$62,$B$74,$B$86)</f>
        <v>4012.723</v>
      </c>
      <c r="E86" s="507">
        <f t="shared" si="0"/>
        <v>776.46900000000005</v>
      </c>
      <c r="F86" s="507">
        <f>AVERAGE($B$38,$B$50,$B$62,$B$74,$B$86)</f>
        <v>3751.2038000000002</v>
      </c>
      <c r="G86" s="31">
        <f t="shared" si="1"/>
        <v>4.7264614095347213E-2</v>
      </c>
    </row>
    <row r="87" spans="1:7" x14ac:dyDescent="0.2">
      <c r="A87" s="506">
        <v>44136</v>
      </c>
      <c r="B87" s="507">
        <v>3931.616</v>
      </c>
      <c r="C87" s="507">
        <f>MIN($B$39,$B$51,$B$63,$B$75,$B$87)</f>
        <v>3030.0790000000002</v>
      </c>
      <c r="D87" s="507">
        <f>MAX($B$39,$B$51,$B$63,$B$75,$B$87)</f>
        <v>3976.5810000000001</v>
      </c>
      <c r="E87" s="507">
        <f t="shared" si="0"/>
        <v>946.50199999999995</v>
      </c>
      <c r="F87" s="507">
        <f>AVERAGE($B$39,$B$51,$B$63,$B$75,$B$87)</f>
        <v>3651.5135999999998</v>
      </c>
      <c r="G87" s="31">
        <f t="shared" si="1"/>
        <v>7.6708573672024771E-2</v>
      </c>
    </row>
    <row r="88" spans="1:7" x14ac:dyDescent="0.2">
      <c r="A88" s="506">
        <v>44166</v>
      </c>
      <c r="B88" s="507">
        <v>3340.9740000000002</v>
      </c>
      <c r="C88" s="507">
        <f>MIN($B$40,$B$52,$B$64,$B$76,$B$88)</f>
        <v>2708.3180000000002</v>
      </c>
      <c r="D88" s="507">
        <f>MAX($B$40,$B$52,$B$64,$B$76,$B$88)</f>
        <v>3340.9740000000002</v>
      </c>
      <c r="E88" s="507">
        <f t="shared" si="0"/>
        <v>632.65599999999995</v>
      </c>
      <c r="F88" s="507">
        <f>AVERAGE($B$40,$B$52,$B$64,$B$76,$B$88)</f>
        <v>3113.4160000000002</v>
      </c>
      <c r="G88" s="31">
        <f t="shared" si="1"/>
        <v>7.3089493983457432E-2</v>
      </c>
    </row>
    <row r="89" spans="1:7" x14ac:dyDescent="0.2">
      <c r="A89" s="506">
        <v>44197</v>
      </c>
      <c r="B89" s="507">
        <v>2634.9639999999999</v>
      </c>
      <c r="C89" s="507">
        <f>MIN($B$29,$B$41,$B$53,$B$65,$B$77)</f>
        <v>1993.9960000000001</v>
      </c>
      <c r="D89" s="507">
        <f>MAX($B$29,$B$41,$B$53,$B$65,$B$77)</f>
        <v>2938.0889999999999</v>
      </c>
      <c r="E89" s="507">
        <f t="shared" si="0"/>
        <v>944.09299999999985</v>
      </c>
      <c r="F89" s="507">
        <f>AVERAGE($B$29,$B$41,$B$53,$B$65,$B$77)</f>
        <v>2462.2367999999997</v>
      </c>
      <c r="G89" s="31">
        <f t="shared" si="1"/>
        <v>7.0150523296540923E-2</v>
      </c>
    </row>
    <row r="90" spans="1:7" x14ac:dyDescent="0.2">
      <c r="A90" s="506">
        <v>44228</v>
      </c>
      <c r="B90" s="507">
        <v>1858.354</v>
      </c>
      <c r="C90" s="507">
        <f>MIN($B$30,$B$42,$B$54,$B$66,$B$78)</f>
        <v>1426.21</v>
      </c>
      <c r="D90" s="507">
        <f>MAX($B$30,$B$42,$B$54,$B$66,$B$78)</f>
        <v>2534.2919999999999</v>
      </c>
      <c r="E90" s="507">
        <f t="shared" si="0"/>
        <v>1108.0819999999999</v>
      </c>
      <c r="F90" s="507">
        <f>AVERAGE($B$30,$B$42,$B$54,$B$66,$B$78)</f>
        <v>2010.3262</v>
      </c>
      <c r="G90" s="31">
        <f t="shared" si="1"/>
        <v>-7.5595791369579723E-2</v>
      </c>
    </row>
    <row r="91" spans="1:7" x14ac:dyDescent="0.2">
      <c r="A91" s="506">
        <v>44256</v>
      </c>
      <c r="B91" s="507">
        <v>1800.768</v>
      </c>
      <c r="C91" s="507">
        <f>MIN($B$31,$B$43,$B$55,$B$67,$B$79)</f>
        <v>1184.8900000000001</v>
      </c>
      <c r="D91" s="507">
        <f>MAX($B$31,$B$43,$B$55,$B$67,$B$79)</f>
        <v>2486.3220000000001</v>
      </c>
      <c r="E91" s="507">
        <f t="shared" si="0"/>
        <v>1301.432</v>
      </c>
      <c r="F91" s="507">
        <f>AVERAGE($B$31,$B$43,$B$55,$B$67,$B$79)</f>
        <v>1830.7254</v>
      </c>
      <c r="G91" s="31">
        <f t="shared" si="1"/>
        <v>-1.6363677479976024E-2</v>
      </c>
    </row>
    <row r="92" spans="1:7" x14ac:dyDescent="0.2">
      <c r="A92" s="506">
        <v>44287</v>
      </c>
      <c r="B92" s="507">
        <v>1980.97</v>
      </c>
      <c r="C92" s="507">
        <f>MIN($B$32,$B$44,$B$56,$B$68,$B$80)</f>
        <v>1426.799</v>
      </c>
      <c r="D92" s="507">
        <f>MAX($B$32,$B$44,$B$56,$B$68,$B$80)</f>
        <v>2645.56</v>
      </c>
      <c r="E92" s="507">
        <f t="shared" si="0"/>
        <v>1218.761</v>
      </c>
      <c r="F92" s="507">
        <f>AVERAGE($B$32,$B$44,$B$56,$B$68,$B$80)</f>
        <v>2051.1614</v>
      </c>
      <c r="G92" s="31">
        <f t="shared" si="1"/>
        <v>-3.4220320253686487E-2</v>
      </c>
    </row>
    <row r="93" spans="1:7" x14ac:dyDescent="0.2">
      <c r="A93" s="506">
        <v>44317</v>
      </c>
      <c r="B93" s="507">
        <v>2374.7332857000001</v>
      </c>
      <c r="C93" s="507">
        <f>MIN($B$33,$B$45,$B$57,$B$69,$B$81)</f>
        <v>1847.454</v>
      </c>
      <c r="D93" s="507">
        <f>MAX($B$33,$B$45,$B$57,$B$69,$B$81)</f>
        <v>2966.2649999999999</v>
      </c>
      <c r="E93" s="507">
        <f t="shared" ref="E93:E112" si="2">D93-C93</f>
        <v>1118.8109999999999</v>
      </c>
      <c r="F93" s="507">
        <f>AVERAGE($B$33,$B$45,$B$57,$B$69,$B$81)</f>
        <v>2449.8292000000001</v>
      </c>
      <c r="G93" s="31">
        <f t="shared" ref="G93:G112" si="3">B93/F93-1</f>
        <v>-3.0653530580825761E-2</v>
      </c>
    </row>
    <row r="94" spans="1:7" x14ac:dyDescent="0.2">
      <c r="A94" s="506">
        <v>44348</v>
      </c>
      <c r="B94" s="507">
        <v>2682.489</v>
      </c>
      <c r="C94" s="507">
        <f>MIN($B$34,$B$46,$B$58,$B$70,$B$82)</f>
        <v>2195.2260000000001</v>
      </c>
      <c r="D94" s="507">
        <f>MAX($B$34,$B$46,$B$58,$B$70,$B$82)</f>
        <v>3186.0320000000002</v>
      </c>
      <c r="E94" s="507">
        <f t="shared" si="2"/>
        <v>990.80600000000004</v>
      </c>
      <c r="F94" s="507">
        <f>AVERAGE($B$34,$B$46,$B$58,$B$70,$B$82)</f>
        <v>2776.3818000000001</v>
      </c>
      <c r="G94" s="31">
        <f t="shared" si="3"/>
        <v>-3.3818403506318928E-2</v>
      </c>
    </row>
    <row r="95" spans="1:7" x14ac:dyDescent="0.2">
      <c r="A95" s="506">
        <v>44378</v>
      </c>
      <c r="B95" s="507">
        <v>2830.9839999999999</v>
      </c>
      <c r="C95" s="507">
        <f>MIN($B$35,$B$47,$B$59,$B$71,$B$83)</f>
        <v>2381.2689999999998</v>
      </c>
      <c r="D95" s="507">
        <f>MAX($B$35,$B$47,$B$59,$B$71,$B$83)</f>
        <v>3318.1390000000001</v>
      </c>
      <c r="E95" s="507">
        <f t="shared" si="2"/>
        <v>936.87000000000035</v>
      </c>
      <c r="F95" s="507">
        <f>AVERAGE($B$35,$B$47,$B$59,$B$71,$B$83)</f>
        <v>2952.2608</v>
      </c>
      <c r="G95" s="31">
        <f t="shared" si="3"/>
        <v>-4.1079297601350206E-2</v>
      </c>
    </row>
    <row r="96" spans="1:7" x14ac:dyDescent="0.2">
      <c r="A96" s="506">
        <v>44409</v>
      </c>
      <c r="B96" s="507">
        <v>3053.6039999999998</v>
      </c>
      <c r="C96" s="507">
        <f>MIN($B$36,$B$48,$B$60,$B$72,$B$84)</f>
        <v>2616.8409999999999</v>
      </c>
      <c r="D96" s="507">
        <f>MAX($B$36,$B$48,$B$60,$B$72,$B$84)</f>
        <v>3522.2159999999999</v>
      </c>
      <c r="E96" s="507">
        <f t="shared" si="2"/>
        <v>905.375</v>
      </c>
      <c r="F96" s="507">
        <f>AVERAGE($B$36,$B$48,$B$60,$B$72,$B$84)</f>
        <v>3165.6176</v>
      </c>
      <c r="G96" s="31">
        <f t="shared" si="3"/>
        <v>-3.5384438095113047E-2</v>
      </c>
    </row>
    <row r="97" spans="1:7" x14ac:dyDescent="0.2">
      <c r="A97" s="506">
        <v>44440</v>
      </c>
      <c r="B97" s="507">
        <v>3372.2139999999999</v>
      </c>
      <c r="C97" s="507">
        <f>MIN($B$37,$B$49,$B$61,$B$73,$B$85)</f>
        <v>2950.3679999999999</v>
      </c>
      <c r="D97" s="507">
        <f>MAX($B$37,$B$49,$B$61,$B$73,$B$85)</f>
        <v>3839.8359999999998</v>
      </c>
      <c r="E97" s="507">
        <f t="shared" si="2"/>
        <v>889.46799999999985</v>
      </c>
      <c r="F97" s="507">
        <f>AVERAGE($B$37,$B$49,$B$61,$B$73,$B$85)</f>
        <v>3495.5063999999998</v>
      </c>
      <c r="G97" s="31">
        <f t="shared" si="3"/>
        <v>-3.5271684812249182E-2</v>
      </c>
    </row>
    <row r="98" spans="1:7" x14ac:dyDescent="0.2">
      <c r="A98" s="506">
        <v>44470</v>
      </c>
      <c r="B98" s="507">
        <v>3599.788</v>
      </c>
      <c r="C98" s="507">
        <f>MIN($B$38,$B$50,$B$62,$B$74,$B$86)</f>
        <v>3236.2539999999999</v>
      </c>
      <c r="D98" s="507">
        <f>MAX($B$38,$B$50,$B$62,$B$74,$B$86)</f>
        <v>4012.723</v>
      </c>
      <c r="E98" s="507">
        <f t="shared" si="2"/>
        <v>776.46900000000005</v>
      </c>
      <c r="F98" s="507">
        <f>AVERAGE($B$38,$B$50,$B$62,$B$74,$B$86)</f>
        <v>3751.2038000000002</v>
      </c>
      <c r="G98" s="31">
        <f t="shared" si="3"/>
        <v>-4.0364589095372549E-2</v>
      </c>
    </row>
    <row r="99" spans="1:7" x14ac:dyDescent="0.2">
      <c r="A99" s="506">
        <v>44501</v>
      </c>
      <c r="B99" s="507">
        <v>3434.877</v>
      </c>
      <c r="C99" s="507">
        <f>MIN($B$39,$B$51,$B$63,$B$75,$B$87)</f>
        <v>3030.0790000000002</v>
      </c>
      <c r="D99" s="507">
        <f>MAX($B$39,$B$51,$B$63,$B$75,$B$87)</f>
        <v>3976.5810000000001</v>
      </c>
      <c r="E99" s="507">
        <f t="shared" si="2"/>
        <v>946.50199999999995</v>
      </c>
      <c r="F99" s="507">
        <f>AVERAGE($B$39,$B$51,$B$63,$B$75,$B$87)</f>
        <v>3651.5135999999998</v>
      </c>
      <c r="G99" s="31">
        <f t="shared" si="3"/>
        <v>-5.9327890768365199E-2</v>
      </c>
    </row>
    <row r="100" spans="1:7" x14ac:dyDescent="0.2">
      <c r="A100" s="506">
        <v>44531</v>
      </c>
      <c r="B100" s="507">
        <v>2757.34</v>
      </c>
      <c r="C100" s="507">
        <f>MIN($B$40,$B$52,$B$64,$B$76,$B$88)</f>
        <v>2708.3180000000002</v>
      </c>
      <c r="D100" s="507">
        <f>MAX($B$40,$B$52,$B$64,$B$76,$B$88)</f>
        <v>3340.9740000000002</v>
      </c>
      <c r="E100" s="507">
        <f t="shared" si="2"/>
        <v>632.65599999999995</v>
      </c>
      <c r="F100" s="507">
        <f>AVERAGE($B$40,$B$52,$B$64,$B$76,$B$88)</f>
        <v>3113.4160000000002</v>
      </c>
      <c r="G100" s="31">
        <f t="shared" si="3"/>
        <v>-0.11436826945066125</v>
      </c>
    </row>
    <row r="101" spans="1:7" x14ac:dyDescent="0.2">
      <c r="A101" s="506">
        <v>44562</v>
      </c>
      <c r="B101" s="507">
        <v>2028.297</v>
      </c>
      <c r="C101" s="507">
        <f>MIN($B$29,$B$41,$B$53,$B$65,$B$77)</f>
        <v>1993.9960000000001</v>
      </c>
      <c r="D101" s="507">
        <f>MAX($B$29,$B$41,$B$53,$B$65,$B$77)</f>
        <v>2938.0889999999999</v>
      </c>
      <c r="E101" s="507">
        <f t="shared" si="2"/>
        <v>944.09299999999985</v>
      </c>
      <c r="F101" s="507">
        <f>AVERAGE($B$29,$B$41,$B$53,$B$65,$B$77)</f>
        <v>2462.2367999999997</v>
      </c>
      <c r="G101" s="31">
        <f t="shared" si="3"/>
        <v>-0.17623804501662865</v>
      </c>
    </row>
    <row r="102" spans="1:7" x14ac:dyDescent="0.2">
      <c r="A102" s="506">
        <v>44593</v>
      </c>
      <c r="B102" s="507">
        <v>1422.328</v>
      </c>
      <c r="C102" s="507">
        <f>MIN($B$30,$B$42,$B$54,$B$66,$B$78)</f>
        <v>1426.21</v>
      </c>
      <c r="D102" s="507">
        <f>MAX($B$30,$B$42,$B$54,$B$66,$B$78)</f>
        <v>2534.2919999999999</v>
      </c>
      <c r="E102" s="507">
        <f t="shared" si="2"/>
        <v>1108.0819999999999</v>
      </c>
      <c r="F102" s="507">
        <f>AVERAGE($B$30,$B$42,$B$54,$B$66,$B$78)</f>
        <v>2010.3262</v>
      </c>
      <c r="G102" s="31">
        <f t="shared" si="3"/>
        <v>-0.29248895030070243</v>
      </c>
    </row>
    <row r="103" spans="1:7" x14ac:dyDescent="0.2">
      <c r="A103" s="506">
        <v>44621</v>
      </c>
      <c r="B103" s="507">
        <v>1210.386</v>
      </c>
      <c r="C103" s="507">
        <f>MIN($B$31,$B$43,$B$55,$B$67,$B$79)</f>
        <v>1184.8900000000001</v>
      </c>
      <c r="D103" s="507">
        <f>MAX($B$31,$B$43,$B$55,$B$67,$B$79)</f>
        <v>2486.3220000000001</v>
      </c>
      <c r="E103" s="507">
        <f t="shared" si="2"/>
        <v>1301.432</v>
      </c>
      <c r="F103" s="507">
        <f>AVERAGE($B$31,$B$43,$B$55,$B$67,$B$79)</f>
        <v>1830.7254</v>
      </c>
      <c r="G103" s="31">
        <f t="shared" si="3"/>
        <v>-0.33884896118227237</v>
      </c>
    </row>
    <row r="104" spans="1:7" x14ac:dyDescent="0.2">
      <c r="A104" s="506">
        <v>44652</v>
      </c>
      <c r="B104" s="507">
        <v>1455.598</v>
      </c>
      <c r="C104" s="507">
        <f>MIN($B$32,$B$44,$B$56,$B$68,$B$80)</f>
        <v>1426.799</v>
      </c>
      <c r="D104" s="507">
        <f>MAX($B$32,$B$44,$B$56,$B$68,$B$80)</f>
        <v>2645.56</v>
      </c>
      <c r="E104" s="507">
        <f t="shared" si="2"/>
        <v>1218.761</v>
      </c>
      <c r="F104" s="507">
        <f>AVERAGE($B$32,$B$44,$B$56,$B$68,$B$80)</f>
        <v>2051.1614</v>
      </c>
      <c r="G104" s="31">
        <f t="shared" si="3"/>
        <v>-0.2903542354102413</v>
      </c>
    </row>
    <row r="105" spans="1:7" x14ac:dyDescent="0.2">
      <c r="A105" s="506">
        <v>44682</v>
      </c>
      <c r="B105" s="507">
        <v>1912.1030000000001</v>
      </c>
      <c r="C105" s="507">
        <f>MIN($B$33,$B$45,$B$57,$B$69,$B$81)</f>
        <v>1847.454</v>
      </c>
      <c r="D105" s="507">
        <f>MAX($B$33,$B$45,$B$57,$B$69,$B$81)</f>
        <v>2966.2649999999999</v>
      </c>
      <c r="E105" s="507">
        <f t="shared" si="2"/>
        <v>1118.8109999999999</v>
      </c>
      <c r="F105" s="507">
        <f>AVERAGE($B$33,$B$45,$B$57,$B$69,$B$81)</f>
        <v>2449.8292000000001</v>
      </c>
      <c r="G105" s="31">
        <f t="shared" si="3"/>
        <v>-0.21949538359653809</v>
      </c>
    </row>
    <row r="106" spans="1:7" x14ac:dyDescent="0.2">
      <c r="A106" s="506">
        <v>44713</v>
      </c>
      <c r="B106" s="507">
        <v>2275.0230000000001</v>
      </c>
      <c r="C106" s="507">
        <f>MIN($B$34,$B$46,$B$58,$B$70,$B$82)</f>
        <v>2195.2260000000001</v>
      </c>
      <c r="D106" s="507">
        <f>MAX($B$34,$B$46,$B$58,$B$70,$B$82)</f>
        <v>3186.0320000000002</v>
      </c>
      <c r="E106" s="507">
        <f t="shared" si="2"/>
        <v>990.80600000000004</v>
      </c>
      <c r="F106" s="507">
        <f>AVERAGE($B$34,$B$46,$B$58,$B$70,$B$82)</f>
        <v>2776.3818000000001</v>
      </c>
      <c r="G106" s="31">
        <f t="shared" si="3"/>
        <v>-0.18057991879935242</v>
      </c>
    </row>
    <row r="107" spans="1:7" x14ac:dyDescent="0.2">
      <c r="A107" s="506">
        <v>44743</v>
      </c>
      <c r="B107" s="507">
        <v>2484.692</v>
      </c>
      <c r="C107" s="507">
        <f>MIN($B$35,$B$47,$B$59,$B$71,$B$83)</f>
        <v>2381.2689999999998</v>
      </c>
      <c r="D107" s="507">
        <f>MAX($B$35,$B$47,$B$59,$B$71,$B$83)</f>
        <v>3318.1390000000001</v>
      </c>
      <c r="E107" s="507">
        <f t="shared" si="2"/>
        <v>936.87000000000035</v>
      </c>
      <c r="F107" s="507">
        <f>AVERAGE($B$35,$B$47,$B$59,$B$71,$B$83)</f>
        <v>2952.2608</v>
      </c>
      <c r="G107" s="31">
        <f t="shared" si="3"/>
        <v>-0.15837652283294212</v>
      </c>
    </row>
    <row r="108" spans="1:7" x14ac:dyDescent="0.2">
      <c r="A108" s="506">
        <v>44774</v>
      </c>
      <c r="B108" s="507">
        <v>2734.8139999999999</v>
      </c>
      <c r="C108" s="507">
        <f>MIN($B$36,$B$48,$B$60,$B$72,$B$84)</f>
        <v>2616.8409999999999</v>
      </c>
      <c r="D108" s="507">
        <f>MAX($B$36,$B$48,$B$60,$B$72,$B$84)</f>
        <v>3522.2159999999999</v>
      </c>
      <c r="E108" s="507">
        <f t="shared" si="2"/>
        <v>905.375</v>
      </c>
      <c r="F108" s="507">
        <f>AVERAGE($B$36,$B$48,$B$60,$B$72,$B$84)</f>
        <v>3165.6176</v>
      </c>
      <c r="G108" s="31">
        <f t="shared" si="3"/>
        <v>-0.13608832601891019</v>
      </c>
    </row>
    <row r="109" spans="1:7" x14ac:dyDescent="0.2">
      <c r="A109" s="506">
        <v>44805</v>
      </c>
      <c r="B109" s="507">
        <v>3126.489</v>
      </c>
      <c r="C109" s="507">
        <f>MIN($B$37,$B$49,$B$61,$B$73,$B$85)</f>
        <v>2950.3679999999999</v>
      </c>
      <c r="D109" s="507">
        <f>MAX($B$37,$B$49,$B$61,$B$73,$B$85)</f>
        <v>3839.8359999999998</v>
      </c>
      <c r="E109" s="507">
        <f t="shared" si="2"/>
        <v>889.46799999999985</v>
      </c>
      <c r="F109" s="507">
        <f>AVERAGE($B$37,$B$49,$B$61,$B$73,$B$85)</f>
        <v>3495.5063999999998</v>
      </c>
      <c r="G109" s="31">
        <f t="shared" si="3"/>
        <v>-0.10556908149274158</v>
      </c>
    </row>
    <row r="110" spans="1:7" x14ac:dyDescent="0.2">
      <c r="A110" s="506">
        <v>44835</v>
      </c>
      <c r="B110" s="507">
        <v>3411.6509999999998</v>
      </c>
      <c r="C110" s="507">
        <f>MIN($B$38,$B$50,$B$62,$B$74,$B$86)</f>
        <v>3236.2539999999999</v>
      </c>
      <c r="D110" s="507">
        <f>MAX($B$38,$B$50,$B$62,$B$74,$B$86)</f>
        <v>4012.723</v>
      </c>
      <c r="E110" s="507">
        <f t="shared" si="2"/>
        <v>776.46900000000005</v>
      </c>
      <c r="F110" s="507">
        <f>AVERAGE($B$38,$B$50,$B$62,$B$74,$B$86)</f>
        <v>3751.2038000000002</v>
      </c>
      <c r="G110" s="31">
        <f t="shared" si="3"/>
        <v>-9.0518355734231282E-2</v>
      </c>
    </row>
    <row r="111" spans="1:7" x14ac:dyDescent="0.2">
      <c r="A111" s="506">
        <v>44866</v>
      </c>
      <c r="B111" s="507">
        <v>3313.5749999999998</v>
      </c>
      <c r="C111" s="507">
        <f>MIN($B$39,$B$51,$B$63,$B$75,$B$87)</f>
        <v>3030.0790000000002</v>
      </c>
      <c r="D111" s="507">
        <f>MAX($B$39,$B$51,$B$63,$B$75,$B$87)</f>
        <v>3976.5810000000001</v>
      </c>
      <c r="E111" s="507">
        <f t="shared" si="2"/>
        <v>946.50199999999995</v>
      </c>
      <c r="F111" s="507">
        <f>AVERAGE($B$39,$B$51,$B$63,$B$75,$B$87)</f>
        <v>3651.5135999999998</v>
      </c>
      <c r="G111" s="31">
        <f t="shared" si="3"/>
        <v>-9.2547539738041751E-2</v>
      </c>
    </row>
    <row r="112" spans="1:7" x14ac:dyDescent="0.2">
      <c r="A112" s="508">
        <v>44896</v>
      </c>
      <c r="B112" s="507">
        <v>2713.808</v>
      </c>
      <c r="C112" s="509">
        <f>MIN($B$40,$B$52,$B$64,$B$76,$B$88)</f>
        <v>2708.3180000000002</v>
      </c>
      <c r="D112" s="509">
        <f>MAX($B$40,$B$52,$B$64,$B$76,$B$88)</f>
        <v>3340.9740000000002</v>
      </c>
      <c r="E112" s="509">
        <f t="shared" si="2"/>
        <v>632.65599999999995</v>
      </c>
      <c r="F112" s="509">
        <f>AVERAGE($B$40,$B$52,$B$64,$B$76,$B$88)</f>
        <v>3113.4160000000002</v>
      </c>
      <c r="G112" s="510">
        <f t="shared" si="3"/>
        <v>-0.12835033930576578</v>
      </c>
    </row>
    <row r="113" spans="1:5" x14ac:dyDescent="0.2">
      <c r="A113" s="353" t="s">
        <v>632</v>
      </c>
    </row>
    <row r="114" spans="1:5" x14ac:dyDescent="0.2">
      <c r="A114" t="s">
        <v>640</v>
      </c>
    </row>
    <row r="115" spans="1:5" x14ac:dyDescent="0.2">
      <c r="A115" s="396" t="s">
        <v>641</v>
      </c>
    </row>
    <row r="116" spans="1:5" x14ac:dyDescent="0.2">
      <c r="A116" s="366" t="s">
        <v>636</v>
      </c>
    </row>
    <row r="117" spans="1:5" x14ac:dyDescent="0.2">
      <c r="A117" s="4"/>
      <c r="B117" s="69" t="s">
        <v>350</v>
      </c>
    </row>
    <row r="118" spans="1:5" x14ac:dyDescent="0.2">
      <c r="A118" s="2">
        <v>65</v>
      </c>
      <c r="B118" s="17">
        <v>0</v>
      </c>
      <c r="E118" s="1"/>
    </row>
    <row r="119" spans="1:5" x14ac:dyDescent="0.2">
      <c r="A119" s="2">
        <v>65</v>
      </c>
      <c r="B119" s="17">
        <v>5000</v>
      </c>
    </row>
    <row r="121" spans="1:5" x14ac:dyDescent="0.2">
      <c r="A121" s="4"/>
      <c r="B121" s="69" t="s">
        <v>350</v>
      </c>
    </row>
    <row r="122" spans="1:5" x14ac:dyDescent="0.2">
      <c r="A122" s="2">
        <v>65</v>
      </c>
      <c r="B122" s="86">
        <v>-0.5</v>
      </c>
    </row>
    <row r="123" spans="1:5" x14ac:dyDescent="0.2">
      <c r="A123" s="2">
        <v>65</v>
      </c>
      <c r="B123" s="86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6.7109375" style="119" customWidth="1"/>
    <col min="18" max="18" width="15.5703125" style="119" customWidth="1"/>
    <col min="19" max="26" width="9.28515625" style="119"/>
    <col min="27" max="28" width="9.28515625" style="121"/>
    <col min="29" max="16384" width="9.28515625" style="119"/>
  </cols>
  <sheetData>
    <row r="1" spans="1:19" x14ac:dyDescent="0.25">
      <c r="A1" s="173"/>
    </row>
    <row r="2" spans="1:19" ht="15.75" x14ac:dyDescent="0.25">
      <c r="A2" s="389" t="s">
        <v>599</v>
      </c>
      <c r="L2" s="121"/>
    </row>
    <row r="3" spans="1:19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L3" s="121"/>
      <c r="Q3" s="125"/>
    </row>
    <row r="4" spans="1:19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L4" s="121"/>
      <c r="Q4" s="125"/>
    </row>
    <row r="5" spans="1:19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L5" s="121"/>
      <c r="Q5" s="166" t="s">
        <v>351</v>
      </c>
      <c r="R5" s="167"/>
    </row>
    <row r="6" spans="1:19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317" t="s">
        <v>73</v>
      </c>
      <c r="R6" s="318" t="s">
        <v>304</v>
      </c>
      <c r="S6" s="316"/>
    </row>
    <row r="7" spans="1:19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319" t="s">
        <v>74</v>
      </c>
      <c r="R7" s="320" t="s">
        <v>305</v>
      </c>
      <c r="S7" s="316"/>
    </row>
    <row r="8" spans="1:19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319" t="s">
        <v>75</v>
      </c>
      <c r="R8" s="320" t="s">
        <v>306</v>
      </c>
      <c r="S8" s="316"/>
    </row>
    <row r="9" spans="1:19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321" t="s">
        <v>76</v>
      </c>
      <c r="R9" s="322" t="s">
        <v>303</v>
      </c>
      <c r="S9" s="316"/>
    </row>
    <row r="10" spans="1:19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R10" s="42"/>
    </row>
    <row r="11" spans="1:19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9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9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9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9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9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2" spans="1:12" x14ac:dyDescent="0.25">
      <c r="A22" s="132"/>
      <c r="B22" s="132"/>
      <c r="C22" s="132"/>
      <c r="D22" s="132"/>
      <c r="E22" s="132"/>
      <c r="F22" s="132"/>
      <c r="G22" s="132"/>
      <c r="H22" s="132"/>
      <c r="I22" s="132"/>
      <c r="J22" s="132"/>
    </row>
    <row r="24" spans="1:12" x14ac:dyDescent="0.25">
      <c r="A24"/>
      <c r="B24"/>
      <c r="C24" s="586" t="s">
        <v>71</v>
      </c>
      <c r="D24" s="586"/>
      <c r="E24" s="586"/>
      <c r="F24" s="586"/>
      <c r="G24" s="586"/>
      <c r="H24" s="32"/>
      <c r="I24" s="586" t="s">
        <v>72</v>
      </c>
      <c r="J24" s="586"/>
      <c r="K24" s="586"/>
      <c r="L24" s="586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0" t="s">
        <v>73</v>
      </c>
      <c r="C26" s="77">
        <v>418.32948599999997</v>
      </c>
      <c r="D26" s="77">
        <v>385.00265300000001</v>
      </c>
      <c r="E26" s="77">
        <v>310.29179799999997</v>
      </c>
      <c r="F26" s="77">
        <v>353.74596137999998</v>
      </c>
      <c r="G26" s="77">
        <v>338.99117999999999</v>
      </c>
      <c r="H26" s="130"/>
      <c r="I26" s="20">
        <f t="shared" ref="I26:L28" si="0">D26-C26</f>
        <v>-33.326832999999965</v>
      </c>
      <c r="J26" s="20">
        <f t="shared" si="0"/>
        <v>-74.710855000000038</v>
      </c>
      <c r="K26" s="20">
        <f t="shared" si="0"/>
        <v>43.454163380000011</v>
      </c>
      <c r="L26" s="20">
        <f t="shared" si="0"/>
        <v>-14.754781379999997</v>
      </c>
    </row>
    <row r="27" spans="1:12" x14ac:dyDescent="0.25">
      <c r="A27"/>
      <c r="B27" s="10" t="s">
        <v>74</v>
      </c>
      <c r="C27" s="77">
        <v>200.87763000000001</v>
      </c>
      <c r="D27" s="77">
        <v>193.6541</v>
      </c>
      <c r="E27" s="77">
        <v>138.34263200000001</v>
      </c>
      <c r="F27" s="77">
        <v>143.46184242000001</v>
      </c>
      <c r="G27" s="77">
        <v>154.39558</v>
      </c>
      <c r="H27" s="130"/>
      <c r="I27" s="20">
        <f t="shared" si="0"/>
        <v>-7.2235300000000109</v>
      </c>
      <c r="J27" s="20">
        <f t="shared" si="0"/>
        <v>-55.311467999999991</v>
      </c>
      <c r="K27" s="20">
        <f t="shared" si="0"/>
        <v>5.1192104200000017</v>
      </c>
      <c r="L27" s="20">
        <f t="shared" si="0"/>
        <v>10.933737579999985</v>
      </c>
    </row>
    <row r="28" spans="1:12" x14ac:dyDescent="0.25">
      <c r="A28"/>
      <c r="B28" s="10" t="s">
        <v>75</v>
      </c>
      <c r="C28" s="77">
        <v>136.959979</v>
      </c>
      <c r="D28" s="77">
        <v>127.65251000000001</v>
      </c>
      <c r="E28" s="77">
        <v>90.418901000000005</v>
      </c>
      <c r="F28" s="77">
        <v>102.91108137000001</v>
      </c>
      <c r="G28" s="77">
        <v>111.91526500000001</v>
      </c>
      <c r="H28" s="130"/>
      <c r="I28" s="20">
        <f t="shared" si="0"/>
        <v>-9.3074689999999975</v>
      </c>
      <c r="J28" s="20">
        <f t="shared" si="0"/>
        <v>-37.233609000000001</v>
      </c>
      <c r="K28" s="20">
        <f t="shared" si="0"/>
        <v>12.49218037</v>
      </c>
      <c r="L28" s="20">
        <f t="shared" si="0"/>
        <v>9.00418363</v>
      </c>
    </row>
    <row r="29" spans="1:12" x14ac:dyDescent="0.25">
      <c r="A29"/>
      <c r="B29" s="347" t="s">
        <v>76</v>
      </c>
      <c r="C29" s="348">
        <v>756.16709500000002</v>
      </c>
      <c r="D29" s="348">
        <v>706.30926299999999</v>
      </c>
      <c r="E29" s="348">
        <v>539.05333099999996</v>
      </c>
      <c r="F29" s="348">
        <v>600.11889716999997</v>
      </c>
      <c r="G29" s="348">
        <v>605.30204000000003</v>
      </c>
      <c r="H29" s="9"/>
      <c r="I29" s="349">
        <f>+SUM(I26:I28)</f>
        <v>-49.857831999999974</v>
      </c>
      <c r="J29" s="349">
        <f>+SUM(J26:J28)</f>
        <v>-167.25593200000003</v>
      </c>
      <c r="K29" s="349">
        <f>+SUM(K26:K28)</f>
        <v>61.065554170000013</v>
      </c>
      <c r="L29" s="349">
        <f>+SUM(L26:L28)</f>
        <v>5.1831398299999876</v>
      </c>
    </row>
    <row r="30" spans="1:12" x14ac:dyDescent="0.25">
      <c r="A30" s="353" t="s">
        <v>632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75"/>
    </row>
    <row r="33" spans="1:7" x14ac:dyDescent="0.25">
      <c r="A33" s="135"/>
      <c r="B33" s="135"/>
      <c r="C33" s="135" t="s">
        <v>307</v>
      </c>
      <c r="D33" s="135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45" si="1">YEAR(B34)</f>
        <v>2018</v>
      </c>
      <c r="B34" s="429">
        <v>43101</v>
      </c>
      <c r="C34" s="430">
        <v>61.971187999999998</v>
      </c>
      <c r="D34" s="129" t="e">
        <v>#N/A</v>
      </c>
      <c r="E34" s="431"/>
      <c r="F34" s="431">
        <v>61.971187999999998</v>
      </c>
      <c r="G34" s="126"/>
    </row>
    <row r="35" spans="1:7" x14ac:dyDescent="0.25">
      <c r="A35" s="135">
        <f t="shared" si="1"/>
        <v>2018</v>
      </c>
      <c r="B35" s="429">
        <v>43132</v>
      </c>
      <c r="C35" s="430">
        <v>60.268717000000002</v>
      </c>
      <c r="D35" s="129" t="e">
        <v>#N/A</v>
      </c>
      <c r="E35" s="511">
        <f>AVERAGEIF($A$34:$A$45,A35,$F$34:$F$45)</f>
        <v>63.013924583333335</v>
      </c>
      <c r="F35" s="431">
        <v>60.268717000000002</v>
      </c>
      <c r="G35" s="126"/>
    </row>
    <row r="36" spans="1:7" x14ac:dyDescent="0.25">
      <c r="A36" s="135">
        <f t="shared" si="1"/>
        <v>2018</v>
      </c>
      <c r="B36" s="429">
        <v>43160</v>
      </c>
      <c r="C36" s="430">
        <v>65.503579000000002</v>
      </c>
      <c r="D36" s="129" t="e">
        <v>#N/A</v>
      </c>
      <c r="E36" s="511">
        <f>AVERAGEIF($A$34:$A$45,A36,$F$34:$F$45)</f>
        <v>63.013924583333335</v>
      </c>
      <c r="F36" s="431">
        <v>65.503579000000002</v>
      </c>
      <c r="G36" s="402"/>
    </row>
    <row r="37" spans="1:7" x14ac:dyDescent="0.25">
      <c r="A37" s="135">
        <f t="shared" si="1"/>
        <v>2018</v>
      </c>
      <c r="B37" s="429">
        <v>43191</v>
      </c>
      <c r="C37" s="430">
        <v>58.046233999999998</v>
      </c>
      <c r="D37" s="129" t="e">
        <v>#N/A</v>
      </c>
      <c r="E37" s="511">
        <f t="shared" ref="E37:E43" si="2">AVERAGEIF($A$34:$A$45,A37,$F$34:$F$45)</f>
        <v>63.013924583333335</v>
      </c>
      <c r="F37" s="431">
        <v>58.046233999999998</v>
      </c>
      <c r="G37" s="126"/>
    </row>
    <row r="38" spans="1:7" x14ac:dyDescent="0.25">
      <c r="A38" s="135">
        <f t="shared" si="1"/>
        <v>2018</v>
      </c>
      <c r="B38" s="429">
        <v>43221</v>
      </c>
      <c r="C38" s="430">
        <v>61.210858999999999</v>
      </c>
      <c r="D38" s="129" t="e">
        <v>#N/A</v>
      </c>
      <c r="E38" s="511">
        <f t="shared" si="2"/>
        <v>63.013924583333335</v>
      </c>
      <c r="F38" s="431">
        <v>61.210858999999999</v>
      </c>
      <c r="G38" s="126"/>
    </row>
    <row r="39" spans="1:7" x14ac:dyDescent="0.25">
      <c r="A39" s="135">
        <f t="shared" si="1"/>
        <v>2018</v>
      </c>
      <c r="B39" s="429">
        <v>43252</v>
      </c>
      <c r="C39" s="430">
        <v>61.572367999999997</v>
      </c>
      <c r="D39" s="129" t="e">
        <v>#N/A</v>
      </c>
      <c r="E39" s="511">
        <f t="shared" si="2"/>
        <v>63.013924583333335</v>
      </c>
      <c r="F39" s="431">
        <v>61.572367999999997</v>
      </c>
      <c r="G39" s="126"/>
    </row>
    <row r="40" spans="1:7" x14ac:dyDescent="0.25">
      <c r="A40" s="135">
        <f t="shared" si="1"/>
        <v>2018</v>
      </c>
      <c r="B40" s="429">
        <v>43282</v>
      </c>
      <c r="C40" s="430">
        <v>62.967241999999999</v>
      </c>
      <c r="D40" s="129" t="e">
        <v>#N/A</v>
      </c>
      <c r="E40" s="511">
        <f t="shared" si="2"/>
        <v>63.013924583333335</v>
      </c>
      <c r="F40" s="431">
        <v>62.967241999999999</v>
      </c>
      <c r="G40" s="126"/>
    </row>
    <row r="41" spans="1:7" x14ac:dyDescent="0.25">
      <c r="A41" s="135">
        <f t="shared" si="1"/>
        <v>2018</v>
      </c>
      <c r="B41" s="429">
        <v>43313</v>
      </c>
      <c r="C41" s="430">
        <v>69.325457999999998</v>
      </c>
      <c r="D41" s="129" t="e">
        <v>#N/A</v>
      </c>
      <c r="E41" s="511">
        <f t="shared" si="2"/>
        <v>63.013924583333335</v>
      </c>
      <c r="F41" s="431">
        <v>69.325457999999998</v>
      </c>
      <c r="G41" s="126"/>
    </row>
    <row r="42" spans="1:7" x14ac:dyDescent="0.25">
      <c r="A42" s="135">
        <f t="shared" si="1"/>
        <v>2018</v>
      </c>
      <c r="B42" s="429">
        <v>43344</v>
      </c>
      <c r="C42" s="430">
        <v>62.438499</v>
      </c>
      <c r="D42" s="129" t="e">
        <v>#N/A</v>
      </c>
      <c r="E42" s="511">
        <f t="shared" si="2"/>
        <v>63.013924583333335</v>
      </c>
      <c r="F42" s="431">
        <v>62.438499</v>
      </c>
      <c r="G42" s="126"/>
    </row>
    <row r="43" spans="1:7" x14ac:dyDescent="0.25">
      <c r="A43" s="135">
        <f t="shared" si="1"/>
        <v>2018</v>
      </c>
      <c r="B43" s="429">
        <v>43374</v>
      </c>
      <c r="C43" s="430">
        <v>66.532053000000005</v>
      </c>
      <c r="D43" s="129" t="e">
        <v>#N/A</v>
      </c>
      <c r="E43" s="511">
        <f t="shared" si="2"/>
        <v>63.013924583333335</v>
      </c>
      <c r="F43" s="431">
        <v>66.532053000000005</v>
      </c>
      <c r="G43" s="126"/>
    </row>
    <row r="44" spans="1:7" x14ac:dyDescent="0.25">
      <c r="A44" s="135">
        <f t="shared" si="1"/>
        <v>2018</v>
      </c>
      <c r="B44" s="429">
        <v>43405</v>
      </c>
      <c r="C44" s="430">
        <v>62.857303000000002</v>
      </c>
      <c r="D44" s="129" t="e">
        <v>#N/A</v>
      </c>
      <c r="E44" s="511">
        <f>AVERAGEIF($A$34:$A$45,A44,$F$34:$F$45)</f>
        <v>63.013924583333335</v>
      </c>
      <c r="F44" s="431">
        <v>62.857303000000002</v>
      </c>
      <c r="G44" s="126"/>
    </row>
    <row r="45" spans="1:7" x14ac:dyDescent="0.25">
      <c r="A45" s="135">
        <f t="shared" si="1"/>
        <v>2018</v>
      </c>
      <c r="B45" s="429">
        <v>43435</v>
      </c>
      <c r="C45" s="430">
        <v>63.473595000000003</v>
      </c>
      <c r="D45" s="129" t="e">
        <v>#N/A</v>
      </c>
      <c r="E45" s="431"/>
      <c r="F45" s="431">
        <v>63.473595000000003</v>
      </c>
      <c r="G45" s="126"/>
    </row>
    <row r="46" spans="1:7" x14ac:dyDescent="0.25">
      <c r="A46" s="135">
        <f t="shared" ref="A46:A93" si="3">YEAR(B46)</f>
        <v>2019</v>
      </c>
      <c r="B46" s="429">
        <v>43466</v>
      </c>
      <c r="C46" s="430">
        <v>65.83569</v>
      </c>
      <c r="D46" s="129" t="e">
        <v>#N/A</v>
      </c>
      <c r="E46" s="431"/>
      <c r="F46" s="431">
        <v>65.83569</v>
      </c>
      <c r="G46" s="126"/>
    </row>
    <row r="47" spans="1:7" x14ac:dyDescent="0.25">
      <c r="A47" s="135">
        <f t="shared" si="3"/>
        <v>2019</v>
      </c>
      <c r="B47" s="429">
        <v>43497</v>
      </c>
      <c r="C47" s="430">
        <v>58.314672999999999</v>
      </c>
      <c r="D47" s="129" t="e">
        <v>#N/A</v>
      </c>
      <c r="E47" s="431">
        <f t="shared" ref="E47:E56" si="4">AVERAGEIF($A$46:$A$107,A47,$F$46:$F$107)</f>
        <v>58.859105249999992</v>
      </c>
      <c r="F47" s="431">
        <v>58.314672999999999</v>
      </c>
      <c r="G47" s="126"/>
    </row>
    <row r="48" spans="1:7" x14ac:dyDescent="0.25">
      <c r="A48" s="135">
        <f t="shared" si="3"/>
        <v>2019</v>
      </c>
      <c r="B48" s="429">
        <v>43525</v>
      </c>
      <c r="C48" s="430">
        <v>55.667043</v>
      </c>
      <c r="D48" s="129" t="e">
        <v>#N/A</v>
      </c>
      <c r="E48" s="431">
        <f t="shared" si="4"/>
        <v>58.859105249999992</v>
      </c>
      <c r="F48" s="431">
        <v>55.667043</v>
      </c>
      <c r="G48" s="402"/>
    </row>
    <row r="49" spans="1:7" x14ac:dyDescent="0.25">
      <c r="A49" s="135">
        <f t="shared" si="3"/>
        <v>2019</v>
      </c>
      <c r="B49" s="429">
        <v>43556</v>
      </c>
      <c r="C49" s="430">
        <v>61.213194000000001</v>
      </c>
      <c r="D49" s="129" t="e">
        <v>#N/A</v>
      </c>
      <c r="E49" s="431">
        <f t="shared" si="4"/>
        <v>58.859105249999992</v>
      </c>
      <c r="F49" s="431">
        <v>61.213194000000001</v>
      </c>
      <c r="G49" s="126"/>
    </row>
    <row r="50" spans="1:7" x14ac:dyDescent="0.25">
      <c r="A50" s="135">
        <f t="shared" si="3"/>
        <v>2019</v>
      </c>
      <c r="B50" s="429">
        <v>43586</v>
      </c>
      <c r="C50" s="430">
        <v>61.861533000000001</v>
      </c>
      <c r="D50" s="129" t="e">
        <v>#N/A</v>
      </c>
      <c r="E50" s="431">
        <f t="shared" si="4"/>
        <v>58.859105249999992</v>
      </c>
      <c r="F50" s="431">
        <v>61.861533000000001</v>
      </c>
      <c r="G50" s="126"/>
    </row>
    <row r="51" spans="1:7" x14ac:dyDescent="0.25">
      <c r="A51" s="135">
        <f t="shared" si="3"/>
        <v>2019</v>
      </c>
      <c r="B51" s="429">
        <v>43617</v>
      </c>
      <c r="C51" s="430">
        <v>56.705832999999998</v>
      </c>
      <c r="D51" s="129" t="e">
        <v>#N/A</v>
      </c>
      <c r="E51" s="431">
        <f t="shared" si="4"/>
        <v>58.859105249999992</v>
      </c>
      <c r="F51" s="431">
        <v>56.705832999999998</v>
      </c>
      <c r="G51" s="126"/>
    </row>
    <row r="52" spans="1:7" x14ac:dyDescent="0.25">
      <c r="A52" s="135">
        <f t="shared" si="3"/>
        <v>2019</v>
      </c>
      <c r="B52" s="429">
        <v>43647</v>
      </c>
      <c r="C52" s="430">
        <v>59.068790999999997</v>
      </c>
      <c r="D52" s="129" t="e">
        <v>#N/A</v>
      </c>
      <c r="E52" s="431">
        <f t="shared" si="4"/>
        <v>58.859105249999992</v>
      </c>
      <c r="F52" s="431">
        <v>59.068790999999997</v>
      </c>
      <c r="G52" s="126"/>
    </row>
    <row r="53" spans="1:7" x14ac:dyDescent="0.25">
      <c r="A53" s="135">
        <f t="shared" si="3"/>
        <v>2019</v>
      </c>
      <c r="B53" s="429">
        <v>43678</v>
      </c>
      <c r="C53" s="430">
        <v>63.794620000000002</v>
      </c>
      <c r="D53" s="129" t="e">
        <v>#N/A</v>
      </c>
      <c r="E53" s="431">
        <f t="shared" si="4"/>
        <v>58.859105249999992</v>
      </c>
      <c r="F53" s="431">
        <v>63.794620000000002</v>
      </c>
      <c r="G53" s="126"/>
    </row>
    <row r="54" spans="1:7" x14ac:dyDescent="0.25">
      <c r="A54" s="135">
        <f t="shared" si="3"/>
        <v>2019</v>
      </c>
      <c r="B54" s="429">
        <v>43709</v>
      </c>
      <c r="C54" s="430">
        <v>58.59742</v>
      </c>
      <c r="D54" s="129" t="e">
        <v>#N/A</v>
      </c>
      <c r="E54" s="431">
        <f t="shared" si="4"/>
        <v>58.859105249999992</v>
      </c>
      <c r="F54" s="431">
        <v>58.59742</v>
      </c>
      <c r="G54" s="126"/>
    </row>
    <row r="55" spans="1:7" x14ac:dyDescent="0.25">
      <c r="A55" s="135">
        <f t="shared" si="3"/>
        <v>2019</v>
      </c>
      <c r="B55" s="429">
        <v>43739</v>
      </c>
      <c r="C55" s="430">
        <v>57.674056999999998</v>
      </c>
      <c r="D55" s="129" t="e">
        <v>#N/A</v>
      </c>
      <c r="E55" s="431">
        <f t="shared" si="4"/>
        <v>58.859105249999992</v>
      </c>
      <c r="F55" s="431">
        <v>57.674056999999998</v>
      </c>
      <c r="G55" s="126"/>
    </row>
    <row r="56" spans="1:7" x14ac:dyDescent="0.25">
      <c r="A56" s="135">
        <f t="shared" si="3"/>
        <v>2019</v>
      </c>
      <c r="B56" s="429">
        <v>43770</v>
      </c>
      <c r="C56" s="430">
        <v>54.392702</v>
      </c>
      <c r="D56" s="129" t="e">
        <v>#N/A</v>
      </c>
      <c r="E56" s="431">
        <f t="shared" si="4"/>
        <v>58.859105249999992</v>
      </c>
      <c r="F56" s="431">
        <v>54.392702</v>
      </c>
      <c r="G56" s="126"/>
    </row>
    <row r="57" spans="1:7" x14ac:dyDescent="0.25">
      <c r="A57" s="135">
        <f t="shared" si="3"/>
        <v>2019</v>
      </c>
      <c r="B57" s="429">
        <v>43800</v>
      </c>
      <c r="C57" s="430">
        <v>53.183706999999998</v>
      </c>
      <c r="D57" s="129" t="e">
        <v>#N/A</v>
      </c>
      <c r="E57" s="431"/>
      <c r="F57" s="431">
        <v>53.183706999999998</v>
      </c>
      <c r="G57" s="126"/>
    </row>
    <row r="58" spans="1:7" x14ac:dyDescent="0.25">
      <c r="A58" s="135">
        <f t="shared" si="3"/>
        <v>2020</v>
      </c>
      <c r="B58" s="429">
        <v>43831</v>
      </c>
      <c r="C58" s="430">
        <v>55.612456999999999</v>
      </c>
      <c r="D58" s="129" t="e">
        <v>#N/A</v>
      </c>
      <c r="E58" s="431"/>
      <c r="F58" s="431">
        <v>55.612456999999999</v>
      </c>
      <c r="G58" s="126"/>
    </row>
    <row r="59" spans="1:7" x14ac:dyDescent="0.25">
      <c r="A59" s="135">
        <f t="shared" si="3"/>
        <v>2020</v>
      </c>
      <c r="B59" s="429">
        <v>43862</v>
      </c>
      <c r="C59" s="430">
        <v>47.378796000000001</v>
      </c>
      <c r="D59" s="129" t="e">
        <v>#N/A</v>
      </c>
      <c r="E59" s="431">
        <f t="shared" ref="E59:E68" si="5">AVERAGEIF($A$46:$A$107,A59,$F$46:$F$107)</f>
        <v>44.92111091666667</v>
      </c>
      <c r="F59" s="431">
        <v>47.378796000000001</v>
      </c>
      <c r="G59" s="126"/>
    </row>
    <row r="60" spans="1:7" x14ac:dyDescent="0.25">
      <c r="A60" s="135">
        <f t="shared" si="3"/>
        <v>2020</v>
      </c>
      <c r="B60" s="429">
        <v>43891</v>
      </c>
      <c r="C60" s="430">
        <v>46.060926000000002</v>
      </c>
      <c r="D60" s="129" t="e">
        <v>#N/A</v>
      </c>
      <c r="E60" s="431">
        <f t="shared" si="5"/>
        <v>44.92111091666667</v>
      </c>
      <c r="F60" s="431">
        <v>46.060926000000002</v>
      </c>
      <c r="G60" s="402"/>
    </row>
    <row r="61" spans="1:7" x14ac:dyDescent="0.25">
      <c r="A61" s="135">
        <f t="shared" si="3"/>
        <v>2020</v>
      </c>
      <c r="B61" s="429">
        <v>43922</v>
      </c>
      <c r="C61" s="430">
        <v>38.999501000000002</v>
      </c>
      <c r="D61" s="129" t="e">
        <v>#N/A</v>
      </c>
      <c r="E61" s="431">
        <f t="shared" si="5"/>
        <v>44.92111091666667</v>
      </c>
      <c r="F61" s="431">
        <v>38.999501000000002</v>
      </c>
      <c r="G61" s="126"/>
    </row>
    <row r="62" spans="1:7" x14ac:dyDescent="0.25">
      <c r="A62" s="135">
        <f t="shared" si="3"/>
        <v>2020</v>
      </c>
      <c r="B62" s="429">
        <v>43952</v>
      </c>
      <c r="C62" s="430">
        <v>36.934071000000003</v>
      </c>
      <c r="D62" s="129" t="e">
        <v>#N/A</v>
      </c>
      <c r="E62" s="431">
        <f t="shared" si="5"/>
        <v>44.92111091666667</v>
      </c>
      <c r="F62" s="431">
        <v>36.934071000000003</v>
      </c>
      <c r="G62" s="126"/>
    </row>
    <row r="63" spans="1:7" x14ac:dyDescent="0.25">
      <c r="A63" s="135">
        <f t="shared" si="3"/>
        <v>2020</v>
      </c>
      <c r="B63" s="429">
        <v>43983</v>
      </c>
      <c r="C63" s="430">
        <v>39.258833000000003</v>
      </c>
      <c r="D63" s="129" t="e">
        <v>#N/A</v>
      </c>
      <c r="E63" s="431">
        <f t="shared" si="5"/>
        <v>44.92111091666667</v>
      </c>
      <c r="F63" s="431">
        <v>39.258833000000003</v>
      </c>
      <c r="G63" s="126"/>
    </row>
    <row r="64" spans="1:7" x14ac:dyDescent="0.25">
      <c r="A64" s="135">
        <f t="shared" si="3"/>
        <v>2020</v>
      </c>
      <c r="B64" s="429">
        <v>44013</v>
      </c>
      <c r="C64" s="430">
        <v>43.195796999999999</v>
      </c>
      <c r="D64" s="129" t="e">
        <v>#N/A</v>
      </c>
      <c r="E64" s="431">
        <f t="shared" si="5"/>
        <v>44.92111091666667</v>
      </c>
      <c r="F64" s="431">
        <v>43.195796999999999</v>
      </c>
      <c r="G64" s="126"/>
    </row>
    <row r="65" spans="1:7" x14ac:dyDescent="0.25">
      <c r="A65" s="135">
        <f t="shared" si="3"/>
        <v>2020</v>
      </c>
      <c r="B65" s="429">
        <v>44044</v>
      </c>
      <c r="C65" s="430">
        <v>47.499327000000001</v>
      </c>
      <c r="D65" s="129" t="e">
        <v>#N/A</v>
      </c>
      <c r="E65" s="431">
        <f t="shared" si="5"/>
        <v>44.92111091666667</v>
      </c>
      <c r="F65" s="431">
        <v>47.499327000000001</v>
      </c>
      <c r="G65" s="126"/>
    </row>
    <row r="66" spans="1:7" x14ac:dyDescent="0.25">
      <c r="A66" s="135">
        <f t="shared" si="3"/>
        <v>2020</v>
      </c>
      <c r="B66" s="429">
        <v>44075</v>
      </c>
      <c r="C66" s="430">
        <v>45.118958999999997</v>
      </c>
      <c r="D66" s="129" t="e">
        <v>#N/A</v>
      </c>
      <c r="E66" s="431">
        <f t="shared" si="5"/>
        <v>44.92111091666667</v>
      </c>
      <c r="F66" s="431">
        <v>45.118958999999997</v>
      </c>
      <c r="G66" s="126"/>
    </row>
    <row r="67" spans="1:7" x14ac:dyDescent="0.25">
      <c r="A67" s="135">
        <f t="shared" si="3"/>
        <v>2020</v>
      </c>
      <c r="B67" s="429">
        <v>44105</v>
      </c>
      <c r="C67" s="430">
        <v>46.599246999999998</v>
      </c>
      <c r="D67" s="129" t="e">
        <v>#N/A</v>
      </c>
      <c r="E67" s="431">
        <f t="shared" si="5"/>
        <v>44.92111091666667</v>
      </c>
      <c r="F67" s="431">
        <v>46.599246999999998</v>
      </c>
      <c r="G67" s="126"/>
    </row>
    <row r="68" spans="1:7" x14ac:dyDescent="0.25">
      <c r="A68" s="135">
        <f t="shared" si="3"/>
        <v>2020</v>
      </c>
      <c r="B68" s="429">
        <v>44136</v>
      </c>
      <c r="C68" s="430">
        <v>45.959758000000001</v>
      </c>
      <c r="D68" s="129" t="e">
        <v>#N/A</v>
      </c>
      <c r="E68" s="431">
        <f t="shared" si="5"/>
        <v>44.92111091666667</v>
      </c>
      <c r="F68" s="431">
        <v>45.959758000000001</v>
      </c>
      <c r="G68" s="126"/>
    </row>
    <row r="69" spans="1:7" x14ac:dyDescent="0.25">
      <c r="A69" s="135">
        <f t="shared" si="3"/>
        <v>2020</v>
      </c>
      <c r="B69" s="429">
        <v>44166</v>
      </c>
      <c r="C69" s="430">
        <v>46.435659000000001</v>
      </c>
      <c r="D69" s="129" t="e">
        <v>#N/A</v>
      </c>
      <c r="E69" s="431"/>
      <c r="F69" s="431">
        <v>46.435659000000001</v>
      </c>
      <c r="G69" s="126"/>
    </row>
    <row r="70" spans="1:7" x14ac:dyDescent="0.25">
      <c r="A70" s="135">
        <f t="shared" si="3"/>
        <v>2021</v>
      </c>
      <c r="B70" s="429">
        <v>44197</v>
      </c>
      <c r="C70" s="430">
        <v>48.564743999999997</v>
      </c>
      <c r="D70" s="129" t="e">
        <v>#N/A</v>
      </c>
      <c r="E70" s="431"/>
      <c r="F70" s="431">
        <v>48.564743999999997</v>
      </c>
      <c r="G70" s="126"/>
    </row>
    <row r="71" spans="1:7" x14ac:dyDescent="0.25">
      <c r="A71" s="135">
        <f t="shared" si="3"/>
        <v>2021</v>
      </c>
      <c r="B71" s="429">
        <v>44228</v>
      </c>
      <c r="C71" s="430">
        <v>40.292459000000001</v>
      </c>
      <c r="D71" s="129" t="e">
        <v>#N/A</v>
      </c>
      <c r="E71" s="431">
        <f t="shared" ref="E71:E80" si="6">AVERAGEIF($A$46:$A$107,A71,$F$46:$F$107)</f>
        <v>50.009908097416663</v>
      </c>
      <c r="F71" s="431">
        <v>40.292459000000001</v>
      </c>
      <c r="G71" s="126"/>
    </row>
    <row r="72" spans="1:7" x14ac:dyDescent="0.25">
      <c r="A72" s="135">
        <f t="shared" si="3"/>
        <v>2021</v>
      </c>
      <c r="B72" s="429">
        <v>44256</v>
      </c>
      <c r="C72" s="430">
        <v>49.891813999999997</v>
      </c>
      <c r="D72" s="129" t="e">
        <v>#N/A</v>
      </c>
      <c r="E72" s="431">
        <f t="shared" si="6"/>
        <v>50.009908097416663</v>
      </c>
      <c r="F72" s="431">
        <v>49.891813999999997</v>
      </c>
      <c r="G72" s="402"/>
    </row>
    <row r="73" spans="1:7" x14ac:dyDescent="0.25">
      <c r="A73" s="135">
        <f t="shared" si="3"/>
        <v>2021</v>
      </c>
      <c r="B73" s="429">
        <v>44287</v>
      </c>
      <c r="C73" s="430">
        <v>48.324120999999998</v>
      </c>
      <c r="D73" s="129" t="e">
        <v>#N/A</v>
      </c>
      <c r="E73" s="431">
        <f t="shared" si="6"/>
        <v>50.009908097416663</v>
      </c>
      <c r="F73" s="431">
        <v>48.324120999999998</v>
      </c>
      <c r="G73" s="126"/>
    </row>
    <row r="74" spans="1:7" x14ac:dyDescent="0.25">
      <c r="A74" s="135">
        <f t="shared" si="3"/>
        <v>2021</v>
      </c>
      <c r="B74" s="429">
        <v>44317</v>
      </c>
      <c r="C74" s="430">
        <v>51.943719168999998</v>
      </c>
      <c r="D74" s="129">
        <v>51.943719168999998</v>
      </c>
      <c r="E74" s="431">
        <f t="shared" si="6"/>
        <v>50.009908097416663</v>
      </c>
      <c r="F74" s="431">
        <v>51.943719168999998</v>
      </c>
      <c r="G74" s="126"/>
    </row>
    <row r="75" spans="1:7" x14ac:dyDescent="0.25">
      <c r="A75" s="135">
        <f t="shared" si="3"/>
        <v>2021</v>
      </c>
      <c r="B75" s="429">
        <v>44348</v>
      </c>
      <c r="C75" s="430" t="e">
        <v>#N/A</v>
      </c>
      <c r="D75" s="129">
        <v>50.739229999999999</v>
      </c>
      <c r="E75" s="431">
        <f t="shared" si="6"/>
        <v>50.009908097416663</v>
      </c>
      <c r="F75" s="431">
        <v>50.739229999999999</v>
      </c>
      <c r="G75" s="126"/>
    </row>
    <row r="76" spans="1:7" x14ac:dyDescent="0.25">
      <c r="A76" s="135">
        <f t="shared" si="3"/>
        <v>2021</v>
      </c>
      <c r="B76" s="429">
        <v>44378</v>
      </c>
      <c r="C76" s="430" t="e">
        <v>#N/A</v>
      </c>
      <c r="D76" s="129">
        <v>52.13241</v>
      </c>
      <c r="E76" s="431">
        <f t="shared" si="6"/>
        <v>50.009908097416663</v>
      </c>
      <c r="F76" s="431">
        <v>52.13241</v>
      </c>
      <c r="G76" s="126"/>
    </row>
    <row r="77" spans="1:7" x14ac:dyDescent="0.25">
      <c r="A77" s="135">
        <f t="shared" si="3"/>
        <v>2021</v>
      </c>
      <c r="B77" s="429">
        <v>44409</v>
      </c>
      <c r="C77" s="430" t="e">
        <v>#N/A</v>
      </c>
      <c r="D77" s="129">
        <v>56.274169999999998</v>
      </c>
      <c r="E77" s="431">
        <f t="shared" si="6"/>
        <v>50.009908097416663</v>
      </c>
      <c r="F77" s="431">
        <v>56.274169999999998</v>
      </c>
      <c r="G77" s="126"/>
    </row>
    <row r="78" spans="1:7" x14ac:dyDescent="0.25">
      <c r="A78" s="135">
        <f t="shared" si="3"/>
        <v>2021</v>
      </c>
      <c r="B78" s="429">
        <v>44440</v>
      </c>
      <c r="C78" s="430" t="e">
        <v>#N/A</v>
      </c>
      <c r="D78" s="129">
        <v>51.217359999999999</v>
      </c>
      <c r="E78" s="431">
        <f t="shared" si="6"/>
        <v>50.009908097416663</v>
      </c>
      <c r="F78" s="431">
        <v>51.217359999999999</v>
      </c>
      <c r="G78" s="126"/>
    </row>
    <row r="79" spans="1:7" x14ac:dyDescent="0.25">
      <c r="A79" s="135">
        <f t="shared" si="3"/>
        <v>2021</v>
      </c>
      <c r="B79" s="429">
        <v>44470</v>
      </c>
      <c r="C79" s="430" t="e">
        <v>#N/A</v>
      </c>
      <c r="D79" s="129">
        <v>51.864170000000001</v>
      </c>
      <c r="E79" s="431">
        <f t="shared" si="6"/>
        <v>50.009908097416663</v>
      </c>
      <c r="F79" s="431">
        <v>51.864170000000001</v>
      </c>
      <c r="G79" s="126"/>
    </row>
    <row r="80" spans="1:7" x14ac:dyDescent="0.25">
      <c r="A80" s="135">
        <f t="shared" si="3"/>
        <v>2021</v>
      </c>
      <c r="B80" s="429">
        <v>44501</v>
      </c>
      <c r="C80" s="430" t="e">
        <v>#N/A</v>
      </c>
      <c r="D80" s="129">
        <v>49.61336</v>
      </c>
      <c r="E80" s="431">
        <f t="shared" si="6"/>
        <v>50.009908097416663</v>
      </c>
      <c r="F80" s="431">
        <v>49.61336</v>
      </c>
      <c r="G80" s="126"/>
    </row>
    <row r="81" spans="1:7" x14ac:dyDescent="0.25">
      <c r="A81" s="135">
        <f t="shared" si="3"/>
        <v>2021</v>
      </c>
      <c r="B81" s="429">
        <v>44531</v>
      </c>
      <c r="C81" s="430" t="e">
        <v>#N/A</v>
      </c>
      <c r="D81" s="129">
        <v>49.261339999999997</v>
      </c>
      <c r="E81" s="431"/>
      <c r="F81" s="431">
        <v>49.261339999999997</v>
      </c>
      <c r="G81" s="126"/>
    </row>
    <row r="82" spans="1:7" x14ac:dyDescent="0.25">
      <c r="A82" s="135">
        <f t="shared" si="3"/>
        <v>2022</v>
      </c>
      <c r="B82" s="429">
        <v>44562</v>
      </c>
      <c r="C82" s="430" t="e">
        <v>#N/A</v>
      </c>
      <c r="D82" s="129">
        <v>51.919989999999999</v>
      </c>
      <c r="E82" s="431"/>
      <c r="F82" s="431">
        <v>51.919989999999999</v>
      </c>
      <c r="G82" s="126"/>
    </row>
    <row r="83" spans="1:7" x14ac:dyDescent="0.25">
      <c r="A83" s="135">
        <f t="shared" si="3"/>
        <v>2022</v>
      </c>
      <c r="B83" s="429">
        <v>44593</v>
      </c>
      <c r="C83" s="430" t="e">
        <v>#N/A</v>
      </c>
      <c r="D83" s="129">
        <v>48.37603</v>
      </c>
      <c r="E83" s="431">
        <f t="shared" ref="E83:E92" si="7">AVERAGEIF($A$46:$A$107,A83,$F$46:$F$107)</f>
        <v>50.44183666666666</v>
      </c>
      <c r="F83" s="431">
        <v>48.37603</v>
      </c>
      <c r="G83" s="126"/>
    </row>
    <row r="84" spans="1:7" x14ac:dyDescent="0.25">
      <c r="A84" s="135">
        <f t="shared" si="3"/>
        <v>2022</v>
      </c>
      <c r="B84" s="429">
        <v>44621</v>
      </c>
      <c r="C84" s="430" t="e">
        <v>#N/A</v>
      </c>
      <c r="D84" s="129">
        <v>52.946199999999997</v>
      </c>
      <c r="E84" s="431">
        <f t="shared" si="7"/>
        <v>50.44183666666666</v>
      </c>
      <c r="F84" s="431">
        <v>52.946199999999997</v>
      </c>
      <c r="G84" s="402"/>
    </row>
    <row r="85" spans="1:7" x14ac:dyDescent="0.25">
      <c r="A85" s="135">
        <f t="shared" si="3"/>
        <v>2022</v>
      </c>
      <c r="B85" s="429">
        <v>44652</v>
      </c>
      <c r="C85" s="430" t="e">
        <v>#N/A</v>
      </c>
      <c r="D85" s="129">
        <v>48.609250000000003</v>
      </c>
      <c r="E85" s="431">
        <f t="shared" si="7"/>
        <v>50.44183666666666</v>
      </c>
      <c r="F85" s="431">
        <v>48.609250000000003</v>
      </c>
      <c r="G85" s="126"/>
    </row>
    <row r="86" spans="1:7" x14ac:dyDescent="0.25">
      <c r="A86" s="135">
        <f t="shared" si="3"/>
        <v>2022</v>
      </c>
      <c r="B86" s="429">
        <v>44682</v>
      </c>
      <c r="C86" s="430" t="e">
        <v>#N/A</v>
      </c>
      <c r="D86" s="129">
        <v>48.683419999999998</v>
      </c>
      <c r="E86" s="431">
        <f t="shared" si="7"/>
        <v>50.44183666666666</v>
      </c>
      <c r="F86" s="431">
        <v>48.683419999999998</v>
      </c>
      <c r="G86" s="126"/>
    </row>
    <row r="87" spans="1:7" x14ac:dyDescent="0.25">
      <c r="A87" s="135">
        <f t="shared" si="3"/>
        <v>2022</v>
      </c>
      <c r="B87" s="429">
        <v>44713</v>
      </c>
      <c r="C87" s="430" t="e">
        <v>#N/A</v>
      </c>
      <c r="D87" s="129">
        <v>48.22466</v>
      </c>
      <c r="E87" s="431">
        <f t="shared" si="7"/>
        <v>50.44183666666666</v>
      </c>
      <c r="F87" s="431">
        <v>48.22466</v>
      </c>
      <c r="G87" s="126"/>
    </row>
    <row r="88" spans="1:7" x14ac:dyDescent="0.25">
      <c r="A88" s="135">
        <f t="shared" si="3"/>
        <v>2022</v>
      </c>
      <c r="B88" s="429">
        <v>44743</v>
      </c>
      <c r="C88" s="430" t="e">
        <v>#N/A</v>
      </c>
      <c r="D88" s="129">
        <v>50.243600000000001</v>
      </c>
      <c r="E88" s="431">
        <f t="shared" si="7"/>
        <v>50.44183666666666</v>
      </c>
      <c r="F88" s="431">
        <v>50.243600000000001</v>
      </c>
      <c r="G88" s="126"/>
    </row>
    <row r="89" spans="1:7" x14ac:dyDescent="0.25">
      <c r="A89" s="135">
        <f t="shared" si="3"/>
        <v>2022</v>
      </c>
      <c r="B89" s="429">
        <v>44774</v>
      </c>
      <c r="C89" s="430" t="e">
        <v>#N/A</v>
      </c>
      <c r="D89" s="129">
        <v>54.803280000000001</v>
      </c>
      <c r="E89" s="431">
        <f t="shared" si="7"/>
        <v>50.44183666666666</v>
      </c>
      <c r="F89" s="431">
        <v>54.803280000000001</v>
      </c>
      <c r="G89" s="126"/>
    </row>
    <row r="90" spans="1:7" x14ac:dyDescent="0.25">
      <c r="A90" s="135">
        <f t="shared" si="3"/>
        <v>2022</v>
      </c>
      <c r="B90" s="429">
        <v>44805</v>
      </c>
      <c r="C90" s="430" t="e">
        <v>#N/A</v>
      </c>
      <c r="D90" s="129">
        <v>50.321719999999999</v>
      </c>
      <c r="E90" s="431">
        <f t="shared" si="7"/>
        <v>50.44183666666666</v>
      </c>
      <c r="F90" s="431">
        <v>50.321719999999999</v>
      </c>
      <c r="G90" s="126"/>
    </row>
    <row r="91" spans="1:7" x14ac:dyDescent="0.25">
      <c r="A91" s="135">
        <f t="shared" si="3"/>
        <v>2022</v>
      </c>
      <c r="B91" s="429">
        <v>44835</v>
      </c>
      <c r="C91" s="430" t="e">
        <v>#N/A</v>
      </c>
      <c r="D91" s="129">
        <v>51.533659999999998</v>
      </c>
      <c r="E91" s="431">
        <f t="shared" si="7"/>
        <v>50.44183666666666</v>
      </c>
      <c r="F91" s="431">
        <v>51.533659999999998</v>
      </c>
      <c r="G91" s="126"/>
    </row>
    <row r="92" spans="1:7" x14ac:dyDescent="0.25">
      <c r="A92" s="135">
        <f t="shared" si="3"/>
        <v>2022</v>
      </c>
      <c r="B92" s="429">
        <v>44866</v>
      </c>
      <c r="C92" s="430" t="e">
        <v>#N/A</v>
      </c>
      <c r="D92" s="129">
        <v>49.820010000000003</v>
      </c>
      <c r="E92" s="431">
        <f t="shared" si="7"/>
        <v>50.44183666666666</v>
      </c>
      <c r="F92" s="431">
        <v>49.820010000000003</v>
      </c>
      <c r="G92" s="126"/>
    </row>
    <row r="93" spans="1:7" x14ac:dyDescent="0.25">
      <c r="A93" s="135">
        <f t="shared" si="3"/>
        <v>2022</v>
      </c>
      <c r="B93" s="429">
        <v>44896</v>
      </c>
      <c r="C93" s="430" t="e">
        <v>#N/A</v>
      </c>
      <c r="D93" s="129">
        <v>49.820219999999999</v>
      </c>
      <c r="E93" s="431"/>
      <c r="F93" s="431">
        <v>49.820219999999999</v>
      </c>
      <c r="G93" s="126"/>
    </row>
    <row r="94" spans="1:7" x14ac:dyDescent="0.25">
      <c r="A94" s="135"/>
      <c r="B94" s="429"/>
      <c r="C94" s="135"/>
      <c r="D94" s="135"/>
      <c r="E94" s="135"/>
      <c r="F94" s="431"/>
      <c r="G94" s="126"/>
    </row>
    <row r="95" spans="1:7" x14ac:dyDescent="0.25">
      <c r="A95" s="135"/>
      <c r="B95" s="429"/>
      <c r="C95" s="135"/>
      <c r="D95" s="135"/>
      <c r="E95" s="135"/>
      <c r="F95" s="431"/>
      <c r="G95" s="126"/>
    </row>
    <row r="96" spans="1:7" x14ac:dyDescent="0.25">
      <c r="A96" s="135"/>
      <c r="B96" s="429"/>
      <c r="C96" s="135"/>
      <c r="D96" s="135"/>
      <c r="E96" s="135"/>
      <c r="F96" s="431"/>
      <c r="G96" s="126"/>
    </row>
    <row r="97" spans="1:7" x14ac:dyDescent="0.25">
      <c r="A97" s="135"/>
      <c r="B97" s="429"/>
      <c r="C97" s="135"/>
      <c r="D97" s="135"/>
      <c r="E97" s="135"/>
      <c r="F97" s="431"/>
      <c r="G97" s="126"/>
    </row>
    <row r="98" spans="1:7" x14ac:dyDescent="0.25">
      <c r="A98" s="69"/>
      <c r="B98" s="69" t="s">
        <v>0</v>
      </c>
      <c r="C98" s="135"/>
      <c r="D98" s="135"/>
      <c r="E98" s="135"/>
      <c r="F98" s="431"/>
      <c r="G98" s="126"/>
    </row>
    <row r="99" spans="1:7" x14ac:dyDescent="0.25">
      <c r="A99" s="30">
        <v>2.5</v>
      </c>
      <c r="B99" s="29">
        <v>-200</v>
      </c>
      <c r="C99" s="135"/>
      <c r="D99" s="135"/>
      <c r="E99" s="135"/>
      <c r="F99" s="431"/>
      <c r="G99" s="126"/>
    </row>
    <row r="100" spans="1:7" x14ac:dyDescent="0.25">
      <c r="A100" s="30">
        <v>2.5</v>
      </c>
      <c r="B100" s="29">
        <v>70</v>
      </c>
      <c r="C100" s="135"/>
      <c r="D100" s="135"/>
      <c r="E100" s="135"/>
      <c r="F100" s="431"/>
      <c r="G100" s="126"/>
    </row>
    <row r="101" spans="1:7" x14ac:dyDescent="0.25">
      <c r="A101" s="135"/>
      <c r="B101" s="429"/>
      <c r="C101" s="135"/>
      <c r="D101" s="135"/>
      <c r="E101" s="135"/>
      <c r="F101" s="431"/>
      <c r="G101" s="126"/>
    </row>
    <row r="102" spans="1:7" x14ac:dyDescent="0.25">
      <c r="A102" s="135"/>
      <c r="B102" s="429"/>
      <c r="C102" s="135"/>
      <c r="D102" s="135"/>
      <c r="E102" s="135"/>
      <c r="F102" s="431"/>
      <c r="G102" s="126"/>
    </row>
    <row r="103" spans="1:7" x14ac:dyDescent="0.25">
      <c r="A103" s="135"/>
      <c r="B103" s="429"/>
      <c r="C103" s="135"/>
      <c r="D103" s="135"/>
      <c r="E103" s="135"/>
      <c r="F103" s="431"/>
      <c r="G103" s="126"/>
    </row>
    <row r="104" spans="1:7" x14ac:dyDescent="0.25">
      <c r="A104" s="135"/>
      <c r="B104" s="429"/>
      <c r="C104" s="135"/>
      <c r="D104" s="135"/>
      <c r="E104" s="135"/>
      <c r="F104" s="431"/>
      <c r="G104" s="126"/>
    </row>
    <row r="105" spans="1:7" x14ac:dyDescent="0.25">
      <c r="A105" s="135"/>
      <c r="B105" s="429"/>
      <c r="C105" s="135"/>
      <c r="D105" s="135"/>
      <c r="E105" s="135"/>
      <c r="F105" s="431"/>
      <c r="G105" s="126"/>
    </row>
    <row r="106" spans="1:7" x14ac:dyDescent="0.25">
      <c r="A106" s="135"/>
      <c r="B106" s="429"/>
      <c r="C106" s="431"/>
      <c r="D106" s="126"/>
      <c r="E106" s="135"/>
      <c r="F106" s="431"/>
      <c r="G106" s="126"/>
    </row>
    <row r="107" spans="1:7" x14ac:dyDescent="0.25">
      <c r="B107" s="122"/>
      <c r="C107" s="431"/>
      <c r="D107" s="126"/>
      <c r="F107" s="128"/>
      <c r="G107" s="126"/>
    </row>
    <row r="108" spans="1:7" x14ac:dyDescent="0.25">
      <c r="F108" s="128"/>
      <c r="G108" s="126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5.28515625" style="119" customWidth="1"/>
    <col min="18" max="18" width="16.42578125" style="119" customWidth="1"/>
    <col min="19" max="19" width="19.7109375" style="119" customWidth="1"/>
    <col min="20" max="20" width="30.7109375" style="119" customWidth="1"/>
    <col min="21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260</v>
      </c>
      <c r="R6" s="336" t="s">
        <v>270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499</v>
      </c>
      <c r="R7" s="337" t="s">
        <v>271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268</v>
      </c>
      <c r="R8" s="352" t="s">
        <v>272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22" t="s">
        <v>223</v>
      </c>
      <c r="R9" s="322" t="s">
        <v>269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86" t="s">
        <v>498</v>
      </c>
      <c r="D24" s="586"/>
      <c r="E24" s="586"/>
      <c r="F24" s="586"/>
      <c r="G24" s="586"/>
      <c r="H24" s="32"/>
      <c r="I24" s="586" t="s">
        <v>70</v>
      </c>
      <c r="J24" s="586"/>
      <c r="K24" s="586"/>
      <c r="L24" s="586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30" t="s">
        <v>260</v>
      </c>
      <c r="C26" s="77">
        <v>637.21686998999996</v>
      </c>
      <c r="D26" s="77">
        <v>538.60559990000002</v>
      </c>
      <c r="E26" s="77">
        <v>436.52410715000002</v>
      </c>
      <c r="F26" s="77">
        <v>508.17217775</v>
      </c>
      <c r="G26" s="77">
        <v>499.18286000000001</v>
      </c>
      <c r="H26" s="130"/>
      <c r="I26" s="20">
        <f t="shared" ref="I26:L28" si="0">D26-C26</f>
        <v>-98.611270089999948</v>
      </c>
      <c r="J26" s="20">
        <f t="shared" si="0"/>
        <v>-102.08149275</v>
      </c>
      <c r="K26" s="20">
        <f t="shared" si="0"/>
        <v>71.648070599999983</v>
      </c>
      <c r="L26" s="20">
        <f t="shared" si="0"/>
        <v>-8.9893177499999979</v>
      </c>
    </row>
    <row r="27" spans="1:12" x14ac:dyDescent="0.25">
      <c r="A27"/>
      <c r="B27" s="219" t="s">
        <v>499</v>
      </c>
      <c r="C27" s="77">
        <v>32.551855064000002</v>
      </c>
      <c r="D27" s="77">
        <v>29.971215034</v>
      </c>
      <c r="E27" s="77">
        <v>26.377295033999999</v>
      </c>
      <c r="F27" s="77">
        <v>27.764665795999999</v>
      </c>
      <c r="G27" s="77">
        <v>27.850736000000001</v>
      </c>
      <c r="H27" s="130"/>
      <c r="I27" s="20">
        <f t="shared" si="0"/>
        <v>-2.5806400300000014</v>
      </c>
      <c r="J27" s="20">
        <f t="shared" si="0"/>
        <v>-3.5939200000000007</v>
      </c>
      <c r="K27" s="20">
        <f t="shared" si="0"/>
        <v>1.3873707619999998</v>
      </c>
      <c r="L27" s="20">
        <f t="shared" si="0"/>
        <v>8.6070204000002093E-2</v>
      </c>
    </row>
    <row r="28" spans="1:12" x14ac:dyDescent="0.25">
      <c r="A28"/>
      <c r="B28" s="130" t="s">
        <v>268</v>
      </c>
      <c r="C28" s="77">
        <v>18.336601993999999</v>
      </c>
      <c r="D28" s="77">
        <v>17.966555019000001</v>
      </c>
      <c r="E28" s="77">
        <v>14.413595995</v>
      </c>
      <c r="F28" s="77">
        <v>14.158618280000001</v>
      </c>
      <c r="G28" s="77">
        <v>15.5258786</v>
      </c>
      <c r="H28" s="130"/>
      <c r="I28" s="20">
        <f t="shared" si="0"/>
        <v>-0.3700469749999975</v>
      </c>
      <c r="J28" s="20">
        <f t="shared" si="0"/>
        <v>-3.5529590240000015</v>
      </c>
      <c r="K28" s="20">
        <f t="shared" si="0"/>
        <v>-0.25497771499999899</v>
      </c>
      <c r="L28" s="20">
        <f t="shared" si="0"/>
        <v>1.3672603199999998</v>
      </c>
    </row>
    <row r="29" spans="1:12" x14ac:dyDescent="0.25">
      <c r="A29"/>
      <c r="B29" s="351" t="s">
        <v>223</v>
      </c>
      <c r="C29" s="78">
        <v>688.10532705000003</v>
      </c>
      <c r="D29" s="78">
        <v>586.54336995000006</v>
      </c>
      <c r="E29" s="78">
        <v>477.31499817000002</v>
      </c>
      <c r="F29" s="78">
        <v>550.09542306000003</v>
      </c>
      <c r="G29" s="78">
        <v>542.55947000000003</v>
      </c>
      <c r="H29" s="15"/>
      <c r="I29" s="65">
        <f>+SUM(I26:I28)</f>
        <v>-101.56195709499994</v>
      </c>
      <c r="J29" s="65">
        <f>+SUM(J26:J28)</f>
        <v>-109.228371774</v>
      </c>
      <c r="K29" s="65">
        <f>+SUM(K26:K28)</f>
        <v>72.780463646999991</v>
      </c>
      <c r="L29" s="65">
        <f>+SUM(L26:L28)</f>
        <v>-7.535987225999996</v>
      </c>
    </row>
    <row r="30" spans="1:12" x14ac:dyDescent="0.25">
      <c r="B30" s="353" t="s">
        <v>632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34"/>
      <c r="D31" s="134"/>
      <c r="E31" s="134"/>
      <c r="F31" s="134"/>
      <c r="G31" s="134"/>
    </row>
    <row r="33" spans="1:8" x14ac:dyDescent="0.25">
      <c r="E33" s="175"/>
    </row>
    <row r="34" spans="1:8" x14ac:dyDescent="0.25">
      <c r="C34" s="141" t="s">
        <v>273</v>
      </c>
      <c r="D34" s="120" t="s">
        <v>230</v>
      </c>
      <c r="E34" s="133" t="s">
        <v>229</v>
      </c>
      <c r="F34" s="399" t="s">
        <v>469</v>
      </c>
    </row>
    <row r="35" spans="1:8" x14ac:dyDescent="0.25">
      <c r="A35" s="119">
        <f t="shared" ref="A35:A46" si="1">YEAR(B35)</f>
        <v>2018</v>
      </c>
      <c r="B35" s="122">
        <v>43101</v>
      </c>
      <c r="C35" s="123">
        <v>69.253774041</v>
      </c>
      <c r="D35" s="129" t="e">
        <v>#N/A</v>
      </c>
      <c r="E35" s="128"/>
      <c r="F35" s="128">
        <v>69.253774041</v>
      </c>
      <c r="G35" s="126"/>
      <c r="H35" s="128"/>
    </row>
    <row r="36" spans="1:8" x14ac:dyDescent="0.25">
      <c r="A36" s="119">
        <f t="shared" si="1"/>
        <v>2018</v>
      </c>
      <c r="B36" s="122">
        <v>43132</v>
      </c>
      <c r="C36" s="123">
        <v>50.024953132</v>
      </c>
      <c r="D36" s="129" t="e">
        <v>#N/A</v>
      </c>
      <c r="E36" s="128"/>
      <c r="F36" s="128">
        <v>50.024953132</v>
      </c>
      <c r="G36" s="126"/>
    </row>
    <row r="37" spans="1:8" x14ac:dyDescent="0.25">
      <c r="A37" s="119">
        <f t="shared" si="1"/>
        <v>2018</v>
      </c>
      <c r="B37" s="122">
        <v>43160</v>
      </c>
      <c r="C37" s="123">
        <v>48.869908676999998</v>
      </c>
      <c r="D37" s="129" t="e">
        <v>#N/A</v>
      </c>
      <c r="E37" s="176">
        <f>AVERAGEIF($A$35:$A$46,A37,$F$35:$F$46)</f>
        <v>57.342110587249984</v>
      </c>
      <c r="F37" s="128">
        <v>48.869908676999998</v>
      </c>
      <c r="G37" s="126"/>
    </row>
    <row r="38" spans="1:8" x14ac:dyDescent="0.25">
      <c r="A38" s="119">
        <f t="shared" si="1"/>
        <v>2018</v>
      </c>
      <c r="B38" s="122">
        <v>43191</v>
      </c>
      <c r="C38" s="123">
        <v>44.793441719999997</v>
      </c>
      <c r="D38" s="129" t="e">
        <v>#N/A</v>
      </c>
      <c r="E38" s="176">
        <f t="shared" ref="E38:E44" si="2">AVERAGEIF($A$35:$A$46,A38,$F$35:$F$46)</f>
        <v>57.342110587249984</v>
      </c>
      <c r="F38" s="128">
        <v>44.793441719999997</v>
      </c>
      <c r="G38" s="126"/>
    </row>
    <row r="39" spans="1:8" x14ac:dyDescent="0.25">
      <c r="A39" s="119">
        <f t="shared" si="1"/>
        <v>2018</v>
      </c>
      <c r="B39" s="122">
        <v>43221</v>
      </c>
      <c r="C39" s="123">
        <v>51.573590324000001</v>
      </c>
      <c r="D39" s="129" t="e">
        <v>#N/A</v>
      </c>
      <c r="E39" s="176">
        <f t="shared" si="2"/>
        <v>57.342110587249984</v>
      </c>
      <c r="F39" s="128">
        <v>51.573590324000001</v>
      </c>
      <c r="G39" s="126"/>
    </row>
    <row r="40" spans="1:8" x14ac:dyDescent="0.25">
      <c r="A40" s="119">
        <f t="shared" si="1"/>
        <v>2018</v>
      </c>
      <c r="B40" s="122">
        <v>43252</v>
      </c>
      <c r="C40" s="123">
        <v>60.239975909999998</v>
      </c>
      <c r="D40" s="129" t="e">
        <v>#N/A</v>
      </c>
      <c r="E40" s="176">
        <f t="shared" si="2"/>
        <v>57.342110587249984</v>
      </c>
      <c r="F40" s="128">
        <v>60.239975909999998</v>
      </c>
      <c r="G40" s="126"/>
    </row>
    <row r="41" spans="1:8" x14ac:dyDescent="0.25">
      <c r="A41" s="119">
        <f t="shared" si="1"/>
        <v>2018</v>
      </c>
      <c r="B41" s="122">
        <v>43282</v>
      </c>
      <c r="C41" s="123">
        <v>68.083151048999994</v>
      </c>
      <c r="D41" s="129" t="e">
        <v>#N/A</v>
      </c>
      <c r="E41" s="176">
        <f t="shared" si="2"/>
        <v>57.342110587249984</v>
      </c>
      <c r="F41" s="128">
        <v>68.083151048999994</v>
      </c>
      <c r="G41" s="126"/>
    </row>
    <row r="42" spans="1:8" x14ac:dyDescent="0.25">
      <c r="A42" s="119">
        <f t="shared" si="1"/>
        <v>2018</v>
      </c>
      <c r="B42" s="122">
        <v>43313</v>
      </c>
      <c r="C42" s="123">
        <v>67.976370340000003</v>
      </c>
      <c r="D42" s="129" t="e">
        <v>#N/A</v>
      </c>
      <c r="E42" s="176">
        <f t="shared" si="2"/>
        <v>57.342110587249984</v>
      </c>
      <c r="F42" s="128">
        <v>67.976370340000003</v>
      </c>
      <c r="G42" s="126"/>
    </row>
    <row r="43" spans="1:8" x14ac:dyDescent="0.25">
      <c r="A43" s="119">
        <f t="shared" si="1"/>
        <v>2018</v>
      </c>
      <c r="B43" s="122">
        <v>43344</v>
      </c>
      <c r="C43" s="123">
        <v>58.159414290000001</v>
      </c>
      <c r="D43" s="129" t="e">
        <v>#N/A</v>
      </c>
      <c r="E43" s="176">
        <f t="shared" si="2"/>
        <v>57.342110587249984</v>
      </c>
      <c r="F43" s="128">
        <v>58.159414290000001</v>
      </c>
      <c r="G43" s="126"/>
    </row>
    <row r="44" spans="1:8" x14ac:dyDescent="0.25">
      <c r="A44" s="119">
        <f t="shared" si="1"/>
        <v>2018</v>
      </c>
      <c r="B44" s="122">
        <v>43374</v>
      </c>
      <c r="C44" s="123">
        <v>52.811207013000001</v>
      </c>
      <c r="D44" s="129" t="e">
        <v>#N/A</v>
      </c>
      <c r="E44" s="176">
        <f t="shared" si="2"/>
        <v>57.342110587249984</v>
      </c>
      <c r="F44" s="128">
        <v>52.811207013000001</v>
      </c>
      <c r="G44" s="126"/>
    </row>
    <row r="45" spans="1:8" x14ac:dyDescent="0.25">
      <c r="A45" s="119">
        <f t="shared" si="1"/>
        <v>2018</v>
      </c>
      <c r="B45" s="122">
        <v>43405</v>
      </c>
      <c r="C45" s="123">
        <v>56.170449150000003</v>
      </c>
      <c r="D45" s="129" t="e">
        <v>#N/A</v>
      </c>
      <c r="E45" s="128"/>
      <c r="F45" s="128">
        <v>56.170449150000003</v>
      </c>
      <c r="G45" s="126"/>
    </row>
    <row r="46" spans="1:8" x14ac:dyDescent="0.25">
      <c r="A46" s="119">
        <f t="shared" si="1"/>
        <v>2018</v>
      </c>
      <c r="B46" s="122">
        <v>43435</v>
      </c>
      <c r="C46" s="123">
        <v>60.149091401</v>
      </c>
      <c r="D46" s="129" t="e">
        <v>#N/A</v>
      </c>
      <c r="E46" s="128"/>
      <c r="F46" s="128">
        <v>60.149091401</v>
      </c>
      <c r="G46" s="126"/>
    </row>
    <row r="47" spans="1:8" x14ac:dyDescent="0.25">
      <c r="A47" s="119">
        <f t="shared" ref="A47:A94" si="3">YEAR(B47)</f>
        <v>2019</v>
      </c>
      <c r="B47" s="122">
        <v>43466</v>
      </c>
      <c r="C47" s="123">
        <v>60.198764064999999</v>
      </c>
      <c r="D47" s="129" t="e">
        <v>#N/A</v>
      </c>
      <c r="E47" s="128"/>
      <c r="F47" s="128">
        <v>60.198764064999999</v>
      </c>
      <c r="G47" s="126"/>
      <c r="H47" s="128"/>
    </row>
    <row r="48" spans="1:8" x14ac:dyDescent="0.25">
      <c r="A48" s="119">
        <f t="shared" si="3"/>
        <v>2019</v>
      </c>
      <c r="B48" s="122">
        <v>43497</v>
      </c>
      <c r="C48" s="123">
        <v>49.199763760000003</v>
      </c>
      <c r="D48" s="129" t="e">
        <v>#N/A</v>
      </c>
      <c r="E48" s="128"/>
      <c r="F48" s="128">
        <v>49.199763760000003</v>
      </c>
      <c r="G48" s="126"/>
    </row>
    <row r="49" spans="1:7" x14ac:dyDescent="0.25">
      <c r="A49" s="119">
        <f t="shared" si="3"/>
        <v>2019</v>
      </c>
      <c r="B49" s="122">
        <v>43525</v>
      </c>
      <c r="C49" s="123">
        <v>48.347844962000003</v>
      </c>
      <c r="D49" s="129" t="e">
        <v>#N/A</v>
      </c>
      <c r="E49" s="128">
        <f t="shared" ref="E49:E56" si="4">AVERAGEIF($A$47:$A$108,A49,$F$47:$F$108)</f>
        <v>48.878614162666672</v>
      </c>
      <c r="F49" s="128">
        <v>48.347844962000003</v>
      </c>
      <c r="G49" s="126"/>
    </row>
    <row r="50" spans="1:7" x14ac:dyDescent="0.25">
      <c r="A50" s="119">
        <f t="shared" si="3"/>
        <v>2019</v>
      </c>
      <c r="B50" s="122">
        <v>43556</v>
      </c>
      <c r="C50" s="123">
        <v>37.282224120000002</v>
      </c>
      <c r="D50" s="129" t="e">
        <v>#N/A</v>
      </c>
      <c r="E50" s="128">
        <f t="shared" si="4"/>
        <v>48.878614162666672</v>
      </c>
      <c r="F50" s="128">
        <v>37.282224120000002</v>
      </c>
      <c r="G50" s="126"/>
    </row>
    <row r="51" spans="1:7" x14ac:dyDescent="0.25">
      <c r="A51" s="119">
        <f t="shared" si="3"/>
        <v>2019</v>
      </c>
      <c r="B51" s="122">
        <v>43586</v>
      </c>
      <c r="C51" s="123">
        <v>44.060165955999999</v>
      </c>
      <c r="D51" s="129" t="e">
        <v>#N/A</v>
      </c>
      <c r="E51" s="128">
        <f t="shared" si="4"/>
        <v>48.878614162666672</v>
      </c>
      <c r="F51" s="128">
        <v>44.060165955999999</v>
      </c>
      <c r="G51" s="126"/>
    </row>
    <row r="52" spans="1:7" x14ac:dyDescent="0.25">
      <c r="A52" s="119">
        <f t="shared" si="3"/>
        <v>2019</v>
      </c>
      <c r="B52" s="122">
        <v>43617</v>
      </c>
      <c r="C52" s="123">
        <v>48.267030300000002</v>
      </c>
      <c r="D52" s="129" t="e">
        <v>#N/A</v>
      </c>
      <c r="E52" s="128">
        <f t="shared" si="4"/>
        <v>48.878614162666672</v>
      </c>
      <c r="F52" s="128">
        <v>48.267030300000002</v>
      </c>
      <c r="G52" s="126"/>
    </row>
    <row r="53" spans="1:7" x14ac:dyDescent="0.25">
      <c r="A53" s="119">
        <f t="shared" si="3"/>
        <v>2019</v>
      </c>
      <c r="B53" s="122">
        <v>43647</v>
      </c>
      <c r="C53" s="123">
        <v>59.801968033000001</v>
      </c>
      <c r="D53" s="129" t="e">
        <v>#N/A</v>
      </c>
      <c r="E53" s="128">
        <f t="shared" si="4"/>
        <v>48.878614162666672</v>
      </c>
      <c r="F53" s="128">
        <v>59.801968033000001</v>
      </c>
      <c r="G53" s="126"/>
    </row>
    <row r="54" spans="1:7" x14ac:dyDescent="0.25">
      <c r="A54" s="119">
        <f t="shared" si="3"/>
        <v>2019</v>
      </c>
      <c r="B54" s="122">
        <v>43678</v>
      </c>
      <c r="C54" s="123">
        <v>56.310744251000003</v>
      </c>
      <c r="D54" s="129" t="e">
        <v>#N/A</v>
      </c>
      <c r="E54" s="128">
        <f t="shared" si="4"/>
        <v>48.878614162666672</v>
      </c>
      <c r="F54" s="128">
        <v>56.310744251000003</v>
      </c>
      <c r="G54" s="126"/>
    </row>
    <row r="55" spans="1:7" x14ac:dyDescent="0.25">
      <c r="A55" s="119">
        <f t="shared" si="3"/>
        <v>2019</v>
      </c>
      <c r="B55" s="122">
        <v>43709</v>
      </c>
      <c r="C55" s="123">
        <v>51.113288310000002</v>
      </c>
      <c r="D55" s="129" t="e">
        <v>#N/A</v>
      </c>
      <c r="E55" s="128">
        <f t="shared" si="4"/>
        <v>48.878614162666672</v>
      </c>
      <c r="F55" s="128">
        <v>51.113288310000002</v>
      </c>
      <c r="G55" s="126"/>
    </row>
    <row r="56" spans="1:7" x14ac:dyDescent="0.25">
      <c r="A56" s="119">
        <f t="shared" si="3"/>
        <v>2019</v>
      </c>
      <c r="B56" s="122">
        <v>43739</v>
      </c>
      <c r="C56" s="123">
        <v>41.517648131999998</v>
      </c>
      <c r="D56" s="129" t="e">
        <v>#N/A</v>
      </c>
      <c r="E56" s="128">
        <f t="shared" si="4"/>
        <v>48.878614162666672</v>
      </c>
      <c r="F56" s="128">
        <v>41.517648131999998</v>
      </c>
      <c r="G56" s="126"/>
    </row>
    <row r="57" spans="1:7" x14ac:dyDescent="0.25">
      <c r="A57" s="119">
        <f t="shared" si="3"/>
        <v>2019</v>
      </c>
      <c r="B57" s="122">
        <v>43770</v>
      </c>
      <c r="C57" s="123">
        <v>45.869143289999997</v>
      </c>
      <c r="D57" s="129" t="e">
        <v>#N/A</v>
      </c>
      <c r="E57" s="128"/>
      <c r="F57" s="128">
        <v>45.869143289999997</v>
      </c>
      <c r="G57" s="126"/>
    </row>
    <row r="58" spans="1:7" x14ac:dyDescent="0.25">
      <c r="A58" s="119">
        <f t="shared" si="3"/>
        <v>2019</v>
      </c>
      <c r="B58" s="122">
        <v>43800</v>
      </c>
      <c r="C58" s="123">
        <v>44.574784772999998</v>
      </c>
      <c r="D58" s="129" t="e">
        <v>#N/A</v>
      </c>
      <c r="E58" s="128"/>
      <c r="F58" s="128">
        <v>44.574784772999998</v>
      </c>
      <c r="G58" s="126"/>
    </row>
    <row r="59" spans="1:7" x14ac:dyDescent="0.25">
      <c r="A59" s="119">
        <f t="shared" si="3"/>
        <v>2020</v>
      </c>
      <c r="B59" s="122">
        <v>43831</v>
      </c>
      <c r="C59" s="123">
        <v>40.721643213999997</v>
      </c>
      <c r="D59" s="129" t="e">
        <v>#N/A</v>
      </c>
      <c r="E59" s="128"/>
      <c r="F59" s="128">
        <v>40.721643213999997</v>
      </c>
      <c r="G59" s="126"/>
    </row>
    <row r="60" spans="1:7" x14ac:dyDescent="0.25">
      <c r="A60" s="119">
        <f t="shared" si="3"/>
        <v>2020</v>
      </c>
      <c r="B60" s="122">
        <v>43862</v>
      </c>
      <c r="C60" s="123">
        <v>35.981930177000002</v>
      </c>
      <c r="D60" s="129" t="e">
        <v>#N/A</v>
      </c>
      <c r="E60" s="128"/>
      <c r="F60" s="128">
        <v>35.981930177000002</v>
      </c>
      <c r="G60" s="126"/>
    </row>
    <row r="61" spans="1:7" x14ac:dyDescent="0.25">
      <c r="A61" s="119">
        <f t="shared" si="3"/>
        <v>2020</v>
      </c>
      <c r="B61" s="122">
        <v>43891</v>
      </c>
      <c r="C61" s="123">
        <v>32.799766472999998</v>
      </c>
      <c r="D61" s="129" t="e">
        <v>#N/A</v>
      </c>
      <c r="E61" s="128">
        <f t="shared" ref="E61:E68" si="5">AVERAGEIF($A$47:$A$108,A61,$F$47:$F$108)</f>
        <v>39.776249847833334</v>
      </c>
      <c r="F61" s="128">
        <v>32.799766472999998</v>
      </c>
      <c r="G61" s="126"/>
    </row>
    <row r="62" spans="1:7" x14ac:dyDescent="0.25">
      <c r="A62" s="119">
        <f t="shared" si="3"/>
        <v>2020</v>
      </c>
      <c r="B62" s="122">
        <v>43922</v>
      </c>
      <c r="C62" s="123">
        <v>26.704142910000002</v>
      </c>
      <c r="D62" s="129" t="e">
        <v>#N/A</v>
      </c>
      <c r="E62" s="128">
        <f t="shared" si="5"/>
        <v>39.776249847833334</v>
      </c>
      <c r="F62" s="128">
        <v>26.704142910000002</v>
      </c>
      <c r="G62" s="126"/>
    </row>
    <row r="63" spans="1:7" x14ac:dyDescent="0.25">
      <c r="A63" s="119">
        <f t="shared" si="3"/>
        <v>2020</v>
      </c>
      <c r="B63" s="122">
        <v>43952</v>
      </c>
      <c r="C63" s="123">
        <v>29.821122824</v>
      </c>
      <c r="D63" s="129" t="e">
        <v>#N/A</v>
      </c>
      <c r="E63" s="128">
        <f t="shared" si="5"/>
        <v>39.776249847833334</v>
      </c>
      <c r="F63" s="128">
        <v>29.821122824</v>
      </c>
      <c r="G63" s="126"/>
    </row>
    <row r="64" spans="1:7" x14ac:dyDescent="0.25">
      <c r="A64" s="119">
        <f t="shared" si="3"/>
        <v>2020</v>
      </c>
      <c r="B64" s="122">
        <v>43983</v>
      </c>
      <c r="C64" s="123">
        <v>39.909196979999997</v>
      </c>
      <c r="D64" s="129" t="e">
        <v>#N/A</v>
      </c>
      <c r="E64" s="128">
        <f t="shared" si="5"/>
        <v>39.776249847833334</v>
      </c>
      <c r="F64" s="128">
        <v>39.909196979999997</v>
      </c>
      <c r="G64" s="126"/>
    </row>
    <row r="65" spans="1:7" x14ac:dyDescent="0.25">
      <c r="A65" s="119">
        <f t="shared" si="3"/>
        <v>2020</v>
      </c>
      <c r="B65" s="122">
        <v>44013</v>
      </c>
      <c r="C65" s="123">
        <v>52.950167024000002</v>
      </c>
      <c r="D65" s="129" t="e">
        <v>#N/A</v>
      </c>
      <c r="E65" s="128">
        <f t="shared" si="5"/>
        <v>39.776249847833334</v>
      </c>
      <c r="F65" s="128">
        <v>52.950167024000002</v>
      </c>
      <c r="G65" s="126"/>
    </row>
    <row r="66" spans="1:7" x14ac:dyDescent="0.25">
      <c r="A66" s="119">
        <f t="shared" si="3"/>
        <v>2020</v>
      </c>
      <c r="B66" s="122">
        <v>44044</v>
      </c>
      <c r="C66" s="123">
        <v>53.712463999000001</v>
      </c>
      <c r="D66" s="129" t="e">
        <v>#N/A</v>
      </c>
      <c r="E66" s="128">
        <f t="shared" si="5"/>
        <v>39.776249847833334</v>
      </c>
      <c r="F66" s="128">
        <v>53.712463999000001</v>
      </c>
      <c r="G66" s="126"/>
    </row>
    <row r="67" spans="1:7" x14ac:dyDescent="0.25">
      <c r="A67" s="119">
        <f t="shared" si="3"/>
        <v>2020</v>
      </c>
      <c r="B67" s="122">
        <v>44075</v>
      </c>
      <c r="C67" s="123">
        <v>41.888119830000001</v>
      </c>
      <c r="D67" s="129" t="e">
        <v>#N/A</v>
      </c>
      <c r="E67" s="128">
        <f t="shared" si="5"/>
        <v>39.776249847833334</v>
      </c>
      <c r="F67" s="128">
        <v>41.888119830000001</v>
      </c>
      <c r="G67" s="126"/>
    </row>
    <row r="68" spans="1:7" x14ac:dyDescent="0.25">
      <c r="A68" s="119">
        <f t="shared" si="3"/>
        <v>2020</v>
      </c>
      <c r="B68" s="122">
        <v>44105</v>
      </c>
      <c r="C68" s="123">
        <v>37.507379755999999</v>
      </c>
      <c r="D68" s="129" t="e">
        <v>#N/A</v>
      </c>
      <c r="E68" s="128">
        <f t="shared" si="5"/>
        <v>39.776249847833334</v>
      </c>
      <c r="F68" s="128">
        <v>37.507379755999999</v>
      </c>
      <c r="G68" s="126"/>
    </row>
    <row r="69" spans="1:7" x14ac:dyDescent="0.25">
      <c r="A69" s="119">
        <f t="shared" si="3"/>
        <v>2020</v>
      </c>
      <c r="B69" s="122">
        <v>44136</v>
      </c>
      <c r="C69" s="123">
        <v>38.028566939999997</v>
      </c>
      <c r="D69" s="129" t="e">
        <v>#N/A</v>
      </c>
      <c r="E69" s="128"/>
      <c r="F69" s="128">
        <v>38.028566939999997</v>
      </c>
      <c r="G69" s="126"/>
    </row>
    <row r="70" spans="1:7" x14ac:dyDescent="0.25">
      <c r="A70" s="119">
        <f t="shared" si="3"/>
        <v>2020</v>
      </c>
      <c r="B70" s="122">
        <v>44166</v>
      </c>
      <c r="C70" s="123">
        <v>47.290498047</v>
      </c>
      <c r="D70" s="129" t="e">
        <v>#N/A</v>
      </c>
      <c r="E70" s="128"/>
      <c r="F70" s="128">
        <v>47.290498047</v>
      </c>
      <c r="G70" s="126"/>
    </row>
    <row r="71" spans="1:7" x14ac:dyDescent="0.25">
      <c r="A71" s="119">
        <f t="shared" si="3"/>
        <v>2021</v>
      </c>
      <c r="B71" s="122">
        <v>44197</v>
      </c>
      <c r="C71" s="123">
        <v>49.192985593000003</v>
      </c>
      <c r="D71" s="129" t="e">
        <v>#N/A</v>
      </c>
      <c r="E71" s="128"/>
      <c r="F71" s="128">
        <v>49.192985593000003</v>
      </c>
      <c r="G71" s="126"/>
    </row>
    <row r="72" spans="1:7" x14ac:dyDescent="0.25">
      <c r="A72" s="119">
        <f t="shared" si="3"/>
        <v>2021</v>
      </c>
      <c r="B72" s="122">
        <v>44228</v>
      </c>
      <c r="C72" s="123">
        <v>50.544309826999999</v>
      </c>
      <c r="D72" s="129" t="e">
        <v>#N/A</v>
      </c>
      <c r="E72" s="128"/>
      <c r="F72" s="128">
        <v>50.544309826999999</v>
      </c>
      <c r="G72" s="126"/>
    </row>
    <row r="73" spans="1:7" x14ac:dyDescent="0.25">
      <c r="A73" s="119">
        <f t="shared" si="3"/>
        <v>2021</v>
      </c>
      <c r="B73" s="122">
        <v>44256</v>
      </c>
      <c r="C73" s="123">
        <v>36.670681678000001</v>
      </c>
      <c r="D73" s="129" t="e">
        <v>#N/A</v>
      </c>
      <c r="E73" s="128">
        <f t="shared" ref="E73:E80" si="6">AVERAGEIF($A$47:$A$108,A73,$F$47:$F$108)</f>
        <v>45.841285254833338</v>
      </c>
      <c r="F73" s="128">
        <v>36.670681678000001</v>
      </c>
      <c r="G73" s="126"/>
    </row>
    <row r="74" spans="1:7" x14ac:dyDescent="0.25">
      <c r="A74" s="119">
        <f t="shared" si="3"/>
        <v>2021</v>
      </c>
      <c r="B74" s="122">
        <v>44287</v>
      </c>
      <c r="C74" s="123">
        <v>34.792419299999999</v>
      </c>
      <c r="D74" s="129" t="e">
        <v>#N/A</v>
      </c>
      <c r="E74" s="128">
        <f t="shared" si="6"/>
        <v>45.841285254833338</v>
      </c>
      <c r="F74" s="128">
        <v>34.792419299999999</v>
      </c>
      <c r="G74" s="126"/>
    </row>
    <row r="75" spans="1:7" x14ac:dyDescent="0.25">
      <c r="A75" s="119">
        <f t="shared" si="3"/>
        <v>2021</v>
      </c>
      <c r="B75" s="122">
        <v>44317</v>
      </c>
      <c r="C75" s="123">
        <v>39.049486659999999</v>
      </c>
      <c r="D75" s="129">
        <v>39.049486659999999</v>
      </c>
      <c r="E75" s="128">
        <f t="shared" si="6"/>
        <v>45.841285254833338</v>
      </c>
      <c r="F75" s="128">
        <v>39.049486659999999</v>
      </c>
      <c r="G75" s="126"/>
    </row>
    <row r="76" spans="1:7" x14ac:dyDescent="0.25">
      <c r="A76" s="119">
        <f t="shared" si="3"/>
        <v>2021</v>
      </c>
      <c r="B76" s="122">
        <v>44348</v>
      </c>
      <c r="C76" s="123" t="e">
        <v>#N/A</v>
      </c>
      <c r="D76" s="129">
        <v>49.254159999999999</v>
      </c>
      <c r="E76" s="128">
        <f t="shared" si="6"/>
        <v>45.841285254833338</v>
      </c>
      <c r="F76" s="128">
        <v>49.254159999999999</v>
      </c>
      <c r="G76" s="126"/>
    </row>
    <row r="77" spans="1:7" x14ac:dyDescent="0.25">
      <c r="A77" s="119">
        <f t="shared" si="3"/>
        <v>2021</v>
      </c>
      <c r="B77" s="122">
        <v>44378</v>
      </c>
      <c r="C77" s="123" t="e">
        <v>#N/A</v>
      </c>
      <c r="D77" s="129">
        <v>59.583910000000003</v>
      </c>
      <c r="E77" s="128">
        <f t="shared" si="6"/>
        <v>45.841285254833338</v>
      </c>
      <c r="F77" s="128">
        <v>59.583910000000003</v>
      </c>
      <c r="G77" s="126"/>
    </row>
    <row r="78" spans="1:7" x14ac:dyDescent="0.25">
      <c r="A78" s="119">
        <f t="shared" si="3"/>
        <v>2021</v>
      </c>
      <c r="B78" s="122">
        <v>44409</v>
      </c>
      <c r="C78" s="123" t="e">
        <v>#N/A</v>
      </c>
      <c r="D78" s="129">
        <v>57.081380000000003</v>
      </c>
      <c r="E78" s="128">
        <f t="shared" si="6"/>
        <v>45.841285254833338</v>
      </c>
      <c r="F78" s="128">
        <v>57.081380000000003</v>
      </c>
      <c r="G78" s="126"/>
    </row>
    <row r="79" spans="1:7" x14ac:dyDescent="0.25">
      <c r="A79" s="119">
        <f t="shared" si="3"/>
        <v>2021</v>
      </c>
      <c r="B79" s="122">
        <v>44440</v>
      </c>
      <c r="C79" s="123" t="e">
        <v>#N/A</v>
      </c>
      <c r="D79" s="129">
        <v>45.313549999999999</v>
      </c>
      <c r="E79" s="128">
        <f t="shared" si="6"/>
        <v>45.841285254833338</v>
      </c>
      <c r="F79" s="128">
        <v>45.313549999999999</v>
      </c>
      <c r="G79" s="126"/>
    </row>
    <row r="80" spans="1:7" x14ac:dyDescent="0.25">
      <c r="A80" s="119">
        <f t="shared" si="3"/>
        <v>2021</v>
      </c>
      <c r="B80" s="122">
        <v>44470</v>
      </c>
      <c r="C80" s="123" t="e">
        <v>#N/A</v>
      </c>
      <c r="D80" s="129">
        <v>39.351120000000002</v>
      </c>
      <c r="E80" s="128">
        <f t="shared" si="6"/>
        <v>45.841285254833338</v>
      </c>
      <c r="F80" s="128">
        <v>39.351120000000002</v>
      </c>
      <c r="G80" s="126"/>
    </row>
    <row r="81" spans="1:7" x14ac:dyDescent="0.25">
      <c r="A81" s="119">
        <f t="shared" si="3"/>
        <v>2021</v>
      </c>
      <c r="B81" s="122">
        <v>44501</v>
      </c>
      <c r="C81" s="123" t="e">
        <v>#N/A</v>
      </c>
      <c r="D81" s="129">
        <v>37.267479999999999</v>
      </c>
      <c r="E81" s="128"/>
      <c r="F81" s="128">
        <v>37.267479999999999</v>
      </c>
      <c r="G81" s="126"/>
    </row>
    <row r="82" spans="1:7" x14ac:dyDescent="0.25">
      <c r="A82" s="119">
        <f t="shared" si="3"/>
        <v>2021</v>
      </c>
      <c r="B82" s="122">
        <v>44531</v>
      </c>
      <c r="C82" s="123" t="e">
        <v>#N/A</v>
      </c>
      <c r="D82" s="129">
        <v>51.993940000000002</v>
      </c>
      <c r="E82" s="128"/>
      <c r="F82" s="128">
        <v>51.993940000000002</v>
      </c>
      <c r="G82" s="126"/>
    </row>
    <row r="83" spans="1:7" x14ac:dyDescent="0.25">
      <c r="A83" s="119">
        <f t="shared" si="3"/>
        <v>2022</v>
      </c>
      <c r="B83" s="122">
        <v>44562</v>
      </c>
      <c r="C83" s="123" t="e">
        <v>#N/A</v>
      </c>
      <c r="D83" s="129">
        <v>55.487740000000002</v>
      </c>
      <c r="E83" s="128"/>
      <c r="F83" s="128">
        <v>55.487740000000002</v>
      </c>
      <c r="G83" s="126"/>
    </row>
    <row r="84" spans="1:7" x14ac:dyDescent="0.25">
      <c r="A84" s="119">
        <f t="shared" si="3"/>
        <v>2022</v>
      </c>
      <c r="B84" s="122">
        <v>44593</v>
      </c>
      <c r="C84" s="123" t="e">
        <v>#N/A</v>
      </c>
      <c r="D84" s="129">
        <v>45.516649999999998</v>
      </c>
      <c r="E84" s="128"/>
      <c r="F84" s="128">
        <v>45.516649999999998</v>
      </c>
      <c r="G84" s="126"/>
    </row>
    <row r="85" spans="1:7" x14ac:dyDescent="0.25">
      <c r="A85" s="119">
        <f t="shared" si="3"/>
        <v>2022</v>
      </c>
      <c r="B85" s="122">
        <v>44621</v>
      </c>
      <c r="C85" s="123" t="e">
        <v>#N/A</v>
      </c>
      <c r="D85" s="129">
        <v>39.535820000000001</v>
      </c>
      <c r="E85" s="128">
        <f t="shared" ref="E85:E92" si="7">AVERAGEIF($A$47:$A$108,A85,$F$47:$F$108)</f>
        <v>45.213289166666669</v>
      </c>
      <c r="F85" s="128">
        <v>39.535820000000001</v>
      </c>
      <c r="G85" s="126"/>
    </row>
    <row r="86" spans="1:7" x14ac:dyDescent="0.25">
      <c r="A86" s="119">
        <f t="shared" si="3"/>
        <v>2022</v>
      </c>
      <c r="B86" s="122">
        <v>44652</v>
      </c>
      <c r="C86" s="123" t="e">
        <v>#N/A</v>
      </c>
      <c r="D86" s="129">
        <v>35.58455</v>
      </c>
      <c r="E86" s="128">
        <f t="shared" si="7"/>
        <v>45.213289166666669</v>
      </c>
      <c r="F86" s="128">
        <v>35.58455</v>
      </c>
      <c r="G86" s="126"/>
    </row>
    <row r="87" spans="1:7" x14ac:dyDescent="0.25">
      <c r="A87" s="119">
        <f t="shared" si="3"/>
        <v>2022</v>
      </c>
      <c r="B87" s="122">
        <v>44682</v>
      </c>
      <c r="C87" s="123" t="e">
        <v>#N/A</v>
      </c>
      <c r="D87" s="129">
        <v>37.200290000000003</v>
      </c>
      <c r="E87" s="128">
        <f t="shared" si="7"/>
        <v>45.213289166666669</v>
      </c>
      <c r="F87" s="128">
        <v>37.200290000000003</v>
      </c>
      <c r="G87" s="126"/>
    </row>
    <row r="88" spans="1:7" x14ac:dyDescent="0.25">
      <c r="A88" s="119">
        <f t="shared" si="3"/>
        <v>2022</v>
      </c>
      <c r="B88" s="122">
        <v>44713</v>
      </c>
      <c r="C88" s="123" t="e">
        <v>#N/A</v>
      </c>
      <c r="D88" s="129">
        <v>47.03772</v>
      </c>
      <c r="E88" s="128">
        <f t="shared" si="7"/>
        <v>45.213289166666669</v>
      </c>
      <c r="F88" s="128">
        <v>47.03772</v>
      </c>
      <c r="G88" s="126"/>
    </row>
    <row r="89" spans="1:7" x14ac:dyDescent="0.25">
      <c r="A89" s="119">
        <f t="shared" si="3"/>
        <v>2022</v>
      </c>
      <c r="B89" s="122">
        <v>44743</v>
      </c>
      <c r="C89" s="123" t="e">
        <v>#N/A</v>
      </c>
      <c r="D89" s="129">
        <v>57.718820000000001</v>
      </c>
      <c r="E89" s="128">
        <f t="shared" si="7"/>
        <v>45.213289166666669</v>
      </c>
      <c r="F89" s="128">
        <v>57.718820000000001</v>
      </c>
      <c r="G89" s="126"/>
    </row>
    <row r="90" spans="1:7" x14ac:dyDescent="0.25">
      <c r="A90" s="119">
        <f t="shared" si="3"/>
        <v>2022</v>
      </c>
      <c r="B90" s="122">
        <v>44774</v>
      </c>
      <c r="C90" s="123" t="e">
        <v>#N/A</v>
      </c>
      <c r="D90" s="129">
        <v>55.250749999999996</v>
      </c>
      <c r="E90" s="128">
        <f t="shared" si="7"/>
        <v>45.213289166666669</v>
      </c>
      <c r="F90" s="128">
        <v>55.250749999999996</v>
      </c>
      <c r="G90" s="126"/>
    </row>
    <row r="91" spans="1:7" x14ac:dyDescent="0.25">
      <c r="A91" s="119">
        <f t="shared" si="3"/>
        <v>2022</v>
      </c>
      <c r="B91" s="122">
        <v>44805</v>
      </c>
      <c r="C91" s="123" t="e">
        <v>#N/A</v>
      </c>
      <c r="D91" s="129">
        <v>43.55245</v>
      </c>
      <c r="E91" s="128">
        <f t="shared" si="7"/>
        <v>45.213289166666669</v>
      </c>
      <c r="F91" s="128">
        <v>43.55245</v>
      </c>
      <c r="G91" s="126"/>
    </row>
    <row r="92" spans="1:7" x14ac:dyDescent="0.25">
      <c r="A92" s="119">
        <f t="shared" si="3"/>
        <v>2022</v>
      </c>
      <c r="B92" s="122">
        <v>44835</v>
      </c>
      <c r="C92" s="123" t="e">
        <v>#N/A</v>
      </c>
      <c r="D92" s="129">
        <v>39.062919999999998</v>
      </c>
      <c r="E92" s="128">
        <f t="shared" si="7"/>
        <v>45.213289166666669</v>
      </c>
      <c r="F92" s="128">
        <v>39.062919999999998</v>
      </c>
      <c r="G92" s="126"/>
    </row>
    <row r="93" spans="1:7" x14ac:dyDescent="0.25">
      <c r="A93" s="119">
        <f t="shared" si="3"/>
        <v>2022</v>
      </c>
      <c r="B93" s="122">
        <v>44866</v>
      </c>
      <c r="C93" s="123" t="e">
        <v>#N/A</v>
      </c>
      <c r="D93" s="129">
        <v>35.806260000000002</v>
      </c>
      <c r="E93" s="128"/>
      <c r="F93" s="128">
        <v>35.806260000000002</v>
      </c>
      <c r="G93" s="126"/>
    </row>
    <row r="94" spans="1:7" x14ac:dyDescent="0.25">
      <c r="A94" s="119">
        <f t="shared" si="3"/>
        <v>2022</v>
      </c>
      <c r="B94" s="122">
        <v>44896</v>
      </c>
      <c r="C94" s="123" t="e">
        <v>#N/A</v>
      </c>
      <c r="D94" s="129">
        <v>50.805500000000002</v>
      </c>
      <c r="E94" s="128"/>
      <c r="F94" s="128">
        <v>50.805500000000002</v>
      </c>
      <c r="G94" s="126"/>
    </row>
    <row r="95" spans="1:7" x14ac:dyDescent="0.25">
      <c r="B95" s="122"/>
    </row>
    <row r="96" spans="1:7" x14ac:dyDescent="0.25">
      <c r="B96" s="122"/>
    </row>
    <row r="97" spans="1:7" x14ac:dyDescent="0.25">
      <c r="B97" s="122"/>
    </row>
    <row r="98" spans="1:7" x14ac:dyDescent="0.25">
      <c r="B98" s="122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22"/>
    </row>
    <row r="103" spans="1:7" x14ac:dyDescent="0.25">
      <c r="B103" s="122"/>
    </row>
    <row r="104" spans="1:7" x14ac:dyDescent="0.25">
      <c r="B104" s="122"/>
    </row>
    <row r="105" spans="1:7" x14ac:dyDescent="0.25">
      <c r="B105" s="122"/>
    </row>
    <row r="106" spans="1:7" x14ac:dyDescent="0.25">
      <c r="B106" s="122"/>
    </row>
    <row r="107" spans="1:7" x14ac:dyDescent="0.25">
      <c r="B107" s="122"/>
    </row>
    <row r="108" spans="1:7" x14ac:dyDescent="0.25">
      <c r="B108" s="122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7109375" customWidth="1"/>
    <col min="17" max="17" width="13.42578125" customWidth="1"/>
  </cols>
  <sheetData>
    <row r="2" spans="1:17" ht="15.75" x14ac:dyDescent="0.25">
      <c r="A2" s="44" t="s">
        <v>599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9" t="s">
        <v>56</v>
      </c>
      <c r="Q6" s="210" t="s">
        <v>370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B25" s="599" t="s">
        <v>56</v>
      </c>
      <c r="C25" s="599"/>
      <c r="D25" s="599"/>
      <c r="E25" s="599"/>
      <c r="F25" s="534"/>
    </row>
    <row r="26" spans="1:11" x14ac:dyDescent="0.2">
      <c r="B26" s="36"/>
      <c r="C26" s="593" t="s">
        <v>40</v>
      </c>
      <c r="D26" s="593"/>
      <c r="E26" s="593"/>
    </row>
    <row r="27" spans="1:11" x14ac:dyDescent="0.2">
      <c r="A27" s="3"/>
      <c r="B27" s="37"/>
      <c r="C27" s="594" t="s">
        <v>634</v>
      </c>
      <c r="D27" s="594"/>
      <c r="E27" s="594"/>
    </row>
    <row r="28" spans="1:11" x14ac:dyDescent="0.2">
      <c r="A28" s="5"/>
      <c r="B28" s="69" t="s">
        <v>494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4">
        <v>187.203047</v>
      </c>
      <c r="C29" s="43">
        <f>+MIN($B$29,$B$41,$B$53,$B$65,$B$77)</f>
        <v>99.144744000000003</v>
      </c>
      <c r="D29" s="43">
        <f>+MAX($B$29,$B$41,$B$53,$B$65,$B$77)</f>
        <v>187.203047</v>
      </c>
      <c r="E29" s="17">
        <f t="shared" ref="E29:E92" si="0">D29-C29</f>
        <v>88.058302999999995</v>
      </c>
      <c r="G29" s="43"/>
      <c r="H29" s="17"/>
    </row>
    <row r="30" spans="1:11" x14ac:dyDescent="0.2">
      <c r="A30" s="1">
        <v>42401</v>
      </c>
      <c r="B30" s="12">
        <v>187.06361799999999</v>
      </c>
      <c r="C30" s="43">
        <f>+MIN($B$30,$B$42,$B$54,$B$66,$B$78)</f>
        <v>98.637321</v>
      </c>
      <c r="D30" s="43">
        <f>+MAX($B$30,$B$42,$B$54,$B$66,$B$78)</f>
        <v>187.06361799999999</v>
      </c>
      <c r="E30" s="17">
        <f t="shared" si="0"/>
        <v>88.426296999999991</v>
      </c>
      <c r="G30" s="43"/>
      <c r="H30" s="17"/>
    </row>
    <row r="31" spans="1:11" x14ac:dyDescent="0.2">
      <c r="A31" s="1">
        <v>42430</v>
      </c>
      <c r="B31" s="12">
        <v>191.55273500000001</v>
      </c>
      <c r="C31" s="43">
        <f>+MIN($B$31,$B$43,$B$55,$B$67,$B$79)</f>
        <v>96.932056000000003</v>
      </c>
      <c r="D31" s="43">
        <f>+MAX($B$31,$B$43,$B$55,$B$67,$B$79)</f>
        <v>191.55273500000001</v>
      </c>
      <c r="E31" s="17">
        <f t="shared" si="0"/>
        <v>94.62067900000001</v>
      </c>
      <c r="G31" s="43"/>
      <c r="H31" s="17"/>
    </row>
    <row r="32" spans="1:11" x14ac:dyDescent="0.2">
      <c r="A32" s="1">
        <v>42461</v>
      </c>
      <c r="B32" s="12">
        <v>193.18521200000001</v>
      </c>
      <c r="C32" s="43">
        <f>+MIN($B$32,$B$44,$B$56,$B$68,$B$80)</f>
        <v>108.07230199999999</v>
      </c>
      <c r="D32" s="43">
        <f>+MAX($B$32,$B$44,$B$56,$B$68,$B$80)</f>
        <v>193.18521200000001</v>
      </c>
      <c r="E32" s="17">
        <f t="shared" si="0"/>
        <v>85.112910000000014</v>
      </c>
      <c r="G32" s="43"/>
      <c r="H32" s="17"/>
    </row>
    <row r="33" spans="1:8" x14ac:dyDescent="0.2">
      <c r="A33" s="1">
        <v>42491</v>
      </c>
      <c r="B33" s="12">
        <v>192.41693000000001</v>
      </c>
      <c r="C33" s="43">
        <f>+MIN($B$33,$B$45,$B$57,$B$69,$B$81)</f>
        <v>115.700254</v>
      </c>
      <c r="D33" s="43">
        <f>+MAX($B$33,$B$45,$B$57,$B$69,$B$81)</f>
        <v>192.41693000000001</v>
      </c>
      <c r="E33" s="17">
        <f t="shared" si="0"/>
        <v>76.716676000000007</v>
      </c>
      <c r="G33" s="43"/>
      <c r="H33" s="17"/>
    </row>
    <row r="34" spans="1:8" x14ac:dyDescent="0.2">
      <c r="A34" s="1">
        <v>42522</v>
      </c>
      <c r="B34" s="12">
        <v>182.086476</v>
      </c>
      <c r="C34" s="43">
        <f>+MIN($B$34,$B$46,$B$58,$B$70,$B$82)</f>
        <v>116.860902</v>
      </c>
      <c r="D34" s="43">
        <f>+MAX($B$34,$B$46,$B$58,$B$70,$B$82)</f>
        <v>182.086476</v>
      </c>
      <c r="E34" s="17">
        <f t="shared" si="0"/>
        <v>65.225574000000009</v>
      </c>
      <c r="G34" s="43"/>
      <c r="H34" s="17"/>
    </row>
    <row r="35" spans="1:8" x14ac:dyDescent="0.2">
      <c r="A35" s="1">
        <v>42552</v>
      </c>
      <c r="B35" s="12">
        <v>168.11860899999999</v>
      </c>
      <c r="C35" s="43">
        <f>+MIN($B$35,$B$47,$B$59,$B$71,$B$83)</f>
        <v>110.348409</v>
      </c>
      <c r="D35" s="43">
        <f>+MAX($B$35,$B$47,$B$59,$B$71,$B$83)</f>
        <v>168.11860899999999</v>
      </c>
      <c r="E35" s="17">
        <f t="shared" si="0"/>
        <v>57.770199999999988</v>
      </c>
      <c r="G35" s="43"/>
      <c r="H35" s="17"/>
    </row>
    <row r="36" spans="1:8" x14ac:dyDescent="0.2">
      <c r="A36" s="1">
        <v>42583</v>
      </c>
      <c r="B36" s="12">
        <v>158.908174</v>
      </c>
      <c r="C36" s="43">
        <f>+MIN($B$36,$B$48,$B$60,$B$72,$B$84)</f>
        <v>103.744169</v>
      </c>
      <c r="D36" s="43">
        <f>+MAX($B$36,$B$48,$B$60,$B$72,$B$84)</f>
        <v>158.908174</v>
      </c>
      <c r="E36" s="17">
        <f t="shared" si="0"/>
        <v>55.164005000000003</v>
      </c>
      <c r="G36" s="43"/>
      <c r="H36" s="17"/>
    </row>
    <row r="37" spans="1:8" x14ac:dyDescent="0.2">
      <c r="A37" s="1">
        <v>42614</v>
      </c>
      <c r="B37" s="12">
        <v>156.56690900000001</v>
      </c>
      <c r="C37" s="43">
        <f>+MIN($B$37,$B$49,$B$61,$B$73,$B$85)</f>
        <v>100.383973</v>
      </c>
      <c r="D37" s="43">
        <f>+MAX($B$37,$B$49,$B$61,$B$73,$B$85)</f>
        <v>156.56690900000001</v>
      </c>
      <c r="E37" s="17">
        <f t="shared" si="0"/>
        <v>56.182936000000012</v>
      </c>
      <c r="G37" s="43"/>
      <c r="H37" s="17"/>
    </row>
    <row r="38" spans="1:8" x14ac:dyDescent="0.2">
      <c r="A38" s="1">
        <v>42644</v>
      </c>
      <c r="B38" s="12">
        <v>160.93226000000001</v>
      </c>
      <c r="C38" s="43">
        <f>+MIN($B$38,$B$50,$B$62,$B$74,$B$86)</f>
        <v>104.855065</v>
      </c>
      <c r="D38" s="43">
        <f>+MAX($B$38,$B$50,$B$62,$B$74,$B$86)</f>
        <v>160.93226000000001</v>
      </c>
      <c r="E38" s="17">
        <f t="shared" si="0"/>
        <v>56.077195000000017</v>
      </c>
      <c r="G38" s="43"/>
      <c r="H38" s="17"/>
    </row>
    <row r="39" spans="1:8" x14ac:dyDescent="0.2">
      <c r="A39" s="1">
        <v>42675</v>
      </c>
      <c r="B39" s="12">
        <v>170.27655799999999</v>
      </c>
      <c r="C39" s="43">
        <f>+MIN($B$39,$B$51,$B$63,$B$75,$B$87)</f>
        <v>104.075187</v>
      </c>
      <c r="D39" s="43">
        <f>+MAX($B$39,$B$51,$B$63,$B$75,$B$87)</f>
        <v>170.27655799999999</v>
      </c>
      <c r="E39" s="17">
        <f t="shared" si="0"/>
        <v>66.201370999999995</v>
      </c>
      <c r="G39" s="43"/>
      <c r="H39" s="17"/>
    </row>
    <row r="40" spans="1:8" x14ac:dyDescent="0.2">
      <c r="A40" s="1">
        <v>42705</v>
      </c>
      <c r="B40" s="12">
        <v>162.00901400000001</v>
      </c>
      <c r="C40" s="43">
        <f>+MIN($B$40,$B$52,$B$64,$B$76,$B$88)</f>
        <v>102.79285400000001</v>
      </c>
      <c r="D40" s="43">
        <f>+MAX($B$40,$B$52,$B$64,$B$76,$B$88)</f>
        <v>162.00901400000001</v>
      </c>
      <c r="E40" s="17">
        <f t="shared" si="0"/>
        <v>59.216160000000002</v>
      </c>
      <c r="G40" s="43"/>
      <c r="H40" s="17"/>
    </row>
    <row r="41" spans="1:8" x14ac:dyDescent="0.2">
      <c r="A41" s="1">
        <v>42736</v>
      </c>
      <c r="B41" s="12">
        <v>156.21421000000001</v>
      </c>
      <c r="C41" s="43">
        <f>+MIN($B$29,$B$41,$B$53,$B$65,$B$77)</f>
        <v>99.144744000000003</v>
      </c>
      <c r="D41" s="43">
        <f>+MAX($B$29,$B$41,$B$53,$B$65,$B$77)</f>
        <v>187.203047</v>
      </c>
      <c r="E41" s="17">
        <f t="shared" si="0"/>
        <v>88.058302999999995</v>
      </c>
      <c r="G41" s="43"/>
      <c r="H41" s="17"/>
    </row>
    <row r="42" spans="1:8" x14ac:dyDescent="0.2">
      <c r="A42" s="1">
        <v>42767</v>
      </c>
      <c r="B42" s="12">
        <v>160.50150199999999</v>
      </c>
      <c r="C42" s="43">
        <f>+MIN($B$30,$B$42,$B$54,$B$66,$B$78)</f>
        <v>98.637321</v>
      </c>
      <c r="D42" s="43">
        <f>+MAX($B$30,$B$42,$B$54,$B$66,$B$78)</f>
        <v>187.06361799999999</v>
      </c>
      <c r="E42" s="17">
        <f t="shared" si="0"/>
        <v>88.426296999999991</v>
      </c>
      <c r="G42" s="43"/>
      <c r="H42" s="17"/>
    </row>
    <row r="43" spans="1:8" x14ac:dyDescent="0.2">
      <c r="A43" s="1">
        <v>42795</v>
      </c>
      <c r="B43" s="12">
        <v>161.81549000000001</v>
      </c>
      <c r="C43" s="43">
        <f>+MIN($B$31,$B$43,$B$55,$B$67,$B$79)</f>
        <v>96.932056000000003</v>
      </c>
      <c r="D43" s="43">
        <f>+MAX($B$31,$B$43,$B$55,$B$67,$B$79)</f>
        <v>191.55273500000001</v>
      </c>
      <c r="E43" s="17">
        <f t="shared" si="0"/>
        <v>94.62067900000001</v>
      </c>
      <c r="G43" s="43"/>
      <c r="H43" s="17"/>
    </row>
    <row r="44" spans="1:8" x14ac:dyDescent="0.2">
      <c r="A44" s="1">
        <v>42826</v>
      </c>
      <c r="B44" s="12">
        <v>163.93691200000001</v>
      </c>
      <c r="C44" s="43">
        <f>+MIN($B$32,$B$44,$B$56,$B$68,$B$80)</f>
        <v>108.07230199999999</v>
      </c>
      <c r="D44" s="43">
        <f>+MAX($B$32,$B$44,$B$56,$B$68,$B$80)</f>
        <v>193.18521200000001</v>
      </c>
      <c r="E44" s="17">
        <f t="shared" si="0"/>
        <v>85.112910000000014</v>
      </c>
      <c r="G44" s="43"/>
      <c r="H44" s="17"/>
    </row>
    <row r="45" spans="1:8" x14ac:dyDescent="0.2">
      <c r="A45" s="1">
        <v>42856</v>
      </c>
      <c r="B45" s="12">
        <v>162.54224199999999</v>
      </c>
      <c r="C45" s="43">
        <f>+MIN($B$33,$B$45,$B$57,$B$69,$B$81)</f>
        <v>115.700254</v>
      </c>
      <c r="D45" s="43">
        <f>+MAX($B$33,$B$45,$B$57,$B$69,$B$81)</f>
        <v>192.41693000000001</v>
      </c>
      <c r="E45" s="17">
        <f t="shared" si="0"/>
        <v>76.716676000000007</v>
      </c>
      <c r="G45" s="43"/>
      <c r="H45" s="17"/>
    </row>
    <row r="46" spans="1:8" x14ac:dyDescent="0.2">
      <c r="A46" s="1">
        <v>42887</v>
      </c>
      <c r="B46" s="12">
        <v>158.013959</v>
      </c>
      <c r="C46" s="43">
        <f>+MIN($B$34,$B$46,$B$58,$B$70,$B$82)</f>
        <v>116.860902</v>
      </c>
      <c r="D46" s="43">
        <f>+MAX($B$34,$B$46,$B$58,$B$70,$B$82)</f>
        <v>182.086476</v>
      </c>
      <c r="E46" s="17">
        <f t="shared" si="0"/>
        <v>65.225574000000009</v>
      </c>
      <c r="G46" s="43"/>
      <c r="H46" s="17"/>
    </row>
    <row r="47" spans="1:8" x14ac:dyDescent="0.2">
      <c r="A47" s="1">
        <v>42917</v>
      </c>
      <c r="B47" s="12">
        <v>145.81148300000001</v>
      </c>
      <c r="C47" s="43">
        <f>+MIN($B$35,$B$47,$B$59,$B$71,$B$83)</f>
        <v>110.348409</v>
      </c>
      <c r="D47" s="43">
        <f>+MAX($B$35,$B$47,$B$59,$B$71,$B$83)</f>
        <v>168.11860899999999</v>
      </c>
      <c r="E47" s="17">
        <f t="shared" si="0"/>
        <v>57.770199999999988</v>
      </c>
      <c r="G47" s="43"/>
      <c r="H47" s="17"/>
    </row>
    <row r="48" spans="1:8" x14ac:dyDescent="0.2">
      <c r="A48" s="1">
        <v>42948</v>
      </c>
      <c r="B48" s="12">
        <v>141.204061</v>
      </c>
      <c r="C48" s="43">
        <f>+MIN($B$36,$B$48,$B$60,$B$72,$B$84)</f>
        <v>103.744169</v>
      </c>
      <c r="D48" s="43">
        <f>+MAX($B$36,$B$48,$B$60,$B$72,$B$84)</f>
        <v>158.908174</v>
      </c>
      <c r="E48" s="17">
        <f t="shared" si="0"/>
        <v>55.164005000000003</v>
      </c>
      <c r="G48" s="43"/>
      <c r="H48" s="17"/>
    </row>
    <row r="49" spans="1:8" x14ac:dyDescent="0.2">
      <c r="A49" s="1">
        <v>42979</v>
      </c>
      <c r="B49" s="12">
        <v>139.5712</v>
      </c>
      <c r="C49" s="43">
        <f>+MIN($B$37,$B$49,$B$61,$B$73,$B$85)</f>
        <v>100.383973</v>
      </c>
      <c r="D49" s="43">
        <f>+MAX($B$37,$B$49,$B$61,$B$73,$B$85)</f>
        <v>156.56690900000001</v>
      </c>
      <c r="E49" s="17">
        <f t="shared" si="0"/>
        <v>56.182936000000012</v>
      </c>
      <c r="G49" s="43"/>
      <c r="H49" s="17"/>
    </row>
    <row r="50" spans="1:8" x14ac:dyDescent="0.2">
      <c r="A50" s="1">
        <v>43009</v>
      </c>
      <c r="B50" s="12">
        <v>141.46251899999999</v>
      </c>
      <c r="C50" s="43">
        <f>+MIN($B$38,$B$50,$B$62,$B$74,$B$86)</f>
        <v>104.855065</v>
      </c>
      <c r="D50" s="43">
        <f>+MAX($B$38,$B$50,$B$62,$B$74,$B$86)</f>
        <v>160.93226000000001</v>
      </c>
      <c r="E50" s="17">
        <f t="shared" si="0"/>
        <v>56.077195000000017</v>
      </c>
      <c r="G50" s="43"/>
      <c r="H50" s="17"/>
    </row>
    <row r="51" spans="1:8" x14ac:dyDescent="0.2">
      <c r="A51" s="1">
        <v>43040</v>
      </c>
      <c r="B51" s="12">
        <v>143.424037</v>
      </c>
      <c r="C51" s="43">
        <f>+MIN($B$39,$B$51,$B$63,$B$75,$B$87)</f>
        <v>104.075187</v>
      </c>
      <c r="D51" s="43">
        <f>+MAX($B$39,$B$51,$B$63,$B$75,$B$87)</f>
        <v>170.27655799999999</v>
      </c>
      <c r="E51" s="17">
        <f t="shared" si="0"/>
        <v>66.201370999999995</v>
      </c>
      <c r="G51" s="43"/>
      <c r="H51" s="17"/>
    </row>
    <row r="52" spans="1:8" x14ac:dyDescent="0.2">
      <c r="A52" s="1">
        <v>43070</v>
      </c>
      <c r="B52" s="12">
        <v>137.68714800000001</v>
      </c>
      <c r="C52" s="43">
        <f>+MIN($B$40,$B$52,$B$64,$B$76,$B$88)</f>
        <v>102.79285400000001</v>
      </c>
      <c r="D52" s="43">
        <f>+MAX($B$40,$B$52,$B$64,$B$76,$B$88)</f>
        <v>162.00901400000001</v>
      </c>
      <c r="E52" s="17">
        <f t="shared" si="0"/>
        <v>59.216160000000002</v>
      </c>
      <c r="G52" s="43"/>
      <c r="H52" s="17"/>
    </row>
    <row r="53" spans="1:8" x14ac:dyDescent="0.2">
      <c r="A53" s="1">
        <v>43101</v>
      </c>
      <c r="B53" s="12">
        <v>123.234514</v>
      </c>
      <c r="C53" s="43">
        <f>+MIN($B$29,$B$41,$B$53,$B$65,$B$77)</f>
        <v>99.144744000000003</v>
      </c>
      <c r="D53" s="43">
        <f>+MAX($B$29,$B$41,$B$53,$B$65,$B$77)</f>
        <v>187.203047</v>
      </c>
      <c r="E53" s="17">
        <f t="shared" si="0"/>
        <v>88.058302999999995</v>
      </c>
      <c r="G53" s="43"/>
      <c r="H53" s="17"/>
    </row>
    <row r="54" spans="1:8" x14ac:dyDescent="0.2">
      <c r="A54" s="1">
        <v>43132</v>
      </c>
      <c r="B54" s="12">
        <v>120.52585999999999</v>
      </c>
      <c r="C54" s="43">
        <f>+MIN($B$30,$B$42,$B$54,$B$66,$B$78)</f>
        <v>98.637321</v>
      </c>
      <c r="D54" s="43">
        <f>+MAX($B$30,$B$42,$B$54,$B$66,$B$78)</f>
        <v>187.06361799999999</v>
      </c>
      <c r="E54" s="17">
        <f t="shared" si="0"/>
        <v>88.426296999999991</v>
      </c>
      <c r="G54" s="43"/>
      <c r="H54" s="17"/>
    </row>
    <row r="55" spans="1:8" x14ac:dyDescent="0.2">
      <c r="A55" s="1">
        <v>43160</v>
      </c>
      <c r="B55" s="12">
        <v>126.007914</v>
      </c>
      <c r="C55" s="43">
        <f>+MIN($B$31,$B$43,$B$55,$B$67,$B$79)</f>
        <v>96.932056000000003</v>
      </c>
      <c r="D55" s="43">
        <f>+MAX($B$31,$B$43,$B$55,$B$67,$B$79)</f>
        <v>191.55273500000001</v>
      </c>
      <c r="E55" s="17">
        <f t="shared" si="0"/>
        <v>94.62067900000001</v>
      </c>
      <c r="G55" s="43"/>
      <c r="H55" s="17"/>
    </row>
    <row r="56" spans="1:8" x14ac:dyDescent="0.2">
      <c r="A56" s="1">
        <v>43191</v>
      </c>
      <c r="B56" s="12">
        <v>128.57078799999999</v>
      </c>
      <c r="C56" s="43">
        <f>+MIN($B$32,$B$44,$B$56,$B$68,$B$80)</f>
        <v>108.07230199999999</v>
      </c>
      <c r="D56" s="43">
        <f>+MAX($B$32,$B$44,$B$56,$B$68,$B$80)</f>
        <v>193.18521200000001</v>
      </c>
      <c r="E56" s="17">
        <f t="shared" si="0"/>
        <v>85.112910000000014</v>
      </c>
      <c r="G56" s="43"/>
      <c r="H56" s="17"/>
    </row>
    <row r="57" spans="1:8" x14ac:dyDescent="0.2">
      <c r="A57" s="1">
        <v>43221</v>
      </c>
      <c r="B57" s="12">
        <v>127.982</v>
      </c>
      <c r="C57" s="43">
        <f>+MIN($B$33,$B$45,$B$57,$B$69,$B$81)</f>
        <v>115.700254</v>
      </c>
      <c r="D57" s="43">
        <f>+MAX($B$33,$B$45,$B$57,$B$69,$B$81)</f>
        <v>192.41693000000001</v>
      </c>
      <c r="E57" s="17">
        <f t="shared" si="0"/>
        <v>76.716676000000007</v>
      </c>
      <c r="G57" s="43"/>
      <c r="H57" s="17"/>
    </row>
    <row r="58" spans="1:8" x14ac:dyDescent="0.2">
      <c r="A58" s="1">
        <v>43252</v>
      </c>
      <c r="B58" s="12">
        <v>121.04136200000001</v>
      </c>
      <c r="C58" s="43">
        <f>+MIN($B$34,$B$46,$B$58,$B$70,$B$82)</f>
        <v>116.860902</v>
      </c>
      <c r="D58" s="43">
        <f>+MAX($B$34,$B$46,$B$58,$B$70,$B$82)</f>
        <v>182.086476</v>
      </c>
      <c r="E58" s="17">
        <f t="shared" si="0"/>
        <v>65.225574000000009</v>
      </c>
      <c r="G58" s="43"/>
      <c r="H58" s="17"/>
    </row>
    <row r="59" spans="1:8" x14ac:dyDescent="0.2">
      <c r="A59" s="1">
        <v>43282</v>
      </c>
      <c r="B59" s="12">
        <v>110.348409</v>
      </c>
      <c r="C59" s="43">
        <f>+MIN($B$35,$B$47,$B$59,$B$71,$B$83)</f>
        <v>110.348409</v>
      </c>
      <c r="D59" s="43">
        <f>+MAX($B$35,$B$47,$B$59,$B$71,$B$83)</f>
        <v>168.11860899999999</v>
      </c>
      <c r="E59" s="17">
        <f t="shared" si="0"/>
        <v>57.770199999999988</v>
      </c>
      <c r="G59" s="43"/>
      <c r="H59" s="17"/>
    </row>
    <row r="60" spans="1:8" x14ac:dyDescent="0.2">
      <c r="A60" s="1">
        <v>43313</v>
      </c>
      <c r="B60" s="12">
        <v>103.744169</v>
      </c>
      <c r="C60" s="43">
        <f>+MIN($B$36,$B$48,$B$60,$B$72,$B$84)</f>
        <v>103.744169</v>
      </c>
      <c r="D60" s="43">
        <f>+MAX($B$36,$B$48,$B$60,$B$72,$B$84)</f>
        <v>158.908174</v>
      </c>
      <c r="E60" s="17">
        <f t="shared" si="0"/>
        <v>55.164005000000003</v>
      </c>
      <c r="G60" s="43"/>
      <c r="H60" s="17"/>
    </row>
    <row r="61" spans="1:8" x14ac:dyDescent="0.2">
      <c r="A61" s="1">
        <v>43344</v>
      </c>
      <c r="B61" s="12">
        <v>100.383973</v>
      </c>
      <c r="C61" s="43">
        <f>+MIN($B$37,$B$49,$B$61,$B$73,$B$85)</f>
        <v>100.383973</v>
      </c>
      <c r="D61" s="43">
        <f>+MAX($B$37,$B$49,$B$61,$B$73,$B$85)</f>
        <v>156.56690900000001</v>
      </c>
      <c r="E61" s="17">
        <f t="shared" si="0"/>
        <v>56.182936000000012</v>
      </c>
      <c r="G61" s="43"/>
      <c r="H61" s="17"/>
    </row>
    <row r="62" spans="1:8" x14ac:dyDescent="0.2">
      <c r="A62" s="1">
        <v>43374</v>
      </c>
      <c r="B62" s="12">
        <v>104.855065</v>
      </c>
      <c r="C62" s="43">
        <f>+MIN($B$38,$B$50,$B$62,$B$74,$B$86)</f>
        <v>104.855065</v>
      </c>
      <c r="D62" s="43">
        <f>+MAX($B$38,$B$50,$B$62,$B$74,$B$86)</f>
        <v>160.93226000000001</v>
      </c>
      <c r="E62" s="17">
        <f t="shared" si="0"/>
        <v>56.077195000000017</v>
      </c>
      <c r="G62" s="43"/>
      <c r="H62" s="17"/>
    </row>
    <row r="63" spans="1:8" x14ac:dyDescent="0.2">
      <c r="A63" s="1">
        <v>43405</v>
      </c>
      <c r="B63" s="12">
        <v>104.075187</v>
      </c>
      <c r="C63" s="43">
        <f>+MIN($B$39,$B$51,$B$63,$B$75,$B$87)</f>
        <v>104.075187</v>
      </c>
      <c r="D63" s="43">
        <f>+MAX($B$39,$B$51,$B$63,$B$75,$B$87)</f>
        <v>170.27655799999999</v>
      </c>
      <c r="E63" s="17">
        <f t="shared" si="0"/>
        <v>66.201370999999995</v>
      </c>
      <c r="G63" s="43"/>
      <c r="H63" s="17"/>
    </row>
    <row r="64" spans="1:8" x14ac:dyDescent="0.2">
      <c r="A64" s="1">
        <v>43435</v>
      </c>
      <c r="B64" s="12">
        <v>102.79285400000001</v>
      </c>
      <c r="C64" s="43">
        <f>+MIN($B$40,$B$52,$B$64,$B$76,$B$88)</f>
        <v>102.79285400000001</v>
      </c>
      <c r="D64" s="43">
        <f>+MAX($B$40,$B$52,$B$64,$B$76,$B$88)</f>
        <v>162.00901400000001</v>
      </c>
      <c r="E64" s="17">
        <f t="shared" si="0"/>
        <v>59.216160000000002</v>
      </c>
      <c r="G64" s="43"/>
      <c r="H64" s="17"/>
    </row>
    <row r="65" spans="1:8" x14ac:dyDescent="0.2">
      <c r="A65" s="1">
        <v>43466</v>
      </c>
      <c r="B65" s="12">
        <v>99.144744000000003</v>
      </c>
      <c r="C65" s="43">
        <f>+MIN($B$29,$B$41,$B$53,$B$65,$B$77)</f>
        <v>99.144744000000003</v>
      </c>
      <c r="D65" s="43">
        <f>+MAX($B$29,$B$41,$B$53,$B$65,$B$77)</f>
        <v>187.203047</v>
      </c>
      <c r="E65" s="17">
        <f t="shared" si="0"/>
        <v>88.058302999999995</v>
      </c>
      <c r="G65" s="43"/>
      <c r="H65" s="17"/>
    </row>
    <row r="66" spans="1:8" x14ac:dyDescent="0.2">
      <c r="A66" s="1">
        <v>43497</v>
      </c>
      <c r="B66" s="12">
        <v>98.637321</v>
      </c>
      <c r="C66" s="43">
        <f>+MIN($B$30,$B$42,$B$54,$B$66,$B$78)</f>
        <v>98.637321</v>
      </c>
      <c r="D66" s="43">
        <f>+MAX($B$30,$B$42,$B$54,$B$66,$B$78)</f>
        <v>187.06361799999999</v>
      </c>
      <c r="E66" s="17">
        <f t="shared" si="0"/>
        <v>88.426296999999991</v>
      </c>
      <c r="G66" s="43"/>
      <c r="H66" s="17"/>
    </row>
    <row r="67" spans="1:8" x14ac:dyDescent="0.2">
      <c r="A67" s="1">
        <v>43525</v>
      </c>
      <c r="B67" s="12">
        <v>96.932056000000003</v>
      </c>
      <c r="C67" s="43">
        <f>+MIN($B$31,$B$43,$B$55,$B$67,$B$79)</f>
        <v>96.932056000000003</v>
      </c>
      <c r="D67" s="43">
        <f>+MAX($B$31,$B$43,$B$55,$B$67,$B$79)</f>
        <v>191.55273500000001</v>
      </c>
      <c r="E67" s="17">
        <f t="shared" si="0"/>
        <v>94.62067900000001</v>
      </c>
      <c r="G67" s="43"/>
      <c r="H67" s="17"/>
    </row>
    <row r="68" spans="1:8" x14ac:dyDescent="0.2">
      <c r="A68" s="1">
        <v>43556</v>
      </c>
      <c r="B68" s="12">
        <v>108.07230199999999</v>
      </c>
      <c r="C68" s="43">
        <f>+MIN($B$32,$B$44,$B$56,$B$68,$B$80)</f>
        <v>108.07230199999999</v>
      </c>
      <c r="D68" s="43">
        <f>+MAX($B$32,$B$44,$B$56,$B$68,$B$80)</f>
        <v>193.18521200000001</v>
      </c>
      <c r="E68" s="17">
        <f t="shared" si="0"/>
        <v>85.112910000000014</v>
      </c>
      <c r="G68" s="43"/>
      <c r="H68" s="17"/>
    </row>
    <row r="69" spans="1:8" x14ac:dyDescent="0.2">
      <c r="A69" s="1">
        <v>43586</v>
      </c>
      <c r="B69" s="12">
        <v>115.700254</v>
      </c>
      <c r="C69" s="43">
        <f>+MIN($B$33,$B$45,$B$57,$B$69,$B$81)</f>
        <v>115.700254</v>
      </c>
      <c r="D69" s="43">
        <f>+MAX($B$33,$B$45,$B$57,$B$69,$B$81)</f>
        <v>192.41693000000001</v>
      </c>
      <c r="E69" s="17">
        <f t="shared" si="0"/>
        <v>76.716676000000007</v>
      </c>
      <c r="G69" s="43"/>
      <c r="H69" s="17"/>
    </row>
    <row r="70" spans="1:8" x14ac:dyDescent="0.2">
      <c r="A70" s="1">
        <v>43617</v>
      </c>
      <c r="B70" s="12">
        <v>116.860902</v>
      </c>
      <c r="C70" s="43">
        <f>+MIN($B$34,$B$46,$B$58,$B$70,$B$82)</f>
        <v>116.860902</v>
      </c>
      <c r="D70" s="43">
        <f>+MAX($B$34,$B$46,$B$58,$B$70,$B$82)</f>
        <v>182.086476</v>
      </c>
      <c r="E70" s="17">
        <f t="shared" si="0"/>
        <v>65.225574000000009</v>
      </c>
      <c r="G70" s="43"/>
      <c r="H70" s="17"/>
    </row>
    <row r="71" spans="1:8" x14ac:dyDescent="0.2">
      <c r="A71" s="1">
        <v>43647</v>
      </c>
      <c r="B71" s="12">
        <v>110.661384</v>
      </c>
      <c r="C71" s="43">
        <f>+MIN($B$35,$B$47,$B$59,$B$71,$B$83)</f>
        <v>110.348409</v>
      </c>
      <c r="D71" s="43">
        <f>+MAX($B$35,$B$47,$B$59,$B$71,$B$83)</f>
        <v>168.11860899999999</v>
      </c>
      <c r="E71" s="17">
        <f t="shared" si="0"/>
        <v>57.770199999999988</v>
      </c>
      <c r="G71" s="43"/>
      <c r="H71" s="17"/>
    </row>
    <row r="72" spans="1:8" x14ac:dyDescent="0.2">
      <c r="A72" s="1">
        <v>43678</v>
      </c>
      <c r="B72" s="12">
        <v>110.268097</v>
      </c>
      <c r="C72" s="43">
        <f>+MIN($B$36,$B$48,$B$60,$B$72,$B$84)</f>
        <v>103.744169</v>
      </c>
      <c r="D72" s="43">
        <f>+MAX($B$36,$B$48,$B$60,$B$72,$B$84)</f>
        <v>158.908174</v>
      </c>
      <c r="E72" s="17">
        <f t="shared" si="0"/>
        <v>55.164005000000003</v>
      </c>
      <c r="G72" s="43"/>
      <c r="H72" s="17"/>
    </row>
    <row r="73" spans="1:8" x14ac:dyDescent="0.2">
      <c r="A73" s="1">
        <v>43709</v>
      </c>
      <c r="B73" s="12">
        <v>110.614957</v>
      </c>
      <c r="C73" s="43">
        <f>+MIN($B$37,$B$49,$B$61,$B$73,$B$85)</f>
        <v>100.383973</v>
      </c>
      <c r="D73" s="43">
        <f>+MAX($B$37,$B$49,$B$61,$B$73,$B$85)</f>
        <v>156.56690900000001</v>
      </c>
      <c r="E73" s="17">
        <f t="shared" si="0"/>
        <v>56.182936000000012</v>
      </c>
      <c r="G73" s="43"/>
      <c r="H73" s="17"/>
    </row>
    <row r="74" spans="1:8" x14ac:dyDescent="0.2">
      <c r="A74" s="1">
        <v>43739</v>
      </c>
      <c r="B74" s="12">
        <v>118.56643200000001</v>
      </c>
      <c r="C74" s="43">
        <f>+MIN($B$38,$B$50,$B$62,$B$74,$B$86)</f>
        <v>104.855065</v>
      </c>
      <c r="D74" s="43">
        <f>+MAX($B$38,$B$50,$B$62,$B$74,$B$86)</f>
        <v>160.93226000000001</v>
      </c>
      <c r="E74" s="17">
        <f t="shared" si="0"/>
        <v>56.077195000000017</v>
      </c>
      <c r="G74" s="43"/>
      <c r="H74" s="17"/>
    </row>
    <row r="75" spans="1:8" x14ac:dyDescent="0.2">
      <c r="A75" s="1">
        <v>43770</v>
      </c>
      <c r="B75" s="12">
        <v>122.357287</v>
      </c>
      <c r="C75" s="43">
        <f>+MIN($B$39,$B$51,$B$63,$B$75,$B$87)</f>
        <v>104.075187</v>
      </c>
      <c r="D75" s="43">
        <f>+MAX($B$39,$B$51,$B$63,$B$75,$B$87)</f>
        <v>170.27655799999999</v>
      </c>
      <c r="E75" s="17">
        <f t="shared" si="0"/>
        <v>66.201370999999995</v>
      </c>
      <c r="G75" s="43"/>
      <c r="H75" s="17"/>
    </row>
    <row r="76" spans="1:8" x14ac:dyDescent="0.2">
      <c r="A76" s="1">
        <v>43800</v>
      </c>
      <c r="B76" s="12">
        <v>128.17629199999999</v>
      </c>
      <c r="C76" s="43">
        <f>+MIN($B$40,$B$52,$B$64,$B$76,$B$88)</f>
        <v>102.79285400000001</v>
      </c>
      <c r="D76" s="43">
        <f>+MAX($B$40,$B$52,$B$64,$B$76,$B$88)</f>
        <v>162.00901400000001</v>
      </c>
      <c r="E76" s="17">
        <f t="shared" si="0"/>
        <v>59.216160000000002</v>
      </c>
      <c r="G76" s="43"/>
      <c r="H76" s="17"/>
    </row>
    <row r="77" spans="1:8" x14ac:dyDescent="0.2">
      <c r="A77" s="1">
        <v>43831</v>
      </c>
      <c r="B77" s="12">
        <v>134.35187999999999</v>
      </c>
      <c r="C77" s="43">
        <f>+MIN($B$29,$B$41,$B$53,$B$65,$B$77)</f>
        <v>99.144744000000003</v>
      </c>
      <c r="D77" s="43">
        <f>+MAX($B$29,$B$41,$B$53,$B$65,$B$77)</f>
        <v>187.203047</v>
      </c>
      <c r="E77" s="17">
        <f t="shared" si="0"/>
        <v>88.058302999999995</v>
      </c>
      <c r="G77" s="43"/>
      <c r="H77" s="17"/>
    </row>
    <row r="78" spans="1:8" x14ac:dyDescent="0.2">
      <c r="A78" s="1">
        <v>43862</v>
      </c>
      <c r="B78" s="12">
        <v>139.27991800000001</v>
      </c>
      <c r="C78" s="43">
        <f>+MIN($B$30,$B$42,$B$54,$B$66,$B$78)</f>
        <v>98.637321</v>
      </c>
      <c r="D78" s="43">
        <f>+MAX($B$30,$B$42,$B$54,$B$66,$B$78)</f>
        <v>187.06361799999999</v>
      </c>
      <c r="E78" s="17">
        <f t="shared" si="0"/>
        <v>88.426296999999991</v>
      </c>
      <c r="G78" s="43"/>
      <c r="H78" s="17"/>
    </row>
    <row r="79" spans="1:8" x14ac:dyDescent="0.2">
      <c r="A79" s="1">
        <v>43891</v>
      </c>
      <c r="B79" s="12">
        <v>145.21801199999999</v>
      </c>
      <c r="C79" s="43">
        <f>+MIN($B$31,$B$43,$B$55,$B$67,$B$79)</f>
        <v>96.932056000000003</v>
      </c>
      <c r="D79" s="43">
        <f>+MAX($B$31,$B$43,$B$55,$B$67,$B$79)</f>
        <v>191.55273500000001</v>
      </c>
      <c r="E79" s="17">
        <f t="shared" si="0"/>
        <v>94.62067900000001</v>
      </c>
      <c r="G79" s="43"/>
      <c r="H79" s="17"/>
    </row>
    <row r="80" spans="1:8" x14ac:dyDescent="0.2">
      <c r="A80" s="1">
        <v>43922</v>
      </c>
      <c r="B80" s="12">
        <v>151.72279</v>
      </c>
      <c r="C80" s="43">
        <f>+MIN($B$32,$B$44,$B$56,$B$68,$B$80)</f>
        <v>108.07230199999999</v>
      </c>
      <c r="D80" s="43">
        <f>+MAX($B$32,$B$44,$B$56,$B$68,$B$80)</f>
        <v>193.18521200000001</v>
      </c>
      <c r="E80" s="17">
        <f t="shared" si="0"/>
        <v>85.112910000000014</v>
      </c>
      <c r="G80" s="43"/>
      <c r="H80" s="17"/>
    </row>
    <row r="81" spans="1:8" x14ac:dyDescent="0.2">
      <c r="A81" s="1">
        <v>43952</v>
      </c>
      <c r="B81" s="12">
        <v>154.037307</v>
      </c>
      <c r="C81" s="43">
        <f>+MIN($B$33,$B$45,$B$57,$B$69,$B$81)</f>
        <v>115.700254</v>
      </c>
      <c r="D81" s="43">
        <f>+MAX($B$33,$B$45,$B$57,$B$69,$B$81)</f>
        <v>192.41693000000001</v>
      </c>
      <c r="E81" s="17">
        <f t="shared" si="0"/>
        <v>76.716676000000007</v>
      </c>
      <c r="G81" s="43"/>
      <c r="H81" s="17"/>
    </row>
    <row r="82" spans="1:8" x14ac:dyDescent="0.2">
      <c r="A82" s="1">
        <v>43983</v>
      </c>
      <c r="B82" s="12">
        <v>150.405618</v>
      </c>
      <c r="C82" s="43">
        <f>+MIN($B$34,$B$46,$B$58,$B$70,$B$82)</f>
        <v>116.860902</v>
      </c>
      <c r="D82" s="43">
        <f>+MAX($B$34,$B$46,$B$58,$B$70,$B$82)</f>
        <v>182.086476</v>
      </c>
      <c r="E82" s="17">
        <f t="shared" si="0"/>
        <v>65.225574000000009</v>
      </c>
      <c r="G82" s="43"/>
      <c r="H82" s="17"/>
    </row>
    <row r="83" spans="1:8" x14ac:dyDescent="0.2">
      <c r="A83" s="1">
        <v>44013</v>
      </c>
      <c r="B83" s="12">
        <v>137.95556099999999</v>
      </c>
      <c r="C83" s="43">
        <f>+MIN($B$35,$B$47,$B$59,$B$71,$B$83)</f>
        <v>110.348409</v>
      </c>
      <c r="D83" s="43">
        <f>+MAX($B$35,$B$47,$B$59,$B$71,$B$83)</f>
        <v>168.11860899999999</v>
      </c>
      <c r="E83" s="17">
        <f t="shared" si="0"/>
        <v>57.770199999999988</v>
      </c>
      <c r="G83" s="43"/>
      <c r="H83" s="17"/>
    </row>
    <row r="84" spans="1:8" x14ac:dyDescent="0.2">
      <c r="A84" s="1">
        <v>44044</v>
      </c>
      <c r="B84" s="12">
        <v>129.644992</v>
      </c>
      <c r="C84" s="43">
        <f>+MIN($B$36,$B$48,$B$60,$B$72,$B$84)</f>
        <v>103.744169</v>
      </c>
      <c r="D84" s="43">
        <f>+MAX($B$36,$B$48,$B$60,$B$72,$B$84)</f>
        <v>158.908174</v>
      </c>
      <c r="E84" s="17">
        <f t="shared" si="0"/>
        <v>55.164005000000003</v>
      </c>
      <c r="G84" s="43"/>
      <c r="H84" s="17"/>
    </row>
    <row r="85" spans="1:8" x14ac:dyDescent="0.2">
      <c r="A85" s="1">
        <v>44075</v>
      </c>
      <c r="B85" s="12">
        <v>129.07933800000001</v>
      </c>
      <c r="C85" s="43">
        <f>+MIN($B$37,$B$49,$B$61,$B$73,$B$85)</f>
        <v>100.383973</v>
      </c>
      <c r="D85" s="43">
        <f>+MAX($B$37,$B$49,$B$61,$B$73,$B$85)</f>
        <v>156.56690900000001</v>
      </c>
      <c r="E85" s="17">
        <f t="shared" si="0"/>
        <v>56.182936000000012</v>
      </c>
      <c r="G85" s="43"/>
      <c r="H85" s="17"/>
    </row>
    <row r="86" spans="1:8" x14ac:dyDescent="0.2">
      <c r="A86" s="1">
        <v>44105</v>
      </c>
      <c r="B86" s="12">
        <v>133.42131800000001</v>
      </c>
      <c r="C86" s="43">
        <f>+MIN($B$38,$B$50,$B$62,$B$74,$B$86)</f>
        <v>104.855065</v>
      </c>
      <c r="D86" s="43">
        <f>+MAX($B$38,$B$50,$B$62,$B$74,$B$86)</f>
        <v>160.93226000000001</v>
      </c>
      <c r="E86" s="17">
        <f t="shared" si="0"/>
        <v>56.077195000000017</v>
      </c>
      <c r="G86" s="43"/>
      <c r="H86" s="17"/>
    </row>
    <row r="87" spans="1:8" x14ac:dyDescent="0.2">
      <c r="A87" s="1">
        <v>44136</v>
      </c>
      <c r="B87" s="12">
        <v>136.16774000000001</v>
      </c>
      <c r="C87" s="43">
        <f>+MIN($B$39,$B$51,$B$63,$B$75,$B$87)</f>
        <v>104.075187</v>
      </c>
      <c r="D87" s="43">
        <f>+MAX($B$39,$B$51,$B$63,$B$75,$B$87)</f>
        <v>170.27655799999999</v>
      </c>
      <c r="E87" s="17">
        <f t="shared" si="0"/>
        <v>66.201370999999995</v>
      </c>
      <c r="G87" s="43"/>
      <c r="H87" s="17"/>
    </row>
    <row r="88" spans="1:8" x14ac:dyDescent="0.2">
      <c r="A88" s="1">
        <v>44166</v>
      </c>
      <c r="B88" s="12">
        <v>132.722576</v>
      </c>
      <c r="C88" s="43">
        <f>+MIN($B$40,$B$52,$B$64,$B$76,$B$88)</f>
        <v>102.79285400000001</v>
      </c>
      <c r="D88" s="43">
        <f>+MAX($B$40,$B$52,$B$64,$B$76,$B$88)</f>
        <v>162.00901400000001</v>
      </c>
      <c r="E88" s="17">
        <f t="shared" si="0"/>
        <v>59.216160000000002</v>
      </c>
      <c r="G88" s="43"/>
      <c r="H88" s="17"/>
    </row>
    <row r="89" spans="1:8" x14ac:dyDescent="0.2">
      <c r="A89" s="1">
        <v>44197</v>
      </c>
      <c r="B89" s="12">
        <v>125.398642</v>
      </c>
      <c r="C89" s="43">
        <f>+MIN($B$29,$B$41,$B$53,$B$65,$B$77)</f>
        <v>99.144744000000003</v>
      </c>
      <c r="D89" s="43">
        <f>+MAX($B$29,$B$41,$B$53,$B$65,$B$77)</f>
        <v>187.203047</v>
      </c>
      <c r="E89" s="17">
        <f t="shared" si="0"/>
        <v>88.058302999999995</v>
      </c>
      <c r="G89" s="43"/>
      <c r="H89" s="17"/>
    </row>
    <row r="90" spans="1:8" x14ac:dyDescent="0.2">
      <c r="A90" s="1">
        <v>44228</v>
      </c>
      <c r="B90" s="12">
        <v>109.716945</v>
      </c>
      <c r="C90" s="43">
        <f>+MIN($B$30,$B$42,$B$54,$B$66,$B$78)</f>
        <v>98.637321</v>
      </c>
      <c r="D90" s="43">
        <f>+MAX($B$30,$B$42,$B$54,$B$66,$B$78)</f>
        <v>187.06361799999999</v>
      </c>
      <c r="E90" s="17">
        <f t="shared" si="0"/>
        <v>88.426296999999991</v>
      </c>
      <c r="G90" s="43"/>
      <c r="H90" s="17"/>
    </row>
    <row r="91" spans="1:8" x14ac:dyDescent="0.2">
      <c r="A91" s="1">
        <v>44256</v>
      </c>
      <c r="B91" s="12">
        <v>111.815095</v>
      </c>
      <c r="C91" s="43">
        <f>+MIN($B$31,$B$43,$B$55,$B$67,$B$79)</f>
        <v>96.932056000000003</v>
      </c>
      <c r="D91" s="43">
        <f>+MAX($B$31,$B$43,$B$55,$B$67,$B$79)</f>
        <v>191.55273500000001</v>
      </c>
      <c r="E91" s="17">
        <f t="shared" si="0"/>
        <v>94.62067900000001</v>
      </c>
      <c r="G91" s="43"/>
      <c r="H91" s="17"/>
    </row>
    <row r="92" spans="1:8" x14ac:dyDescent="0.2">
      <c r="A92" s="1">
        <v>44287</v>
      </c>
      <c r="B92" s="12">
        <v>117.9522</v>
      </c>
      <c r="C92" s="43">
        <f>+MIN($B$32,$B$44,$B$56,$B$68,$B$80)</f>
        <v>108.07230199999999</v>
      </c>
      <c r="D92" s="43">
        <f>+MAX($B$32,$B$44,$B$56,$B$68,$B$80)</f>
        <v>193.18521200000001</v>
      </c>
      <c r="E92" s="17">
        <f t="shared" si="0"/>
        <v>85.112910000000014</v>
      </c>
      <c r="G92" s="43"/>
      <c r="H92" s="17"/>
    </row>
    <row r="93" spans="1:8" x14ac:dyDescent="0.2">
      <c r="A93" s="1">
        <v>44317</v>
      </c>
      <c r="B93" s="12">
        <v>124.904</v>
      </c>
      <c r="C93" s="43">
        <f>+MIN($B$33,$B$45,$B$57,$B$69,$B$81)</f>
        <v>115.700254</v>
      </c>
      <c r="D93" s="43">
        <f>+MAX($B$33,$B$45,$B$57,$B$69,$B$81)</f>
        <v>192.41693000000001</v>
      </c>
      <c r="E93" s="17">
        <f t="shared" ref="E93:E112" si="1">D93-C93</f>
        <v>76.716676000000007</v>
      </c>
      <c r="G93" s="43"/>
      <c r="H93" s="17"/>
    </row>
    <row r="94" spans="1:8" x14ac:dyDescent="0.2">
      <c r="A94" s="1">
        <v>44348</v>
      </c>
      <c r="B94" s="12">
        <v>124.16079999999999</v>
      </c>
      <c r="C94" s="43">
        <f>+MIN($B$34,$B$46,$B$58,$B$70,$B$82)</f>
        <v>116.860902</v>
      </c>
      <c r="D94" s="43">
        <f>+MAX($B$34,$B$46,$B$58,$B$70,$B$82)</f>
        <v>182.086476</v>
      </c>
      <c r="E94" s="17">
        <f t="shared" si="1"/>
        <v>65.225574000000009</v>
      </c>
      <c r="G94" s="43"/>
      <c r="H94" s="17"/>
    </row>
    <row r="95" spans="1:8" x14ac:dyDescent="0.2">
      <c r="A95" s="1">
        <v>44378</v>
      </c>
      <c r="B95" s="12">
        <v>112.637</v>
      </c>
      <c r="C95" s="43">
        <f>+MIN($B$35,$B$47,$B$59,$B$71,$B$83)</f>
        <v>110.348409</v>
      </c>
      <c r="D95" s="43">
        <f>+MAX($B$35,$B$47,$B$59,$B$71,$B$83)</f>
        <v>168.11860899999999</v>
      </c>
      <c r="E95" s="17">
        <f t="shared" si="1"/>
        <v>57.770199999999988</v>
      </c>
      <c r="G95" s="43"/>
      <c r="H95" s="17"/>
    </row>
    <row r="96" spans="1:8" x14ac:dyDescent="0.2">
      <c r="A96" s="1">
        <v>44409</v>
      </c>
      <c r="B96" s="12">
        <v>107.3875</v>
      </c>
      <c r="C96" s="43">
        <f>+MIN($B$36,$B$48,$B$60,$B$72,$B$84)</f>
        <v>103.744169</v>
      </c>
      <c r="D96" s="43">
        <f>+MAX($B$36,$B$48,$B$60,$B$72,$B$84)</f>
        <v>158.908174</v>
      </c>
      <c r="E96" s="17">
        <f t="shared" si="1"/>
        <v>55.164005000000003</v>
      </c>
      <c r="G96" s="43"/>
      <c r="H96" s="17"/>
    </row>
    <row r="97" spans="1:8" x14ac:dyDescent="0.2">
      <c r="A97" s="1">
        <v>44440</v>
      </c>
      <c r="B97" s="12">
        <v>108.4188</v>
      </c>
      <c r="C97" s="43">
        <f>+MIN($B$37,$B$49,$B$61,$B$73,$B$85)</f>
        <v>100.383973</v>
      </c>
      <c r="D97" s="43">
        <f>+MAX($B$37,$B$49,$B$61,$B$73,$B$85)</f>
        <v>156.56690900000001</v>
      </c>
      <c r="E97" s="17">
        <f t="shared" si="1"/>
        <v>56.182936000000012</v>
      </c>
      <c r="G97" s="43"/>
      <c r="H97" s="17"/>
    </row>
    <row r="98" spans="1:8" x14ac:dyDescent="0.2">
      <c r="A98" s="1">
        <v>44470</v>
      </c>
      <c r="B98" s="12">
        <v>114.9569</v>
      </c>
      <c r="C98" s="43">
        <f>+MIN($B$38,$B$50,$B$62,$B$74,$B$86)</f>
        <v>104.855065</v>
      </c>
      <c r="D98" s="43">
        <f>+MAX($B$38,$B$50,$B$62,$B$74,$B$86)</f>
        <v>160.93226000000001</v>
      </c>
      <c r="E98" s="17">
        <f t="shared" si="1"/>
        <v>56.077195000000017</v>
      </c>
      <c r="G98" s="43"/>
      <c r="H98" s="17"/>
    </row>
    <row r="99" spans="1:8" x14ac:dyDescent="0.2">
      <c r="A99" s="1">
        <v>44501</v>
      </c>
      <c r="B99" s="12">
        <v>119.35980000000001</v>
      </c>
      <c r="C99" s="43">
        <f>+MIN($B$39,$B$51,$B$63,$B$75,$B$87)</f>
        <v>104.075187</v>
      </c>
      <c r="D99" s="43">
        <f>+MAX($B$39,$B$51,$B$63,$B$75,$B$87)</f>
        <v>170.27655799999999</v>
      </c>
      <c r="E99" s="17">
        <f t="shared" si="1"/>
        <v>66.201370999999995</v>
      </c>
      <c r="G99" s="43"/>
      <c r="H99" s="17"/>
    </row>
    <row r="100" spans="1:8" x14ac:dyDescent="0.2">
      <c r="A100" s="1">
        <v>44531</v>
      </c>
      <c r="B100" s="12">
        <v>109.1645</v>
      </c>
      <c r="C100" s="43">
        <f>+MIN($B$40,$B$52,$B$64,$B$76,$B$88)</f>
        <v>102.79285400000001</v>
      </c>
      <c r="D100" s="43">
        <f>+MAX($B$40,$B$52,$B$64,$B$76,$B$88)</f>
        <v>162.00901400000001</v>
      </c>
      <c r="E100" s="17">
        <f t="shared" si="1"/>
        <v>59.216160000000002</v>
      </c>
      <c r="G100" s="43"/>
      <c r="H100" s="17"/>
    </row>
    <row r="101" spans="1:8" x14ac:dyDescent="0.2">
      <c r="A101" s="1">
        <v>44562</v>
      </c>
      <c r="B101" s="12">
        <v>98.064350000000005</v>
      </c>
      <c r="C101" s="43">
        <f>+MIN($B$29,$B$41,$B$53,$B$65,$B$77)</f>
        <v>99.144744000000003</v>
      </c>
      <c r="D101" s="17">
        <f>+MAX($B$29,$B$41,$B$53,$B$65,$B$77)</f>
        <v>187.203047</v>
      </c>
      <c r="E101" s="17">
        <f t="shared" si="1"/>
        <v>88.058302999999995</v>
      </c>
      <c r="G101" s="43"/>
      <c r="H101" s="17"/>
    </row>
    <row r="102" spans="1:8" x14ac:dyDescent="0.2">
      <c r="A102" s="1">
        <v>44593</v>
      </c>
      <c r="B102" s="12">
        <v>91.257769999999994</v>
      </c>
      <c r="C102" s="43">
        <f>+MIN($B$30,$B$42,$B$54,$B$66,$B$78)</f>
        <v>98.637321</v>
      </c>
      <c r="D102" s="17">
        <f>+MAX($B$30,$B$42,$B$54,$B$66,$B$78)</f>
        <v>187.06361799999999</v>
      </c>
      <c r="E102" s="17">
        <f t="shared" si="1"/>
        <v>88.426296999999991</v>
      </c>
      <c r="G102" s="43"/>
      <c r="H102" s="17"/>
    </row>
    <row r="103" spans="1:8" x14ac:dyDescent="0.2">
      <c r="A103" s="1">
        <v>44621</v>
      </c>
      <c r="B103" s="12">
        <v>95.080550000000002</v>
      </c>
      <c r="C103" s="43">
        <f>+MIN($B$31,$B$43,$B$55,$B$67,$B$79)</f>
        <v>96.932056000000003</v>
      </c>
      <c r="D103" s="17">
        <f>+MAX($B$31,$B$43,$B$55,$B$67,$B$79)</f>
        <v>191.55273500000001</v>
      </c>
      <c r="E103" s="17">
        <f t="shared" si="1"/>
        <v>94.62067900000001</v>
      </c>
      <c r="G103" s="43"/>
      <c r="H103" s="17"/>
    </row>
    <row r="104" spans="1:8" x14ac:dyDescent="0.2">
      <c r="A104" s="1">
        <v>44652</v>
      </c>
      <c r="B104" s="12">
        <v>100.0896</v>
      </c>
      <c r="C104" s="43">
        <f>+MIN($B$32,$B$44,$B$56,$B$68,$B$80)</f>
        <v>108.07230199999999</v>
      </c>
      <c r="D104" s="17">
        <f>+MAX($B$32,$B$44,$B$56,$B$68,$B$80)</f>
        <v>193.18521200000001</v>
      </c>
      <c r="E104" s="17">
        <f t="shared" si="1"/>
        <v>85.112910000000014</v>
      </c>
      <c r="G104" s="43"/>
      <c r="H104" s="17"/>
    </row>
    <row r="105" spans="1:8" x14ac:dyDescent="0.2">
      <c r="A105" s="1">
        <v>44682</v>
      </c>
      <c r="B105" s="12">
        <v>104.8396</v>
      </c>
      <c r="C105" s="43">
        <f>+MIN($B$33,$B$45,$B$57,$B$69,$B$81)</f>
        <v>115.700254</v>
      </c>
      <c r="D105" s="17">
        <f>+MAX($B$33,$B$45,$B$57,$B$69,$B$81)</f>
        <v>192.41693000000001</v>
      </c>
      <c r="E105" s="17">
        <f t="shared" si="1"/>
        <v>76.716676000000007</v>
      </c>
      <c r="G105" s="43"/>
      <c r="H105" s="17"/>
    </row>
    <row r="106" spans="1:8" x14ac:dyDescent="0.2">
      <c r="A106" s="1">
        <v>44713</v>
      </c>
      <c r="B106" s="12">
        <v>102.0504</v>
      </c>
      <c r="C106" s="43">
        <f>+MIN($B$34,$B$46,$B$58,$B$70,$B$82)</f>
        <v>116.860902</v>
      </c>
      <c r="D106" s="17">
        <f>+MAX($B$34,$B$46,$B$58,$B$70,$B$82)</f>
        <v>182.086476</v>
      </c>
      <c r="E106" s="17">
        <f t="shared" si="1"/>
        <v>65.225574000000009</v>
      </c>
      <c r="G106" s="43"/>
      <c r="H106" s="17"/>
    </row>
    <row r="107" spans="1:8" x14ac:dyDescent="0.2">
      <c r="A107" s="1">
        <v>44743</v>
      </c>
      <c r="B107" s="12">
        <v>89.544390000000007</v>
      </c>
      <c r="C107" s="43">
        <f>+MIN($B$35,$B$47,$B$59,$B$71,$B$83)</f>
        <v>110.348409</v>
      </c>
      <c r="D107" s="17">
        <f>+MAX($B$35,$B$47,$B$59,$B$71,$B$83)</f>
        <v>168.11860899999999</v>
      </c>
      <c r="E107" s="17">
        <f t="shared" si="1"/>
        <v>57.770199999999988</v>
      </c>
      <c r="G107" s="43"/>
      <c r="H107" s="17"/>
    </row>
    <row r="108" spans="1:8" x14ac:dyDescent="0.2">
      <c r="A108" s="1">
        <v>44774</v>
      </c>
      <c r="B108" s="12">
        <v>83.872979999999998</v>
      </c>
      <c r="C108" s="43">
        <f>+MIN($B$36,$B$48,$B$60,$B$72,$B$84)</f>
        <v>103.744169</v>
      </c>
      <c r="D108" s="17">
        <f>+MAX($B$36,$B$48,$B$60,$B$72,$B$84)</f>
        <v>158.908174</v>
      </c>
      <c r="E108" s="17">
        <f t="shared" si="1"/>
        <v>55.164005000000003</v>
      </c>
      <c r="G108" s="43"/>
      <c r="H108" s="17"/>
    </row>
    <row r="109" spans="1:8" x14ac:dyDescent="0.2">
      <c r="A109" s="1">
        <v>44805</v>
      </c>
      <c r="B109" s="12">
        <v>83.557860000000005</v>
      </c>
      <c r="C109" s="43">
        <f>+MIN($B$37,$B$49,$B$61,$B$73,$B$85)</f>
        <v>100.383973</v>
      </c>
      <c r="D109" s="17">
        <f>+MAX($B$37,$B$49,$B$61,$B$73,$B$85)</f>
        <v>156.56690900000001</v>
      </c>
      <c r="E109" s="17">
        <f t="shared" si="1"/>
        <v>56.182936000000012</v>
      </c>
      <c r="G109" s="43"/>
      <c r="H109" s="17"/>
    </row>
    <row r="110" spans="1:8" x14ac:dyDescent="0.2">
      <c r="A110" s="1">
        <v>44835</v>
      </c>
      <c r="B110" s="12">
        <v>88.430350000000004</v>
      </c>
      <c r="C110" s="43">
        <f>+MIN($B$38,$B$50,$B$62,$B$74,$B$86)</f>
        <v>104.855065</v>
      </c>
      <c r="D110" s="17">
        <f>+MAX($B$38,$B$50,$B$62,$B$74,$B$86)</f>
        <v>160.93226000000001</v>
      </c>
      <c r="E110" s="17">
        <f t="shared" si="1"/>
        <v>56.077195000000017</v>
      </c>
      <c r="G110" s="43"/>
      <c r="H110" s="17"/>
    </row>
    <row r="111" spans="1:8" x14ac:dyDescent="0.2">
      <c r="A111" s="1">
        <v>44866</v>
      </c>
      <c r="B111" s="12">
        <v>92.350840000000005</v>
      </c>
      <c r="C111" s="43">
        <f>+MIN($B$39,$B$51,$B$63,$B$75,$B$87)</f>
        <v>104.075187</v>
      </c>
      <c r="D111" s="17">
        <f>+MAX($B$39,$B$51,$B$63,$B$75,$B$87)</f>
        <v>170.27655799999999</v>
      </c>
      <c r="E111" s="17">
        <f t="shared" si="1"/>
        <v>66.201370999999995</v>
      </c>
      <c r="G111" s="43"/>
      <c r="H111" s="17"/>
    </row>
    <row r="112" spans="1:8" x14ac:dyDescent="0.2">
      <c r="A112" s="59">
        <v>44896</v>
      </c>
      <c r="B112" s="65">
        <v>81.967590000000001</v>
      </c>
      <c r="C112" s="64">
        <f>+MIN($B$40,$B$52,$B$64,$B$76,$B$88)</f>
        <v>102.79285400000001</v>
      </c>
      <c r="D112" s="63">
        <f>+MAX($B$40,$B$52,$B$64,$B$76,$B$88)</f>
        <v>162.00901400000001</v>
      </c>
      <c r="E112" s="63">
        <f t="shared" si="1"/>
        <v>59.216160000000002</v>
      </c>
      <c r="G112" s="43"/>
      <c r="H112" s="17"/>
    </row>
    <row r="113" spans="1:2" x14ac:dyDescent="0.2">
      <c r="A113" s="353" t="s">
        <v>632</v>
      </c>
    </row>
    <row r="114" spans="1:2" x14ac:dyDescent="0.2">
      <c r="A114" t="s">
        <v>640</v>
      </c>
    </row>
    <row r="115" spans="1:2" x14ac:dyDescent="0.2">
      <c r="A115" s="366" t="s">
        <v>636</v>
      </c>
    </row>
    <row r="116" spans="1:2" x14ac:dyDescent="0.2">
      <c r="A116" s="4"/>
      <c r="B116" s="69" t="s">
        <v>350</v>
      </c>
    </row>
    <row r="117" spans="1:2" x14ac:dyDescent="0.2">
      <c r="A117" s="17">
        <v>65</v>
      </c>
      <c r="B117">
        <v>0</v>
      </c>
    </row>
    <row r="118" spans="1:2" x14ac:dyDescent="0.2">
      <c r="A118" s="17">
        <v>65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50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3" width="10.28515625" style="119" bestFit="1" customWidth="1"/>
    <col min="4" max="4" width="9.28515625" style="119"/>
    <col min="5" max="6" width="9.5703125" style="119" bestFit="1" customWidth="1"/>
    <col min="7" max="13" width="9.28515625" style="119"/>
    <col min="14" max="15" width="9.28515625" style="121"/>
    <col min="16" max="16" width="9.28515625" style="119"/>
    <col min="17" max="17" width="25.42578125" style="119" customWidth="1"/>
    <col min="18" max="18" width="11.285156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274</v>
      </c>
      <c r="R6" s="220" t="s">
        <v>517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275</v>
      </c>
      <c r="R7" s="221" t="s">
        <v>518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453</v>
      </c>
      <c r="R8" s="221" t="s">
        <v>519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456</v>
      </c>
      <c r="R9" s="221" t="s">
        <v>520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219" t="s">
        <v>277</v>
      </c>
      <c r="R10" s="221" t="s">
        <v>521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Q11" s="515" t="s">
        <v>495</v>
      </c>
      <c r="R11" s="202" t="s">
        <v>522</v>
      </c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86" t="s">
        <v>523</v>
      </c>
      <c r="D24" s="586"/>
      <c r="E24" s="586"/>
      <c r="F24" s="586"/>
      <c r="G24" s="586"/>
      <c r="H24" s="32"/>
      <c r="I24" s="586" t="s">
        <v>524</v>
      </c>
      <c r="J24" s="586"/>
      <c r="K24" s="586"/>
      <c r="L24" s="586"/>
    </row>
    <row r="25" spans="1:12" x14ac:dyDescent="0.25">
      <c r="A25" s="9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B26" s="130" t="s">
        <v>274</v>
      </c>
      <c r="C26" s="547">
        <v>1469.0930592</v>
      </c>
      <c r="D26" s="547">
        <v>1440.2889094</v>
      </c>
      <c r="E26" s="547">
        <v>1461.9576428</v>
      </c>
      <c r="F26" s="547">
        <v>1502.5071221000001</v>
      </c>
      <c r="G26" s="547">
        <v>1517.7855</v>
      </c>
      <c r="H26" s="11"/>
      <c r="I26" s="17">
        <f t="shared" ref="I26:L29" si="0">D26-C26</f>
        <v>-28.804149800000005</v>
      </c>
      <c r="J26" s="17">
        <f t="shared" si="0"/>
        <v>21.668733400000065</v>
      </c>
      <c r="K26" s="17">
        <f t="shared" si="0"/>
        <v>40.54947930000003</v>
      </c>
      <c r="L26" s="17">
        <f t="shared" si="0"/>
        <v>15.278377899999896</v>
      </c>
    </row>
    <row r="27" spans="1:12" x14ac:dyDescent="0.25">
      <c r="B27" s="130" t="s">
        <v>275</v>
      </c>
      <c r="C27" s="11">
        <v>1000.6725532</v>
      </c>
      <c r="D27" s="11">
        <v>1002.3528494</v>
      </c>
      <c r="E27" s="11">
        <v>919.53339803999995</v>
      </c>
      <c r="F27" s="11">
        <v>944.93583434000004</v>
      </c>
      <c r="G27" s="11">
        <v>958.72612000000004</v>
      </c>
      <c r="H27" s="11"/>
      <c r="I27" s="17">
        <f t="shared" si="0"/>
        <v>1.6802961999999297</v>
      </c>
      <c r="J27" s="17">
        <f t="shared" si="0"/>
        <v>-82.819451360000016</v>
      </c>
      <c r="K27" s="17">
        <f t="shared" si="0"/>
        <v>25.40243630000009</v>
      </c>
      <c r="L27" s="17">
        <f t="shared" si="0"/>
        <v>13.790285659999995</v>
      </c>
    </row>
    <row r="28" spans="1:12" x14ac:dyDescent="0.25">
      <c r="A28"/>
      <c r="B28" s="130" t="s">
        <v>276</v>
      </c>
      <c r="C28" s="11">
        <v>1389.4196552999999</v>
      </c>
      <c r="D28" s="11">
        <v>1368.5087133999998</v>
      </c>
      <c r="E28" s="11">
        <v>1282.2502969</v>
      </c>
      <c r="F28" s="11">
        <v>1300.5090322747001</v>
      </c>
      <c r="G28" s="11">
        <v>1322.7050769</v>
      </c>
      <c r="H28" s="11"/>
      <c r="I28" s="17">
        <f t="shared" si="0"/>
        <v>-20.910941900000125</v>
      </c>
      <c r="J28" s="17">
        <f t="shared" si="0"/>
        <v>-86.258416499999839</v>
      </c>
      <c r="K28" s="17">
        <f t="shared" si="0"/>
        <v>18.258735374700109</v>
      </c>
      <c r="L28" s="17">
        <f t="shared" si="0"/>
        <v>22.196044625299919</v>
      </c>
    </row>
    <row r="29" spans="1:12" x14ac:dyDescent="0.25">
      <c r="B29" s="130" t="s">
        <v>277</v>
      </c>
      <c r="C29" s="63">
        <v>144.11380237</v>
      </c>
      <c r="D29" s="63">
        <v>143.45848040999999</v>
      </c>
      <c r="E29" s="63">
        <v>138.35147535999999</v>
      </c>
      <c r="F29" s="63">
        <v>130.829114</v>
      </c>
      <c r="G29" s="63">
        <v>136.10310000000001</v>
      </c>
      <c r="H29" s="66"/>
      <c r="I29" s="63">
        <f t="shared" si="0"/>
        <v>-0.65532196000000908</v>
      </c>
      <c r="J29" s="63">
        <f t="shared" si="0"/>
        <v>-5.1070050499999979</v>
      </c>
      <c r="K29" s="63">
        <f t="shared" si="0"/>
        <v>-7.5223613599999908</v>
      </c>
      <c r="L29" s="63">
        <f t="shared" si="0"/>
        <v>5.2739860000000078</v>
      </c>
    </row>
    <row r="30" spans="1:12" x14ac:dyDescent="0.25">
      <c r="B30" s="516" t="s">
        <v>495</v>
      </c>
      <c r="C30" s="11">
        <v>4003.2990700999999</v>
      </c>
      <c r="D30" s="11">
        <v>3954.6089526000001</v>
      </c>
      <c r="E30" s="11">
        <v>3802.0928131000001</v>
      </c>
      <c r="F30" s="11">
        <v>3878.7811855999998</v>
      </c>
      <c r="G30" s="11">
        <v>3935.3199</v>
      </c>
      <c r="H30" s="517" t="s">
        <v>430</v>
      </c>
      <c r="I30" s="17">
        <f t="shared" ref="I30" si="1">D30-C30</f>
        <v>-48.690117499999815</v>
      </c>
      <c r="J30" s="17">
        <f t="shared" ref="J30" si="2">E30-D30</f>
        <v>-152.51613950000001</v>
      </c>
      <c r="K30" s="17">
        <f t="shared" ref="K30" si="3">F30-E30</f>
        <v>76.688372499999787</v>
      </c>
      <c r="L30" s="17">
        <f t="shared" ref="L30" si="4">G30-F30</f>
        <v>56.538714400000117</v>
      </c>
    </row>
    <row r="31" spans="1:12" x14ac:dyDescent="0.25">
      <c r="A31" s="353" t="s">
        <v>632</v>
      </c>
      <c r="B31"/>
      <c r="C31"/>
      <c r="D31" s="10"/>
      <c r="E31"/>
      <c r="F31"/>
      <c r="G31"/>
      <c r="H31"/>
      <c r="I31" s="548"/>
      <c r="J31" s="548"/>
      <c r="K31" s="548"/>
      <c r="L31" s="548"/>
    </row>
    <row r="34" spans="1:7" x14ac:dyDescent="0.25">
      <c r="A34" s="135"/>
      <c r="B34" s="135"/>
      <c r="C34" s="135" t="s">
        <v>273</v>
      </c>
      <c r="D34" s="135" t="s">
        <v>230</v>
      </c>
      <c r="E34" s="453" t="s">
        <v>229</v>
      </c>
      <c r="F34" s="453" t="s">
        <v>469</v>
      </c>
    </row>
    <row r="35" spans="1:7" x14ac:dyDescent="0.25">
      <c r="A35" s="135">
        <f t="shared" ref="A35:A46" si="5">YEAR(B35)</f>
        <v>2018</v>
      </c>
      <c r="B35" s="429">
        <v>43101</v>
      </c>
      <c r="C35" s="513">
        <v>356.88225697000001</v>
      </c>
      <c r="D35" s="377" t="e">
        <v>#N/A</v>
      </c>
      <c r="E35" s="465"/>
      <c r="F35" s="465">
        <v>356.88225697000001</v>
      </c>
      <c r="G35" s="126"/>
    </row>
    <row r="36" spans="1:7" x14ac:dyDescent="0.25">
      <c r="A36" s="135">
        <f t="shared" si="5"/>
        <v>2018</v>
      </c>
      <c r="B36" s="429">
        <v>43132</v>
      </c>
      <c r="C36" s="513">
        <v>303.76812927999998</v>
      </c>
      <c r="D36" s="377" t="e">
        <v>#N/A</v>
      </c>
      <c r="E36" s="514">
        <f t="shared" ref="E36:E45" si="6">AVERAGEIF($A$35:$A$46,A36,$F$35:$F$46)</f>
        <v>333.60825584500003</v>
      </c>
      <c r="F36" s="465">
        <v>303.76812927999998</v>
      </c>
      <c r="G36" s="126"/>
    </row>
    <row r="37" spans="1:7" x14ac:dyDescent="0.25">
      <c r="A37" s="135">
        <f t="shared" si="5"/>
        <v>2018</v>
      </c>
      <c r="B37" s="429">
        <v>43160</v>
      </c>
      <c r="C37" s="513">
        <v>308.52071013</v>
      </c>
      <c r="D37" s="377" t="e">
        <v>#N/A</v>
      </c>
      <c r="E37" s="514">
        <f t="shared" si="6"/>
        <v>333.60825584500003</v>
      </c>
      <c r="F37" s="465">
        <v>308.52071013</v>
      </c>
      <c r="G37" s="126"/>
    </row>
    <row r="38" spans="1:7" x14ac:dyDescent="0.25">
      <c r="A38" s="135">
        <f t="shared" si="5"/>
        <v>2018</v>
      </c>
      <c r="B38" s="429">
        <v>43191</v>
      </c>
      <c r="C38" s="513">
        <v>289.49132487000003</v>
      </c>
      <c r="D38" s="377" t="e">
        <v>#N/A</v>
      </c>
      <c r="E38" s="514">
        <f t="shared" si="6"/>
        <v>333.60825584500003</v>
      </c>
      <c r="F38" s="465">
        <v>289.49132487000003</v>
      </c>
      <c r="G38" s="126"/>
    </row>
    <row r="39" spans="1:7" x14ac:dyDescent="0.25">
      <c r="A39" s="135">
        <f t="shared" si="5"/>
        <v>2018</v>
      </c>
      <c r="B39" s="429">
        <v>43221</v>
      </c>
      <c r="C39" s="513">
        <v>314.98784296000002</v>
      </c>
      <c r="D39" s="377" t="e">
        <v>#N/A</v>
      </c>
      <c r="E39" s="514">
        <f t="shared" si="6"/>
        <v>333.60825584500003</v>
      </c>
      <c r="F39" s="465">
        <v>314.98784296000002</v>
      </c>
      <c r="G39" s="126"/>
    </row>
    <row r="40" spans="1:7" x14ac:dyDescent="0.25">
      <c r="A40" s="135">
        <f t="shared" si="5"/>
        <v>2018</v>
      </c>
      <c r="B40" s="429">
        <v>43252</v>
      </c>
      <c r="C40" s="513">
        <v>350.11040880000002</v>
      </c>
      <c r="D40" s="377" t="e">
        <v>#N/A</v>
      </c>
      <c r="E40" s="514">
        <f t="shared" si="6"/>
        <v>333.60825584500003</v>
      </c>
      <c r="F40" s="465">
        <v>350.11040880000002</v>
      </c>
      <c r="G40" s="126"/>
    </row>
    <row r="41" spans="1:7" x14ac:dyDescent="0.25">
      <c r="A41" s="135">
        <f t="shared" si="5"/>
        <v>2018</v>
      </c>
      <c r="B41" s="429">
        <v>43282</v>
      </c>
      <c r="C41" s="513">
        <v>388.01737294999998</v>
      </c>
      <c r="D41" s="377" t="e">
        <v>#N/A</v>
      </c>
      <c r="E41" s="514">
        <f t="shared" si="6"/>
        <v>333.60825584500003</v>
      </c>
      <c r="F41" s="465">
        <v>388.01737294999998</v>
      </c>
      <c r="G41" s="126"/>
    </row>
    <row r="42" spans="1:7" x14ac:dyDescent="0.25">
      <c r="A42" s="135">
        <f t="shared" si="5"/>
        <v>2018</v>
      </c>
      <c r="B42" s="429">
        <v>43313</v>
      </c>
      <c r="C42" s="513">
        <v>394.20936875000001</v>
      </c>
      <c r="D42" s="377" t="e">
        <v>#N/A</v>
      </c>
      <c r="E42" s="514">
        <f t="shared" si="6"/>
        <v>333.60825584500003</v>
      </c>
      <c r="F42" s="465">
        <v>394.20936875000001</v>
      </c>
      <c r="G42" s="126"/>
    </row>
    <row r="43" spans="1:7" x14ac:dyDescent="0.25">
      <c r="A43" s="135">
        <f t="shared" si="5"/>
        <v>2018</v>
      </c>
      <c r="B43" s="429">
        <v>43344</v>
      </c>
      <c r="C43" s="513">
        <v>349.27097520000001</v>
      </c>
      <c r="D43" s="377" t="e">
        <v>#N/A</v>
      </c>
      <c r="E43" s="514">
        <f t="shared" si="6"/>
        <v>333.60825584500003</v>
      </c>
      <c r="F43" s="465">
        <v>349.27097520000001</v>
      </c>
      <c r="G43" s="126"/>
    </row>
    <row r="44" spans="1:7" x14ac:dyDescent="0.25">
      <c r="A44" s="135">
        <f t="shared" si="5"/>
        <v>2018</v>
      </c>
      <c r="B44" s="429">
        <v>43374</v>
      </c>
      <c r="C44" s="513">
        <v>320.97873835000001</v>
      </c>
      <c r="D44" s="377" t="e">
        <v>#N/A</v>
      </c>
      <c r="E44" s="514">
        <f t="shared" si="6"/>
        <v>333.60825584500003</v>
      </c>
      <c r="F44" s="465">
        <v>320.97873835000001</v>
      </c>
      <c r="G44" s="126"/>
    </row>
    <row r="45" spans="1:7" x14ac:dyDescent="0.25">
      <c r="A45" s="135">
        <f t="shared" si="5"/>
        <v>2018</v>
      </c>
      <c r="B45" s="429">
        <v>43405</v>
      </c>
      <c r="C45" s="513">
        <v>302.48385150000001</v>
      </c>
      <c r="D45" s="377" t="e">
        <v>#N/A</v>
      </c>
      <c r="E45" s="514">
        <f t="shared" si="6"/>
        <v>333.60825584500003</v>
      </c>
      <c r="F45" s="465">
        <v>302.48385150000001</v>
      </c>
      <c r="G45" s="126"/>
    </row>
    <row r="46" spans="1:7" x14ac:dyDescent="0.25">
      <c r="A46" s="135">
        <f t="shared" si="5"/>
        <v>2018</v>
      </c>
      <c r="B46" s="429">
        <v>43435</v>
      </c>
      <c r="C46" s="513">
        <v>324.57809037999999</v>
      </c>
      <c r="D46" s="377" t="e">
        <v>#N/A</v>
      </c>
      <c r="E46" s="465"/>
      <c r="F46" s="465">
        <v>324.57809037999999</v>
      </c>
      <c r="G46" s="126"/>
    </row>
    <row r="47" spans="1:7" x14ac:dyDescent="0.25">
      <c r="A47" s="135">
        <f t="shared" ref="A47:A94" si="7">YEAR(B47)</f>
        <v>2019</v>
      </c>
      <c r="B47" s="429">
        <v>43466</v>
      </c>
      <c r="C47" s="513">
        <v>341.15367567999999</v>
      </c>
      <c r="D47" s="377" t="e">
        <v>#N/A</v>
      </c>
      <c r="E47" s="465"/>
      <c r="F47" s="465">
        <v>341.15367567999999</v>
      </c>
      <c r="G47" s="126"/>
    </row>
    <row r="48" spans="1:7" x14ac:dyDescent="0.25">
      <c r="A48" s="135">
        <f t="shared" si="7"/>
        <v>2019</v>
      </c>
      <c r="B48" s="429">
        <v>43497</v>
      </c>
      <c r="C48" s="513">
        <v>306.75581579999999</v>
      </c>
      <c r="D48" s="377" t="e">
        <v>#N/A</v>
      </c>
      <c r="E48" s="465">
        <f t="shared" ref="E48:E57" si="8">AVERAGEIF($A$47:$A$108,A48,$F$47:$F$108)</f>
        <v>329.55074605416661</v>
      </c>
      <c r="F48" s="465">
        <v>306.75581579999999</v>
      </c>
      <c r="G48" s="126"/>
    </row>
    <row r="49" spans="1:7" x14ac:dyDescent="0.25">
      <c r="A49" s="135">
        <f t="shared" si="7"/>
        <v>2019</v>
      </c>
      <c r="B49" s="429">
        <v>43525</v>
      </c>
      <c r="C49" s="513">
        <v>313.58933872</v>
      </c>
      <c r="D49" s="377" t="e">
        <v>#N/A</v>
      </c>
      <c r="E49" s="465">
        <f t="shared" si="8"/>
        <v>329.55074605416661</v>
      </c>
      <c r="F49" s="465">
        <v>313.58933872</v>
      </c>
      <c r="G49" s="126"/>
    </row>
    <row r="50" spans="1:7" x14ac:dyDescent="0.25">
      <c r="A50" s="135">
        <f t="shared" si="7"/>
        <v>2019</v>
      </c>
      <c r="B50" s="429">
        <v>43556</v>
      </c>
      <c r="C50" s="513">
        <v>284.82464636999998</v>
      </c>
      <c r="D50" s="377" t="e">
        <v>#N/A</v>
      </c>
      <c r="E50" s="465">
        <f t="shared" si="8"/>
        <v>329.55074605416661</v>
      </c>
      <c r="F50" s="465">
        <v>284.82464636999998</v>
      </c>
      <c r="G50" s="126"/>
    </row>
    <row r="51" spans="1:7" x14ac:dyDescent="0.25">
      <c r="A51" s="135">
        <f t="shared" si="7"/>
        <v>2019</v>
      </c>
      <c r="B51" s="429">
        <v>43586</v>
      </c>
      <c r="C51" s="513">
        <v>308.23187625000003</v>
      </c>
      <c r="D51" s="377" t="e">
        <v>#N/A</v>
      </c>
      <c r="E51" s="465">
        <f t="shared" si="8"/>
        <v>329.55074605416661</v>
      </c>
      <c r="F51" s="465">
        <v>308.23187625000003</v>
      </c>
      <c r="G51" s="126"/>
    </row>
    <row r="52" spans="1:7" x14ac:dyDescent="0.25">
      <c r="A52" s="135">
        <f t="shared" si="7"/>
        <v>2019</v>
      </c>
      <c r="B52" s="429">
        <v>43617</v>
      </c>
      <c r="C52" s="513">
        <v>333.20477399999999</v>
      </c>
      <c r="D52" s="377" t="e">
        <v>#N/A</v>
      </c>
      <c r="E52" s="465">
        <f t="shared" si="8"/>
        <v>329.55074605416661</v>
      </c>
      <c r="F52" s="465">
        <v>333.20477399999999</v>
      </c>
      <c r="G52" s="126"/>
    </row>
    <row r="53" spans="1:7" x14ac:dyDescent="0.25">
      <c r="A53" s="135">
        <f t="shared" si="7"/>
        <v>2019</v>
      </c>
      <c r="B53" s="429">
        <v>43647</v>
      </c>
      <c r="C53" s="513">
        <v>388.90921969999999</v>
      </c>
      <c r="D53" s="377" t="e">
        <v>#N/A</v>
      </c>
      <c r="E53" s="465">
        <f t="shared" si="8"/>
        <v>329.55074605416661</v>
      </c>
      <c r="F53" s="465">
        <v>388.90921969999999</v>
      </c>
      <c r="G53" s="126"/>
    </row>
    <row r="54" spans="1:7" x14ac:dyDescent="0.25">
      <c r="A54" s="135">
        <f t="shared" si="7"/>
        <v>2019</v>
      </c>
      <c r="B54" s="429">
        <v>43678</v>
      </c>
      <c r="C54" s="513">
        <v>385.41909183000001</v>
      </c>
      <c r="D54" s="377" t="e">
        <v>#N/A</v>
      </c>
      <c r="E54" s="465">
        <f t="shared" si="8"/>
        <v>329.55074605416661</v>
      </c>
      <c r="F54" s="465">
        <v>385.41909183000001</v>
      </c>
      <c r="G54" s="126"/>
    </row>
    <row r="55" spans="1:7" x14ac:dyDescent="0.25">
      <c r="A55" s="135">
        <f t="shared" si="7"/>
        <v>2019</v>
      </c>
      <c r="B55" s="429">
        <v>43709</v>
      </c>
      <c r="C55" s="513">
        <v>352.5106275</v>
      </c>
      <c r="D55" s="377" t="e">
        <v>#N/A</v>
      </c>
      <c r="E55" s="465">
        <f t="shared" si="8"/>
        <v>329.55074605416661</v>
      </c>
      <c r="F55" s="465">
        <v>352.5106275</v>
      </c>
      <c r="G55" s="126"/>
    </row>
    <row r="56" spans="1:7" x14ac:dyDescent="0.25">
      <c r="A56" s="135">
        <f t="shared" si="7"/>
        <v>2019</v>
      </c>
      <c r="B56" s="429">
        <v>43739</v>
      </c>
      <c r="C56" s="513">
        <v>320.04962867</v>
      </c>
      <c r="D56" s="377" t="e">
        <v>#N/A</v>
      </c>
      <c r="E56" s="465">
        <f t="shared" si="8"/>
        <v>329.55074605416661</v>
      </c>
      <c r="F56" s="465">
        <v>320.04962867</v>
      </c>
      <c r="G56" s="126"/>
    </row>
    <row r="57" spans="1:7" x14ac:dyDescent="0.25">
      <c r="A57" s="135">
        <f t="shared" si="7"/>
        <v>2019</v>
      </c>
      <c r="B57" s="429">
        <v>43770</v>
      </c>
      <c r="C57" s="513">
        <v>297.55552256999999</v>
      </c>
      <c r="D57" s="377" t="e">
        <v>#N/A</v>
      </c>
      <c r="E57" s="465">
        <f t="shared" si="8"/>
        <v>329.55074605416661</v>
      </c>
      <c r="F57" s="465">
        <v>297.55552256999999</v>
      </c>
      <c r="G57" s="126"/>
    </row>
    <row r="58" spans="1:7" x14ac:dyDescent="0.25">
      <c r="A58" s="135">
        <f t="shared" si="7"/>
        <v>2019</v>
      </c>
      <c r="B58" s="429">
        <v>43800</v>
      </c>
      <c r="C58" s="513">
        <v>322.40473556000001</v>
      </c>
      <c r="D58" s="377" t="e">
        <v>#N/A</v>
      </c>
      <c r="E58" s="465"/>
      <c r="F58" s="465">
        <v>322.40473556000001</v>
      </c>
      <c r="G58" s="126"/>
    </row>
    <row r="59" spans="1:7" x14ac:dyDescent="0.25">
      <c r="A59" s="135">
        <f t="shared" si="7"/>
        <v>2020</v>
      </c>
      <c r="B59" s="429">
        <v>43831</v>
      </c>
      <c r="C59" s="513">
        <v>324.09807211999998</v>
      </c>
      <c r="D59" s="377" t="e">
        <v>#N/A</v>
      </c>
      <c r="E59" s="465"/>
      <c r="F59" s="465">
        <v>324.09807211999998</v>
      </c>
      <c r="G59" s="126"/>
    </row>
    <row r="60" spans="1:7" x14ac:dyDescent="0.25">
      <c r="A60" s="135">
        <f t="shared" si="7"/>
        <v>2020</v>
      </c>
      <c r="B60" s="429">
        <v>43862</v>
      </c>
      <c r="C60" s="513">
        <v>301.86618288</v>
      </c>
      <c r="D60" s="377" t="e">
        <v>#N/A</v>
      </c>
      <c r="E60" s="465">
        <f t="shared" ref="E60:E69" si="9">AVERAGEIF($A$47:$A$108,A60,$F$47:$F$108)</f>
        <v>316.84106776083331</v>
      </c>
      <c r="F60" s="465">
        <v>301.86618288</v>
      </c>
      <c r="G60" s="126"/>
    </row>
    <row r="61" spans="1:7" x14ac:dyDescent="0.25">
      <c r="A61" s="135">
        <f t="shared" si="7"/>
        <v>2020</v>
      </c>
      <c r="B61" s="429">
        <v>43891</v>
      </c>
      <c r="C61" s="513">
        <v>297.02279521999998</v>
      </c>
      <c r="D61" s="377" t="e">
        <v>#N/A</v>
      </c>
      <c r="E61" s="465">
        <f t="shared" si="9"/>
        <v>316.84106776083331</v>
      </c>
      <c r="F61" s="465">
        <v>297.02279521999998</v>
      </c>
      <c r="G61" s="126"/>
    </row>
    <row r="62" spans="1:7" x14ac:dyDescent="0.25">
      <c r="A62" s="135">
        <f t="shared" si="7"/>
        <v>2020</v>
      </c>
      <c r="B62" s="429">
        <v>43922</v>
      </c>
      <c r="C62" s="513">
        <v>268.82114259000002</v>
      </c>
      <c r="D62" s="377" t="e">
        <v>#N/A</v>
      </c>
      <c r="E62" s="465">
        <f t="shared" si="9"/>
        <v>316.84106776083331</v>
      </c>
      <c r="F62" s="465">
        <v>268.82114259000002</v>
      </c>
      <c r="G62" s="126"/>
    </row>
    <row r="63" spans="1:7" x14ac:dyDescent="0.25">
      <c r="A63" s="135">
        <f t="shared" si="7"/>
        <v>2020</v>
      </c>
      <c r="B63" s="429">
        <v>43952</v>
      </c>
      <c r="C63" s="513">
        <v>281.36078212000001</v>
      </c>
      <c r="D63" s="377" t="e">
        <v>#N/A</v>
      </c>
      <c r="E63" s="465">
        <f t="shared" si="9"/>
        <v>316.84106776083331</v>
      </c>
      <c r="F63" s="465">
        <v>281.36078212000001</v>
      </c>
      <c r="G63" s="126"/>
    </row>
    <row r="64" spans="1:7" x14ac:dyDescent="0.25">
      <c r="A64" s="135">
        <f t="shared" si="7"/>
        <v>2020</v>
      </c>
      <c r="B64" s="429">
        <v>43983</v>
      </c>
      <c r="C64" s="513">
        <v>326.92356059999997</v>
      </c>
      <c r="D64" s="377" t="e">
        <v>#N/A</v>
      </c>
      <c r="E64" s="465">
        <f t="shared" si="9"/>
        <v>316.84106776083331</v>
      </c>
      <c r="F64" s="465">
        <v>326.92356059999997</v>
      </c>
      <c r="G64" s="126"/>
    </row>
    <row r="65" spans="1:7" x14ac:dyDescent="0.25">
      <c r="A65" s="135">
        <f t="shared" si="7"/>
        <v>2020</v>
      </c>
      <c r="B65" s="429">
        <v>44013</v>
      </c>
      <c r="C65" s="513">
        <v>386.67708701999999</v>
      </c>
      <c r="D65" s="377" t="e">
        <v>#N/A</v>
      </c>
      <c r="E65" s="465">
        <f t="shared" si="9"/>
        <v>316.84106776083331</v>
      </c>
      <c r="F65" s="465">
        <v>386.67708701999999</v>
      </c>
      <c r="G65" s="126"/>
    </row>
    <row r="66" spans="1:7" x14ac:dyDescent="0.25">
      <c r="A66" s="135">
        <f t="shared" si="7"/>
        <v>2020</v>
      </c>
      <c r="B66" s="429">
        <v>44044</v>
      </c>
      <c r="C66" s="513">
        <v>376.14223363999997</v>
      </c>
      <c r="D66" s="377" t="e">
        <v>#N/A</v>
      </c>
      <c r="E66" s="465">
        <f t="shared" si="9"/>
        <v>316.84106776083331</v>
      </c>
      <c r="F66" s="465">
        <v>376.14223363999997</v>
      </c>
      <c r="G66" s="126"/>
    </row>
    <row r="67" spans="1:7" x14ac:dyDescent="0.25">
      <c r="A67" s="135">
        <f t="shared" si="7"/>
        <v>2020</v>
      </c>
      <c r="B67" s="429">
        <v>44075</v>
      </c>
      <c r="C67" s="513">
        <v>329.06945669999999</v>
      </c>
      <c r="D67" s="377" t="e">
        <v>#N/A</v>
      </c>
      <c r="E67" s="465">
        <f t="shared" si="9"/>
        <v>316.84106776083331</v>
      </c>
      <c r="F67" s="465">
        <v>329.06945669999999</v>
      </c>
      <c r="G67" s="126"/>
    </row>
    <row r="68" spans="1:7" x14ac:dyDescent="0.25">
      <c r="A68" s="135">
        <f t="shared" si="7"/>
        <v>2020</v>
      </c>
      <c r="B68" s="429">
        <v>44105</v>
      </c>
      <c r="C68" s="513">
        <v>302.92047643000001</v>
      </c>
      <c r="D68" s="377" t="e">
        <v>#N/A</v>
      </c>
      <c r="E68" s="465">
        <f t="shared" si="9"/>
        <v>316.84106776083331</v>
      </c>
      <c r="F68" s="465">
        <v>302.92047643000001</v>
      </c>
      <c r="G68" s="126"/>
    </row>
    <row r="69" spans="1:7" x14ac:dyDescent="0.25">
      <c r="A69" s="135">
        <f t="shared" si="7"/>
        <v>2020</v>
      </c>
      <c r="B69" s="429">
        <v>44136</v>
      </c>
      <c r="C69" s="513">
        <v>284.06138207999999</v>
      </c>
      <c r="D69" s="377" t="e">
        <v>#N/A</v>
      </c>
      <c r="E69" s="465">
        <f t="shared" si="9"/>
        <v>316.84106776083331</v>
      </c>
      <c r="F69" s="465">
        <v>284.06138207999999</v>
      </c>
      <c r="G69" s="126"/>
    </row>
    <row r="70" spans="1:7" x14ac:dyDescent="0.25">
      <c r="A70" s="135">
        <f t="shared" si="7"/>
        <v>2020</v>
      </c>
      <c r="B70" s="429">
        <v>44166</v>
      </c>
      <c r="C70" s="513">
        <v>323.12964173</v>
      </c>
      <c r="D70" s="377" t="e">
        <v>#N/A</v>
      </c>
      <c r="E70" s="465"/>
      <c r="F70" s="465">
        <v>323.12964173</v>
      </c>
      <c r="G70" s="126"/>
    </row>
    <row r="71" spans="1:7" x14ac:dyDescent="0.25">
      <c r="A71" s="135">
        <f t="shared" si="7"/>
        <v>2021</v>
      </c>
      <c r="B71" s="429">
        <v>44197</v>
      </c>
      <c r="C71" s="513">
        <v>333.35402049999999</v>
      </c>
      <c r="D71" s="377" t="e">
        <v>#N/A</v>
      </c>
      <c r="E71" s="465"/>
      <c r="F71" s="465">
        <v>333.35402049999999</v>
      </c>
      <c r="G71" s="126"/>
    </row>
    <row r="72" spans="1:7" x14ac:dyDescent="0.25">
      <c r="A72" s="135">
        <f t="shared" si="7"/>
        <v>2021</v>
      </c>
      <c r="B72" s="429">
        <v>44228</v>
      </c>
      <c r="C72" s="513">
        <v>308.87828436000001</v>
      </c>
      <c r="D72" s="377" t="e">
        <v>#N/A</v>
      </c>
      <c r="E72" s="465">
        <f t="shared" ref="E72:E81" si="10">AVERAGEIF($A$47:$A$108,A72,$F$47:$F$108)</f>
        <v>323.23176546916665</v>
      </c>
      <c r="F72" s="465">
        <v>308.87828436000001</v>
      </c>
      <c r="G72" s="126"/>
    </row>
    <row r="73" spans="1:7" x14ac:dyDescent="0.25">
      <c r="A73" s="135">
        <f t="shared" si="7"/>
        <v>2021</v>
      </c>
      <c r="B73" s="429">
        <v>44256</v>
      </c>
      <c r="C73" s="513">
        <v>304.30268076999999</v>
      </c>
      <c r="D73" s="377" t="e">
        <v>#N/A</v>
      </c>
      <c r="E73" s="465">
        <f t="shared" si="10"/>
        <v>323.23176546916665</v>
      </c>
      <c r="F73" s="465">
        <v>304.30268076999999</v>
      </c>
      <c r="G73" s="126"/>
    </row>
    <row r="74" spans="1:7" x14ac:dyDescent="0.25">
      <c r="A74" s="135">
        <f t="shared" si="7"/>
        <v>2021</v>
      </c>
      <c r="B74" s="429">
        <v>44287</v>
      </c>
      <c r="C74" s="513">
        <v>279.05079999999998</v>
      </c>
      <c r="D74" s="377" t="e">
        <v>#N/A</v>
      </c>
      <c r="E74" s="465">
        <f t="shared" si="10"/>
        <v>323.23176546916665</v>
      </c>
      <c r="F74" s="465">
        <v>279.05079999999998</v>
      </c>
      <c r="G74" s="126"/>
    </row>
    <row r="75" spans="1:7" x14ac:dyDescent="0.25">
      <c r="A75" s="135">
        <f t="shared" si="7"/>
        <v>2021</v>
      </c>
      <c r="B75" s="429">
        <v>44317</v>
      </c>
      <c r="C75" s="513">
        <v>295.23719999999997</v>
      </c>
      <c r="D75" s="377">
        <v>295.23719999999997</v>
      </c>
      <c r="E75" s="465">
        <f t="shared" si="10"/>
        <v>323.23176546916665</v>
      </c>
      <c r="F75" s="465">
        <v>295.23719999999997</v>
      </c>
      <c r="G75" s="126"/>
    </row>
    <row r="76" spans="1:7" x14ac:dyDescent="0.25">
      <c r="A76" s="135">
        <f t="shared" si="7"/>
        <v>2021</v>
      </c>
      <c r="B76" s="429">
        <v>44348</v>
      </c>
      <c r="C76" s="513" t="e">
        <v>#N/A</v>
      </c>
      <c r="D76" s="377">
        <v>339.0788</v>
      </c>
      <c r="E76" s="465">
        <f t="shared" si="10"/>
        <v>323.23176546916665</v>
      </c>
      <c r="F76" s="465">
        <v>339.0788</v>
      </c>
      <c r="G76" s="126"/>
    </row>
    <row r="77" spans="1:7" x14ac:dyDescent="0.25">
      <c r="A77" s="135">
        <f t="shared" si="7"/>
        <v>2021</v>
      </c>
      <c r="B77" s="429">
        <v>44378</v>
      </c>
      <c r="C77" s="513" t="e">
        <v>#N/A</v>
      </c>
      <c r="D77" s="377">
        <v>384.26990000000001</v>
      </c>
      <c r="E77" s="465">
        <f t="shared" si="10"/>
        <v>323.23176546916665</v>
      </c>
      <c r="F77" s="465">
        <v>384.26990000000001</v>
      </c>
      <c r="G77" s="126"/>
    </row>
    <row r="78" spans="1:7" x14ac:dyDescent="0.25">
      <c r="A78" s="135">
        <f t="shared" si="7"/>
        <v>2021</v>
      </c>
      <c r="B78" s="429">
        <v>44409</v>
      </c>
      <c r="C78" s="513" t="e">
        <v>#N/A</v>
      </c>
      <c r="D78" s="377">
        <v>374.1832</v>
      </c>
      <c r="E78" s="465">
        <f t="shared" si="10"/>
        <v>323.23176546916665</v>
      </c>
      <c r="F78" s="465">
        <v>374.1832</v>
      </c>
      <c r="G78" s="126"/>
    </row>
    <row r="79" spans="1:7" x14ac:dyDescent="0.25">
      <c r="A79" s="135">
        <f t="shared" si="7"/>
        <v>2021</v>
      </c>
      <c r="B79" s="429">
        <v>44440</v>
      </c>
      <c r="C79" s="513" t="e">
        <v>#N/A</v>
      </c>
      <c r="D79" s="377">
        <v>334.2817</v>
      </c>
      <c r="E79" s="465">
        <f t="shared" si="10"/>
        <v>323.23176546916665</v>
      </c>
      <c r="F79" s="465">
        <v>334.2817</v>
      </c>
      <c r="G79" s="126"/>
    </row>
    <row r="80" spans="1:7" x14ac:dyDescent="0.25">
      <c r="A80" s="135">
        <f t="shared" si="7"/>
        <v>2021</v>
      </c>
      <c r="B80" s="429">
        <v>44470</v>
      </c>
      <c r="C80" s="513" t="e">
        <v>#N/A</v>
      </c>
      <c r="D80" s="377">
        <v>306.17720000000003</v>
      </c>
      <c r="E80" s="465">
        <f t="shared" si="10"/>
        <v>323.23176546916665</v>
      </c>
      <c r="F80" s="465">
        <v>306.17720000000003</v>
      </c>
      <c r="G80" s="126"/>
    </row>
    <row r="81" spans="1:7" x14ac:dyDescent="0.25">
      <c r="A81" s="135">
        <f t="shared" si="7"/>
        <v>2021</v>
      </c>
      <c r="B81" s="429">
        <v>44501</v>
      </c>
      <c r="C81" s="513" t="e">
        <v>#N/A</v>
      </c>
      <c r="D81" s="377">
        <v>289.51429999999999</v>
      </c>
      <c r="E81" s="465">
        <f t="shared" si="10"/>
        <v>323.23176546916665</v>
      </c>
      <c r="F81" s="465">
        <v>289.51429999999999</v>
      </c>
      <c r="G81" s="126"/>
    </row>
    <row r="82" spans="1:7" x14ac:dyDescent="0.25">
      <c r="A82" s="135">
        <f t="shared" si="7"/>
        <v>2021</v>
      </c>
      <c r="B82" s="429">
        <v>44531</v>
      </c>
      <c r="C82" s="513" t="e">
        <v>#N/A</v>
      </c>
      <c r="D82" s="377">
        <v>330.45310000000001</v>
      </c>
      <c r="E82" s="465"/>
      <c r="F82" s="465">
        <v>330.45310000000001</v>
      </c>
      <c r="G82" s="126"/>
    </row>
    <row r="83" spans="1:7" x14ac:dyDescent="0.25">
      <c r="A83" s="135">
        <f t="shared" si="7"/>
        <v>2022</v>
      </c>
      <c r="B83" s="429">
        <v>44562</v>
      </c>
      <c r="C83" s="513" t="e">
        <v>#N/A</v>
      </c>
      <c r="D83" s="377">
        <v>342.34829999999999</v>
      </c>
      <c r="E83" s="465"/>
      <c r="F83" s="465">
        <v>342.34829999999999</v>
      </c>
      <c r="G83" s="126"/>
    </row>
    <row r="84" spans="1:7" x14ac:dyDescent="0.25">
      <c r="A84" s="135">
        <f t="shared" si="7"/>
        <v>2022</v>
      </c>
      <c r="B84" s="429">
        <v>44593</v>
      </c>
      <c r="C84" s="513" t="e">
        <v>#N/A</v>
      </c>
      <c r="D84" s="377">
        <v>312.19349999999997</v>
      </c>
      <c r="E84" s="465">
        <f t="shared" ref="E84:E93" si="11">AVERAGEIF($A$47:$A$108,A84,$F$47:$F$108)</f>
        <v>327.94332500000002</v>
      </c>
      <c r="F84" s="465">
        <v>312.19349999999997</v>
      </c>
      <c r="G84" s="126"/>
    </row>
    <row r="85" spans="1:7" x14ac:dyDescent="0.25">
      <c r="A85" s="135">
        <f t="shared" si="7"/>
        <v>2022</v>
      </c>
      <c r="B85" s="429">
        <v>44621</v>
      </c>
      <c r="C85" s="513" t="e">
        <v>#N/A</v>
      </c>
      <c r="D85" s="377">
        <v>309.91570000000002</v>
      </c>
      <c r="E85" s="465">
        <f t="shared" si="11"/>
        <v>327.94332500000002</v>
      </c>
      <c r="F85" s="465">
        <v>309.91570000000002</v>
      </c>
      <c r="G85" s="126"/>
    </row>
    <row r="86" spans="1:7" x14ac:dyDescent="0.25">
      <c r="A86" s="135">
        <f t="shared" si="7"/>
        <v>2022</v>
      </c>
      <c r="B86" s="429">
        <v>44652</v>
      </c>
      <c r="C86" s="513" t="e">
        <v>#N/A</v>
      </c>
      <c r="D86" s="377">
        <v>285.86259999999999</v>
      </c>
      <c r="E86" s="465">
        <f t="shared" si="11"/>
        <v>327.94332500000002</v>
      </c>
      <c r="F86" s="465">
        <v>285.86259999999999</v>
      </c>
      <c r="G86" s="126"/>
    </row>
    <row r="87" spans="1:7" x14ac:dyDescent="0.25">
      <c r="A87" s="135">
        <f t="shared" si="7"/>
        <v>2022</v>
      </c>
      <c r="B87" s="429">
        <v>44682</v>
      </c>
      <c r="C87" s="513" t="e">
        <v>#N/A</v>
      </c>
      <c r="D87" s="377">
        <v>300.17399999999998</v>
      </c>
      <c r="E87" s="465">
        <f t="shared" si="11"/>
        <v>327.94332500000002</v>
      </c>
      <c r="F87" s="465">
        <v>300.17399999999998</v>
      </c>
      <c r="G87" s="126"/>
    </row>
    <row r="88" spans="1:7" x14ac:dyDescent="0.25">
      <c r="A88" s="135">
        <f t="shared" si="7"/>
        <v>2022</v>
      </c>
      <c r="B88" s="429">
        <v>44713</v>
      </c>
      <c r="C88" s="513" t="e">
        <v>#N/A</v>
      </c>
      <c r="D88" s="377">
        <v>344.5548</v>
      </c>
      <c r="E88" s="465">
        <f t="shared" si="11"/>
        <v>327.94332500000002</v>
      </c>
      <c r="F88" s="465">
        <v>344.5548</v>
      </c>
      <c r="G88" s="126"/>
    </row>
    <row r="89" spans="1:7" x14ac:dyDescent="0.25">
      <c r="A89" s="135">
        <f t="shared" si="7"/>
        <v>2022</v>
      </c>
      <c r="B89" s="429">
        <v>44743</v>
      </c>
      <c r="C89" s="513" t="e">
        <v>#N/A</v>
      </c>
      <c r="D89" s="377">
        <v>389.3356</v>
      </c>
      <c r="E89" s="465">
        <f t="shared" si="11"/>
        <v>327.94332500000002</v>
      </c>
      <c r="F89" s="465">
        <v>389.3356</v>
      </c>
      <c r="G89" s="126"/>
    </row>
    <row r="90" spans="1:7" x14ac:dyDescent="0.25">
      <c r="A90" s="135">
        <f t="shared" si="7"/>
        <v>2022</v>
      </c>
      <c r="B90" s="429">
        <v>44774</v>
      </c>
      <c r="C90" s="513" t="e">
        <v>#N/A</v>
      </c>
      <c r="D90" s="377">
        <v>377.83440000000002</v>
      </c>
      <c r="E90" s="465">
        <f t="shared" si="11"/>
        <v>327.94332500000002</v>
      </c>
      <c r="F90" s="465">
        <v>377.83440000000002</v>
      </c>
      <c r="G90" s="126"/>
    </row>
    <row r="91" spans="1:7" x14ac:dyDescent="0.25">
      <c r="A91" s="135">
        <f t="shared" si="7"/>
        <v>2022</v>
      </c>
      <c r="B91" s="429">
        <v>44805</v>
      </c>
      <c r="C91" s="513" t="e">
        <v>#N/A</v>
      </c>
      <c r="D91" s="377">
        <v>337.96910000000003</v>
      </c>
      <c r="E91" s="465">
        <f t="shared" si="11"/>
        <v>327.94332500000002</v>
      </c>
      <c r="F91" s="465">
        <v>337.96910000000003</v>
      </c>
      <c r="G91" s="126"/>
    </row>
    <row r="92" spans="1:7" x14ac:dyDescent="0.25">
      <c r="A92" s="135">
        <f t="shared" si="7"/>
        <v>2022</v>
      </c>
      <c r="B92" s="429">
        <v>44835</v>
      </c>
      <c r="C92" s="513" t="e">
        <v>#N/A</v>
      </c>
      <c r="D92" s="377">
        <v>309.50510000000003</v>
      </c>
      <c r="E92" s="465">
        <f t="shared" si="11"/>
        <v>327.94332500000002</v>
      </c>
      <c r="F92" s="465">
        <v>309.50510000000003</v>
      </c>
      <c r="G92" s="126"/>
    </row>
    <row r="93" spans="1:7" x14ac:dyDescent="0.25">
      <c r="A93" s="135">
        <f t="shared" si="7"/>
        <v>2022</v>
      </c>
      <c r="B93" s="429">
        <v>44866</v>
      </c>
      <c r="C93" s="513" t="e">
        <v>#N/A</v>
      </c>
      <c r="D93" s="377">
        <v>292.3476</v>
      </c>
      <c r="E93" s="465">
        <f t="shared" si="11"/>
        <v>327.94332500000002</v>
      </c>
      <c r="F93" s="465">
        <v>292.3476</v>
      </c>
      <c r="G93" s="126"/>
    </row>
    <row r="94" spans="1:7" x14ac:dyDescent="0.25">
      <c r="A94" s="135">
        <f t="shared" si="7"/>
        <v>2022</v>
      </c>
      <c r="B94" s="429">
        <v>44896</v>
      </c>
      <c r="C94" s="513" t="e">
        <v>#N/A</v>
      </c>
      <c r="D94" s="377">
        <v>333.2792</v>
      </c>
      <c r="E94" s="465"/>
      <c r="F94" s="465">
        <v>333.2792</v>
      </c>
      <c r="G94" s="126"/>
    </row>
    <row r="95" spans="1:7" x14ac:dyDescent="0.25">
      <c r="A95" s="135"/>
      <c r="B95" s="429"/>
      <c r="C95" s="135"/>
      <c r="D95" s="431"/>
      <c r="E95" s="135"/>
      <c r="F95" s="431"/>
      <c r="G95" s="126"/>
    </row>
    <row r="96" spans="1:7" x14ac:dyDescent="0.25">
      <c r="A96" s="135"/>
      <c r="B96" s="429"/>
      <c r="C96" s="135"/>
      <c r="D96" s="431"/>
      <c r="E96" s="135"/>
      <c r="F96" s="431"/>
      <c r="G96" s="126"/>
    </row>
    <row r="97" spans="1:7" x14ac:dyDescent="0.25">
      <c r="A97" s="135"/>
      <c r="B97" s="429"/>
      <c r="C97" s="135"/>
      <c r="D97" s="431"/>
      <c r="E97" s="135"/>
      <c r="F97" s="431"/>
      <c r="G97" s="126"/>
    </row>
    <row r="98" spans="1:7" x14ac:dyDescent="0.25">
      <c r="A98" s="135"/>
      <c r="B98" s="429"/>
      <c r="C98" s="135"/>
      <c r="D98" s="431"/>
      <c r="E98" s="135"/>
      <c r="F98" s="431"/>
      <c r="G98" s="126"/>
    </row>
    <row r="99" spans="1:7" x14ac:dyDescent="0.25">
      <c r="A99" s="69"/>
      <c r="B99" s="69" t="s">
        <v>0</v>
      </c>
      <c r="C99" s="135"/>
      <c r="D99" s="431"/>
      <c r="E99" s="135"/>
      <c r="F99" s="431"/>
      <c r="G99" s="126"/>
    </row>
    <row r="100" spans="1:7" x14ac:dyDescent="0.25">
      <c r="A100" s="30">
        <v>2.5</v>
      </c>
      <c r="B100" s="29">
        <v>-0.3</v>
      </c>
      <c r="C100" s="135"/>
      <c r="D100" s="431"/>
      <c r="E100" s="135"/>
      <c r="F100" s="431"/>
      <c r="G100" s="126"/>
    </row>
    <row r="101" spans="1:7" x14ac:dyDescent="0.25">
      <c r="A101" s="30">
        <v>2.5</v>
      </c>
      <c r="B101" s="29">
        <v>0.3</v>
      </c>
      <c r="C101" s="135"/>
      <c r="D101" s="431"/>
      <c r="E101" s="135"/>
      <c r="F101" s="431"/>
      <c r="G101" s="126"/>
    </row>
    <row r="102" spans="1:7" x14ac:dyDescent="0.25">
      <c r="B102" s="122"/>
      <c r="D102" s="128"/>
      <c r="F102" s="128"/>
      <c r="G102" s="126"/>
    </row>
    <row r="103" spans="1:7" x14ac:dyDescent="0.25">
      <c r="B103" s="122"/>
      <c r="D103" s="128"/>
      <c r="F103" s="128"/>
      <c r="G103" s="126"/>
    </row>
    <row r="104" spans="1:7" x14ac:dyDescent="0.25">
      <c r="B104" s="122"/>
      <c r="D104" s="128"/>
      <c r="F104" s="128"/>
      <c r="G104" s="126"/>
    </row>
    <row r="105" spans="1:7" x14ac:dyDescent="0.25">
      <c r="B105" s="122"/>
      <c r="D105" s="128"/>
      <c r="F105" s="128"/>
      <c r="G105" s="126"/>
    </row>
    <row r="106" spans="1:7" x14ac:dyDescent="0.25">
      <c r="B106" s="122"/>
      <c r="D106" s="128"/>
      <c r="F106" s="128"/>
      <c r="G106" s="126"/>
    </row>
    <row r="107" spans="1:7" x14ac:dyDescent="0.25">
      <c r="B107" s="122"/>
      <c r="D107" s="128"/>
      <c r="F107" s="128"/>
      <c r="G107" s="126"/>
    </row>
    <row r="108" spans="1:7" x14ac:dyDescent="0.25">
      <c r="B108" s="122"/>
      <c r="D108" s="128"/>
      <c r="F108" s="128"/>
      <c r="G108" s="126"/>
    </row>
    <row r="109" spans="1:7" x14ac:dyDescent="0.25">
      <c r="D109" s="128"/>
      <c r="F109" s="128"/>
      <c r="G109" s="126"/>
    </row>
    <row r="110" spans="1:7" x14ac:dyDescent="0.25">
      <c r="D110" s="128"/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35:C94">
    <cfRule type="expression" dxfId="6" priority="9" stopIfTrue="1">
      <formula>ISNA(C35)</formula>
    </cfRule>
  </conditionalFormatting>
  <conditionalFormatting sqref="C35:C94">
    <cfRule type="expression" dxfId="5" priority="8" stopIfTrue="1">
      <formula>ISNA(C35)</formula>
    </cfRule>
  </conditionalFormatting>
  <conditionalFormatting sqref="D35:D94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28515625" style="6" customWidth="1"/>
    <col min="3" max="3" width="9.28515625" style="6"/>
    <col min="5" max="7" width="9.28515625" customWidth="1"/>
    <col min="17" max="17" width="23.71093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599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23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23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28" t="s">
        <v>402</v>
      </c>
      <c r="R6" s="278" t="s">
        <v>308</v>
      </c>
    </row>
    <row r="7" spans="1:23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</row>
    <row r="8" spans="1:23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</row>
    <row r="9" spans="1:23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</row>
    <row r="10" spans="1:23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</row>
    <row r="11" spans="1:23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</row>
    <row r="12" spans="1:23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</row>
    <row r="13" spans="1:23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23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23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23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2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2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2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2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2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2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2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2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2" x14ac:dyDescent="0.2">
      <c r="A25" s="37"/>
      <c r="B25" s="593" t="s">
        <v>282</v>
      </c>
      <c r="C25" s="593"/>
      <c r="D25" s="37"/>
      <c r="E25" s="32"/>
      <c r="F25" s="37"/>
      <c r="G25" s="36" t="s">
        <v>309</v>
      </c>
      <c r="H25" s="32"/>
      <c r="I25" s="3"/>
      <c r="J25" s="3"/>
      <c r="K25" s="3"/>
      <c r="L25" s="3"/>
    </row>
    <row r="26" spans="1:12" x14ac:dyDescent="0.2">
      <c r="A26" s="37"/>
      <c r="B26" s="593" t="s">
        <v>183</v>
      </c>
      <c r="C26" s="593"/>
      <c r="D26" s="37"/>
      <c r="E26" s="32"/>
      <c r="F26" s="37"/>
      <c r="G26" s="593" t="s">
        <v>183</v>
      </c>
      <c r="H26" s="593"/>
      <c r="I26" s="3"/>
      <c r="J26" s="3"/>
      <c r="K26" s="3"/>
      <c r="L26" s="3"/>
    </row>
    <row r="27" spans="1:12" x14ac:dyDescent="0.2">
      <c r="A27" s="38" t="s">
        <v>1</v>
      </c>
      <c r="B27" s="38" t="s">
        <v>443</v>
      </c>
      <c r="C27" s="38" t="s">
        <v>0</v>
      </c>
      <c r="D27" s="37"/>
      <c r="E27" s="32"/>
      <c r="F27" s="38" t="s">
        <v>12</v>
      </c>
      <c r="G27" s="38" t="s">
        <v>308</v>
      </c>
      <c r="H27" s="38" t="s">
        <v>10</v>
      </c>
      <c r="I27" s="3"/>
      <c r="J27" s="3"/>
      <c r="K27" s="3"/>
      <c r="L27" s="3"/>
    </row>
    <row r="28" spans="1:12" x14ac:dyDescent="0.2">
      <c r="A28" s="1">
        <v>42005</v>
      </c>
      <c r="B28" s="80">
        <v>12.1</v>
      </c>
      <c r="C28" s="80" t="e">
        <v>#N/A</v>
      </c>
      <c r="E28" s="6"/>
      <c r="F28">
        <v>2014</v>
      </c>
      <c r="G28" s="6">
        <v>12.517944941</v>
      </c>
      <c r="H28" s="28"/>
    </row>
    <row r="29" spans="1:12" x14ac:dyDescent="0.2">
      <c r="A29" s="1">
        <v>42036</v>
      </c>
      <c r="B29" s="80">
        <v>12.29</v>
      </c>
      <c r="C29" s="80" t="e">
        <v>#N/A</v>
      </c>
      <c r="E29" s="6"/>
      <c r="F29">
        <v>2015</v>
      </c>
      <c r="G29" s="6">
        <v>12.651297210999999</v>
      </c>
      <c r="H29" s="31">
        <f>G29/G28-1</f>
        <v>1.0652888363746671E-2</v>
      </c>
    </row>
    <row r="30" spans="1:12" x14ac:dyDescent="0.2">
      <c r="A30" s="1">
        <v>42064</v>
      </c>
      <c r="B30" s="80">
        <v>12.33</v>
      </c>
      <c r="C30" s="80" t="e">
        <v>#N/A</v>
      </c>
      <c r="E30" s="6"/>
      <c r="F30">
        <v>2016</v>
      </c>
      <c r="G30" s="6">
        <v>12.548915124000001</v>
      </c>
      <c r="H30" s="31">
        <f t="shared" ref="H30:H36" si="0">G30/G29-1</f>
        <v>-8.0926157446510327E-3</v>
      </c>
    </row>
    <row r="31" spans="1:12" x14ac:dyDescent="0.2">
      <c r="A31" s="1">
        <v>42095</v>
      </c>
      <c r="B31" s="80">
        <v>12.62</v>
      </c>
      <c r="C31" s="80" t="e">
        <v>#N/A</v>
      </c>
      <c r="E31" s="6"/>
      <c r="F31">
        <v>2017</v>
      </c>
      <c r="G31" s="6">
        <v>12.887100192</v>
      </c>
      <c r="H31" s="31">
        <f t="shared" si="0"/>
        <v>2.6949346988028866E-2</v>
      </c>
    </row>
    <row r="32" spans="1:12" x14ac:dyDescent="0.2">
      <c r="A32" s="1">
        <v>42125</v>
      </c>
      <c r="B32" s="80">
        <v>12.93</v>
      </c>
      <c r="C32" s="80" t="e">
        <v>#N/A</v>
      </c>
      <c r="E32" s="6"/>
      <c r="F32">
        <v>2018</v>
      </c>
      <c r="G32" s="6">
        <v>12.86927803</v>
      </c>
      <c r="H32" s="31">
        <f t="shared" si="0"/>
        <v>-1.382945871024055E-3</v>
      </c>
    </row>
    <row r="33" spans="1:8" x14ac:dyDescent="0.2">
      <c r="A33" s="1">
        <v>42156</v>
      </c>
      <c r="B33" s="80">
        <v>12.92</v>
      </c>
      <c r="C33" s="80" t="e">
        <v>#N/A</v>
      </c>
      <c r="E33" s="6"/>
      <c r="F33">
        <v>2019</v>
      </c>
      <c r="G33" s="6">
        <v>13.014351142000001</v>
      </c>
      <c r="H33" s="31">
        <f t="shared" si="0"/>
        <v>1.1272824447635443E-2</v>
      </c>
    </row>
    <row r="34" spans="1:8" x14ac:dyDescent="0.2">
      <c r="A34" s="1">
        <v>42186</v>
      </c>
      <c r="B34" s="80">
        <v>12.94</v>
      </c>
      <c r="C34" s="80" t="e">
        <v>#N/A</v>
      </c>
      <c r="E34" s="6"/>
      <c r="F34">
        <v>2020</v>
      </c>
      <c r="G34" s="6">
        <v>13.195874471</v>
      </c>
      <c r="H34" s="31">
        <f t="shared" si="0"/>
        <v>1.394793539988215E-2</v>
      </c>
    </row>
    <row r="35" spans="1:8" x14ac:dyDescent="0.2">
      <c r="A35" s="1">
        <v>42217</v>
      </c>
      <c r="B35" s="80">
        <v>12.91</v>
      </c>
      <c r="C35" s="80" t="e">
        <v>#N/A</v>
      </c>
      <c r="E35" s="6"/>
      <c r="F35">
        <v>2021</v>
      </c>
      <c r="G35" s="6">
        <v>13.500667697000001</v>
      </c>
      <c r="H35" s="31">
        <f t="shared" si="0"/>
        <v>2.3097614839382663E-2</v>
      </c>
    </row>
    <row r="36" spans="1:8" x14ac:dyDescent="0.2">
      <c r="A36" s="1">
        <v>42248</v>
      </c>
      <c r="B36" s="80">
        <v>13.03</v>
      </c>
      <c r="C36" s="80" t="e">
        <v>#N/A</v>
      </c>
      <c r="E36" s="6"/>
      <c r="F36">
        <v>2022</v>
      </c>
      <c r="G36" s="6">
        <v>13.67887359</v>
      </c>
      <c r="H36" s="31">
        <f t="shared" si="0"/>
        <v>1.3199783669929133E-2</v>
      </c>
    </row>
    <row r="37" spans="1:8" x14ac:dyDescent="0.2">
      <c r="A37" s="1">
        <v>42278</v>
      </c>
      <c r="B37" s="80">
        <v>12.72</v>
      </c>
      <c r="C37" s="80" t="e">
        <v>#N/A</v>
      </c>
      <c r="E37" s="6"/>
      <c r="G37" s="6"/>
      <c r="H37" s="31"/>
    </row>
    <row r="38" spans="1:8" x14ac:dyDescent="0.2">
      <c r="A38" s="1">
        <v>42309</v>
      </c>
      <c r="B38" s="80">
        <v>12.71</v>
      </c>
      <c r="C38" s="80" t="e">
        <v>#N/A</v>
      </c>
      <c r="E38" s="6"/>
      <c r="G38" s="6"/>
      <c r="H38" s="31"/>
    </row>
    <row r="39" spans="1:8" x14ac:dyDescent="0.2">
      <c r="A39" s="1">
        <v>42339</v>
      </c>
      <c r="B39" s="80">
        <v>12.32</v>
      </c>
      <c r="C39" s="80" t="e">
        <v>#N/A</v>
      </c>
      <c r="E39" s="6"/>
      <c r="G39" s="6"/>
      <c r="H39" s="31"/>
    </row>
    <row r="40" spans="1:8" x14ac:dyDescent="0.2">
      <c r="A40" s="1">
        <v>42370</v>
      </c>
      <c r="B40" s="80">
        <v>11.99</v>
      </c>
      <c r="C40" s="80" t="e">
        <v>#N/A</v>
      </c>
      <c r="E40" s="6"/>
      <c r="G40" s="6"/>
      <c r="H40" s="31"/>
    </row>
    <row r="41" spans="1:8" x14ac:dyDescent="0.2">
      <c r="A41" s="1">
        <v>42401</v>
      </c>
      <c r="B41" s="80">
        <v>12.14</v>
      </c>
      <c r="C41" s="80" t="e">
        <v>#N/A</v>
      </c>
      <c r="E41" s="6"/>
      <c r="G41" s="6"/>
      <c r="H41" s="31"/>
    </row>
    <row r="42" spans="1:8" x14ac:dyDescent="0.2">
      <c r="A42" s="1">
        <v>42430</v>
      </c>
      <c r="B42" s="80">
        <v>12.56</v>
      </c>
      <c r="C42" s="80" t="e">
        <v>#N/A</v>
      </c>
      <c r="E42" s="6"/>
    </row>
    <row r="43" spans="1:8" x14ac:dyDescent="0.2">
      <c r="A43" s="1">
        <v>42461</v>
      </c>
      <c r="B43" s="80">
        <v>12.43</v>
      </c>
      <c r="C43" s="80" t="e">
        <v>#N/A</v>
      </c>
      <c r="E43" s="6"/>
    </row>
    <row r="44" spans="1:8" x14ac:dyDescent="0.2">
      <c r="A44" s="1">
        <v>42491</v>
      </c>
      <c r="B44" s="80">
        <v>12.79</v>
      </c>
      <c r="C44" s="80" t="e">
        <v>#N/A</v>
      </c>
      <c r="E44" s="6"/>
    </row>
    <row r="45" spans="1:8" x14ac:dyDescent="0.2">
      <c r="A45" s="1">
        <v>42522</v>
      </c>
      <c r="B45" s="80">
        <v>12.73</v>
      </c>
      <c r="C45" s="80" t="e">
        <v>#N/A</v>
      </c>
      <c r="E45" s="6"/>
    </row>
    <row r="46" spans="1:8" x14ac:dyDescent="0.2">
      <c r="A46" s="1">
        <v>42552</v>
      </c>
      <c r="B46" s="80">
        <v>12.68</v>
      </c>
      <c r="C46" s="80" t="e">
        <v>#N/A</v>
      </c>
      <c r="E46" s="6"/>
    </row>
    <row r="47" spans="1:8" x14ac:dyDescent="0.2">
      <c r="A47" s="1">
        <v>42583</v>
      </c>
      <c r="B47" s="80">
        <v>12.88</v>
      </c>
      <c r="C47" s="80" t="e">
        <v>#N/A</v>
      </c>
      <c r="E47" s="6"/>
    </row>
    <row r="48" spans="1:8" x14ac:dyDescent="0.2">
      <c r="A48" s="1">
        <v>42614</v>
      </c>
      <c r="B48" s="80">
        <v>12.87</v>
      </c>
      <c r="C48" s="80" t="e">
        <v>#N/A</v>
      </c>
      <c r="E48" s="6"/>
    </row>
    <row r="49" spans="1:5" x14ac:dyDescent="0.2">
      <c r="A49" s="1">
        <v>42644</v>
      </c>
      <c r="B49" s="80">
        <v>12.46</v>
      </c>
      <c r="C49" s="80" t="e">
        <v>#N/A</v>
      </c>
      <c r="E49" s="6"/>
    </row>
    <row r="50" spans="1:5" x14ac:dyDescent="0.2">
      <c r="A50" s="1">
        <v>42675</v>
      </c>
      <c r="B50" s="80">
        <v>12.75</v>
      </c>
      <c r="C50" s="80" t="e">
        <v>#N/A</v>
      </c>
      <c r="E50" s="6"/>
    </row>
    <row r="51" spans="1:5" x14ac:dyDescent="0.2">
      <c r="A51" s="1">
        <v>42705</v>
      </c>
      <c r="B51" s="80">
        <v>12.23</v>
      </c>
      <c r="C51" s="80" t="e">
        <v>#N/A</v>
      </c>
      <c r="E51" s="6"/>
    </row>
    <row r="52" spans="1:5" x14ac:dyDescent="0.2">
      <c r="A52" s="1">
        <v>42736</v>
      </c>
      <c r="B52" s="80">
        <v>12.21</v>
      </c>
      <c r="C52" s="80" t="e">
        <v>#N/A</v>
      </c>
      <c r="E52" s="6"/>
    </row>
    <row r="53" spans="1:5" x14ac:dyDescent="0.2">
      <c r="A53" s="1">
        <v>42767</v>
      </c>
      <c r="B53" s="80">
        <v>12.79</v>
      </c>
      <c r="C53" s="80" t="e">
        <v>#N/A</v>
      </c>
      <c r="E53" s="6"/>
    </row>
    <row r="54" spans="1:5" x14ac:dyDescent="0.2">
      <c r="A54" s="1">
        <v>42795</v>
      </c>
      <c r="B54" s="80">
        <v>12.89</v>
      </c>
      <c r="C54" s="80" t="e">
        <v>#N/A</v>
      </c>
      <c r="E54" s="6"/>
    </row>
    <row r="55" spans="1:5" x14ac:dyDescent="0.2">
      <c r="A55" s="1">
        <v>42826</v>
      </c>
      <c r="B55" s="80">
        <v>12.72</v>
      </c>
      <c r="C55" s="80" t="e">
        <v>#N/A</v>
      </c>
      <c r="E55" s="6"/>
    </row>
    <row r="56" spans="1:5" x14ac:dyDescent="0.2">
      <c r="A56" s="1">
        <v>42856</v>
      </c>
      <c r="B56" s="80">
        <v>13.07</v>
      </c>
      <c r="C56" s="80" t="e">
        <v>#N/A</v>
      </c>
      <c r="E56" s="6"/>
    </row>
    <row r="57" spans="1:5" x14ac:dyDescent="0.2">
      <c r="A57" s="1">
        <v>42887</v>
      </c>
      <c r="B57" s="80">
        <v>13.2</v>
      </c>
      <c r="C57" s="80" t="e">
        <v>#N/A</v>
      </c>
      <c r="E57" s="6"/>
    </row>
    <row r="58" spans="1:5" x14ac:dyDescent="0.2">
      <c r="A58" s="1">
        <v>42917</v>
      </c>
      <c r="B58" s="80">
        <v>13.08</v>
      </c>
      <c r="C58" s="80" t="e">
        <v>#N/A</v>
      </c>
      <c r="E58" s="6"/>
    </row>
    <row r="59" spans="1:5" x14ac:dyDescent="0.2">
      <c r="A59" s="1">
        <v>42948</v>
      </c>
      <c r="B59" s="80">
        <v>13.15</v>
      </c>
      <c r="C59" s="80" t="e">
        <v>#N/A</v>
      </c>
      <c r="E59" s="6"/>
    </row>
    <row r="60" spans="1:5" x14ac:dyDescent="0.2">
      <c r="A60" s="1">
        <v>42979</v>
      </c>
      <c r="B60" s="80">
        <v>13.28</v>
      </c>
      <c r="C60" s="80" t="e">
        <v>#N/A</v>
      </c>
      <c r="E60" s="6"/>
    </row>
    <row r="61" spans="1:5" x14ac:dyDescent="0.2">
      <c r="A61" s="1">
        <v>43009</v>
      </c>
      <c r="B61" s="80">
        <v>12.8</v>
      </c>
      <c r="C61" s="80" t="e">
        <v>#N/A</v>
      </c>
      <c r="E61" s="6"/>
    </row>
    <row r="62" spans="1:5" x14ac:dyDescent="0.2">
      <c r="A62" s="1">
        <v>43040</v>
      </c>
      <c r="B62" s="80">
        <v>12.94</v>
      </c>
      <c r="C62" s="80" t="e">
        <v>#N/A</v>
      </c>
      <c r="E62" s="6"/>
    </row>
    <row r="63" spans="1:5" x14ac:dyDescent="0.2">
      <c r="A63" s="1">
        <v>43070</v>
      </c>
      <c r="B63" s="80">
        <v>12.45</v>
      </c>
      <c r="C63" s="80" t="e">
        <v>#N/A</v>
      </c>
      <c r="E63" s="6"/>
    </row>
    <row r="64" spans="1:5" x14ac:dyDescent="0.2">
      <c r="A64" s="1">
        <v>43101</v>
      </c>
      <c r="B64" s="80">
        <v>12.22</v>
      </c>
      <c r="C64" s="80" t="e">
        <v>#N/A</v>
      </c>
      <c r="E64" s="6"/>
    </row>
    <row r="65" spans="1:5" x14ac:dyDescent="0.2">
      <c r="A65" s="1">
        <v>43132</v>
      </c>
      <c r="B65" s="80">
        <v>12.63</v>
      </c>
      <c r="C65" s="80" t="e">
        <v>#N/A</v>
      </c>
      <c r="E65" s="6"/>
    </row>
    <row r="66" spans="1:5" x14ac:dyDescent="0.2">
      <c r="A66" s="1">
        <v>43160</v>
      </c>
      <c r="B66" s="80">
        <v>12.97</v>
      </c>
      <c r="C66" s="80" t="e">
        <v>#N/A</v>
      </c>
      <c r="E66" s="6"/>
    </row>
    <row r="67" spans="1:5" x14ac:dyDescent="0.2">
      <c r="A67" s="1">
        <v>43191</v>
      </c>
      <c r="B67" s="80">
        <v>12.88</v>
      </c>
      <c r="C67" s="80" t="e">
        <v>#N/A</v>
      </c>
      <c r="E67" s="6"/>
    </row>
    <row r="68" spans="1:5" x14ac:dyDescent="0.2">
      <c r="A68" s="1">
        <v>43221</v>
      </c>
      <c r="B68" s="80">
        <v>13.12</v>
      </c>
      <c r="C68" s="80" t="e">
        <v>#N/A</v>
      </c>
      <c r="E68" s="6"/>
    </row>
    <row r="69" spans="1:5" x14ac:dyDescent="0.2">
      <c r="A69" s="1">
        <v>43252</v>
      </c>
      <c r="B69" s="80">
        <v>13.03</v>
      </c>
      <c r="C69" s="80" t="e">
        <v>#N/A</v>
      </c>
      <c r="E69" s="6"/>
    </row>
    <row r="70" spans="1:5" x14ac:dyDescent="0.2">
      <c r="A70" s="1">
        <v>43282</v>
      </c>
      <c r="B70" s="80">
        <v>13.13</v>
      </c>
      <c r="C70" s="80" t="e">
        <v>#N/A</v>
      </c>
      <c r="E70" s="6"/>
    </row>
    <row r="71" spans="1:5" x14ac:dyDescent="0.2">
      <c r="A71" s="1">
        <v>43313</v>
      </c>
      <c r="B71" s="80">
        <v>13.26</v>
      </c>
      <c r="C71" s="80" t="e">
        <v>#N/A</v>
      </c>
      <c r="E71" s="6"/>
    </row>
    <row r="72" spans="1:5" x14ac:dyDescent="0.2">
      <c r="A72" s="1">
        <v>43344</v>
      </c>
      <c r="B72" s="80">
        <v>13.01</v>
      </c>
      <c r="C72" s="80" t="e">
        <v>#N/A</v>
      </c>
      <c r="E72" s="6"/>
    </row>
    <row r="73" spans="1:5" x14ac:dyDescent="0.2">
      <c r="A73" s="1">
        <v>43374</v>
      </c>
      <c r="B73" s="80">
        <v>12.85</v>
      </c>
      <c r="C73" s="80" t="e">
        <v>#N/A</v>
      </c>
      <c r="E73" s="6"/>
    </row>
    <row r="74" spans="1:5" x14ac:dyDescent="0.2">
      <c r="A74" s="1">
        <v>43405</v>
      </c>
      <c r="B74" s="80">
        <v>12.9</v>
      </c>
      <c r="C74" s="80" t="e">
        <v>#N/A</v>
      </c>
      <c r="E74" s="6"/>
    </row>
    <row r="75" spans="1:5" x14ac:dyDescent="0.2">
      <c r="A75" s="1">
        <v>43435</v>
      </c>
      <c r="B75" s="80">
        <v>12.43</v>
      </c>
      <c r="C75" s="80" t="e">
        <v>#N/A</v>
      </c>
      <c r="E75" s="6"/>
    </row>
    <row r="76" spans="1:5" x14ac:dyDescent="0.2">
      <c r="A76" s="1">
        <v>43466</v>
      </c>
      <c r="B76" s="80">
        <v>12.47</v>
      </c>
      <c r="C76" s="80" t="e">
        <v>#N/A</v>
      </c>
      <c r="E76" s="6"/>
    </row>
    <row r="77" spans="1:5" x14ac:dyDescent="0.2">
      <c r="A77" s="1">
        <v>43497</v>
      </c>
      <c r="B77" s="80">
        <v>12.72</v>
      </c>
      <c r="C77" s="80" t="e">
        <v>#N/A</v>
      </c>
      <c r="E77" s="6"/>
    </row>
    <row r="78" spans="1:5" x14ac:dyDescent="0.2">
      <c r="A78" s="1">
        <v>43525</v>
      </c>
      <c r="B78" s="80">
        <v>12.84</v>
      </c>
      <c r="C78" s="80" t="e">
        <v>#N/A</v>
      </c>
      <c r="E78" s="6"/>
    </row>
    <row r="79" spans="1:5" x14ac:dyDescent="0.2">
      <c r="A79" s="1">
        <v>43556</v>
      </c>
      <c r="B79" s="80">
        <v>13.25</v>
      </c>
      <c r="C79" s="80" t="e">
        <v>#N/A</v>
      </c>
      <c r="E79" s="6"/>
    </row>
    <row r="80" spans="1:5" x14ac:dyDescent="0.2">
      <c r="A80" s="1">
        <v>43586</v>
      </c>
      <c r="B80" s="80">
        <v>13.31</v>
      </c>
      <c r="C80" s="80" t="e">
        <v>#N/A</v>
      </c>
      <c r="E80" s="6"/>
    </row>
    <row r="81" spans="1:5" x14ac:dyDescent="0.2">
      <c r="A81" s="1">
        <v>43617</v>
      </c>
      <c r="B81" s="80">
        <v>13.32</v>
      </c>
      <c r="C81" s="80" t="e">
        <v>#N/A</v>
      </c>
      <c r="E81" s="6"/>
    </row>
    <row r="82" spans="1:5" x14ac:dyDescent="0.2">
      <c r="A82" s="1">
        <v>43647</v>
      </c>
      <c r="B82" s="80">
        <v>13.26</v>
      </c>
      <c r="C82" s="80" t="e">
        <v>#N/A</v>
      </c>
      <c r="E82" s="6"/>
    </row>
    <row r="83" spans="1:5" x14ac:dyDescent="0.2">
      <c r="A83" s="1">
        <v>43678</v>
      </c>
      <c r="B83" s="80">
        <v>13.3</v>
      </c>
      <c r="C83" s="80" t="e">
        <v>#N/A</v>
      </c>
      <c r="E83" s="6"/>
    </row>
    <row r="84" spans="1:5" x14ac:dyDescent="0.2">
      <c r="A84" s="1">
        <v>43709</v>
      </c>
      <c r="B84" s="80">
        <v>13.16</v>
      </c>
      <c r="C84" s="80" t="e">
        <v>#N/A</v>
      </c>
      <c r="E84" s="6"/>
    </row>
    <row r="85" spans="1:5" x14ac:dyDescent="0.2">
      <c r="A85" s="1">
        <v>43739</v>
      </c>
      <c r="B85" s="80">
        <v>12.81</v>
      </c>
      <c r="C85" s="80" t="e">
        <v>#N/A</v>
      </c>
      <c r="E85" s="6"/>
    </row>
    <row r="86" spans="1:5" x14ac:dyDescent="0.2">
      <c r="A86" s="1">
        <v>43770</v>
      </c>
      <c r="B86" s="80">
        <v>13.03</v>
      </c>
      <c r="C86" s="80" t="e">
        <v>#N/A</v>
      </c>
      <c r="E86" s="6"/>
    </row>
    <row r="87" spans="1:5" x14ac:dyDescent="0.2">
      <c r="A87" s="1">
        <v>43800</v>
      </c>
      <c r="B87" s="80">
        <v>12.68</v>
      </c>
      <c r="C87" s="80" t="e">
        <v>#N/A</v>
      </c>
      <c r="E87" s="6"/>
    </row>
    <row r="88" spans="1:5" x14ac:dyDescent="0.2">
      <c r="A88" s="1">
        <v>43831</v>
      </c>
      <c r="B88" s="80">
        <v>12.79</v>
      </c>
      <c r="C88" s="80" t="e">
        <v>#N/A</v>
      </c>
      <c r="E88" s="6"/>
    </row>
    <row r="89" spans="1:5" x14ac:dyDescent="0.2">
      <c r="A89" s="1">
        <v>43862</v>
      </c>
      <c r="B89" s="80">
        <v>12.85</v>
      </c>
      <c r="C89" s="80" t="e">
        <v>#N/A</v>
      </c>
      <c r="E89" s="6"/>
    </row>
    <row r="90" spans="1:5" x14ac:dyDescent="0.2">
      <c r="A90" s="1">
        <v>43891</v>
      </c>
      <c r="B90" s="80">
        <v>13.08</v>
      </c>
      <c r="C90" s="80" t="e">
        <v>#N/A</v>
      </c>
      <c r="E90" s="6"/>
    </row>
    <row r="91" spans="1:5" x14ac:dyDescent="0.2">
      <c r="A91" s="1">
        <v>43922</v>
      </c>
      <c r="B91" s="80">
        <v>13.28</v>
      </c>
      <c r="C91" s="80" t="e">
        <v>#N/A</v>
      </c>
      <c r="E91" s="6"/>
    </row>
    <row r="92" spans="1:5" x14ac:dyDescent="0.2">
      <c r="A92" s="1">
        <v>43952</v>
      </c>
      <c r="B92" s="80">
        <v>13.15</v>
      </c>
      <c r="C92" s="80" t="e">
        <v>#N/A</v>
      </c>
      <c r="E92" s="6"/>
    </row>
    <row r="93" spans="1:5" x14ac:dyDescent="0.2">
      <c r="A93" s="1">
        <v>43983</v>
      </c>
      <c r="B93" s="80">
        <v>13.27</v>
      </c>
      <c r="C93" s="80" t="e">
        <v>#N/A</v>
      </c>
      <c r="E93" s="6"/>
    </row>
    <row r="94" spans="1:5" x14ac:dyDescent="0.2">
      <c r="A94" s="1">
        <v>44013</v>
      </c>
      <c r="B94" s="80">
        <v>13.25</v>
      </c>
      <c r="C94" s="80" t="e">
        <v>#N/A</v>
      </c>
      <c r="E94" s="6"/>
    </row>
    <row r="95" spans="1:5" x14ac:dyDescent="0.2">
      <c r="A95" s="1">
        <v>44044</v>
      </c>
      <c r="B95" s="80">
        <v>13.31</v>
      </c>
      <c r="C95" s="80" t="e">
        <v>#N/A</v>
      </c>
      <c r="E95" s="6"/>
    </row>
    <row r="96" spans="1:5" x14ac:dyDescent="0.2">
      <c r="A96" s="1">
        <v>44075</v>
      </c>
      <c r="B96" s="80">
        <v>13.54</v>
      </c>
      <c r="C96" s="80" t="e">
        <v>#N/A</v>
      </c>
      <c r="E96" s="6"/>
    </row>
    <row r="97" spans="1:5" x14ac:dyDescent="0.2">
      <c r="A97" s="1">
        <v>44105</v>
      </c>
      <c r="B97" s="80">
        <v>13.7</v>
      </c>
      <c r="C97" s="80" t="e">
        <v>#N/A</v>
      </c>
      <c r="E97" s="6"/>
    </row>
    <row r="98" spans="1:5" x14ac:dyDescent="0.2">
      <c r="A98" s="1">
        <v>44136</v>
      </c>
      <c r="B98" s="80">
        <v>13.35</v>
      </c>
      <c r="C98" s="80" t="e">
        <v>#N/A</v>
      </c>
      <c r="E98" s="6"/>
    </row>
    <row r="99" spans="1:5" x14ac:dyDescent="0.2">
      <c r="A99" s="1">
        <v>44166</v>
      </c>
      <c r="B99" s="80">
        <v>12.8</v>
      </c>
      <c r="C99" s="80" t="e">
        <v>#N/A</v>
      </c>
      <c r="E99" s="6"/>
    </row>
    <row r="100" spans="1:5" x14ac:dyDescent="0.2">
      <c r="A100" s="1">
        <v>44197</v>
      </c>
      <c r="B100" s="80">
        <v>12.69</v>
      </c>
      <c r="C100" s="80" t="e">
        <v>#N/A</v>
      </c>
      <c r="E100" s="6"/>
    </row>
    <row r="101" spans="1:5" x14ac:dyDescent="0.2">
      <c r="A101" s="1">
        <v>44228</v>
      </c>
      <c r="B101" s="80">
        <v>13.34</v>
      </c>
      <c r="C101" s="80" t="e">
        <v>#N/A</v>
      </c>
      <c r="E101" s="6"/>
    </row>
    <row r="102" spans="1:5" x14ac:dyDescent="0.2">
      <c r="A102" s="1">
        <v>44256</v>
      </c>
      <c r="B102" s="80">
        <v>13.29</v>
      </c>
      <c r="C102" s="80" t="e">
        <v>#N/A</v>
      </c>
      <c r="E102" s="6"/>
    </row>
    <row r="103" spans="1:5" x14ac:dyDescent="0.2">
      <c r="A103" s="1">
        <v>44287</v>
      </c>
      <c r="B103" s="80">
        <v>13.60956</v>
      </c>
      <c r="C103" s="80" t="e">
        <v>#N/A</v>
      </c>
      <c r="E103" s="6"/>
    </row>
    <row r="104" spans="1:5" x14ac:dyDescent="0.2">
      <c r="A104" s="1">
        <v>44317</v>
      </c>
      <c r="B104" s="80">
        <v>13.36164</v>
      </c>
      <c r="C104" s="80">
        <v>13.36164</v>
      </c>
      <c r="E104" s="6"/>
    </row>
    <row r="105" spans="1:5" x14ac:dyDescent="0.2">
      <c r="A105" s="1">
        <v>44348</v>
      </c>
      <c r="B105" s="80" t="e">
        <v>#N/A</v>
      </c>
      <c r="C105" s="80">
        <v>13.517950000000001</v>
      </c>
      <c r="E105" s="6"/>
    </row>
    <row r="106" spans="1:5" x14ac:dyDescent="0.2">
      <c r="A106" s="1">
        <v>44378</v>
      </c>
      <c r="B106" s="80" t="e">
        <v>#N/A</v>
      </c>
      <c r="C106" s="80">
        <v>13.649509999999999</v>
      </c>
      <c r="E106" s="6"/>
    </row>
    <row r="107" spans="1:5" x14ac:dyDescent="0.2">
      <c r="A107" s="1">
        <v>44409</v>
      </c>
      <c r="B107" s="80" t="e">
        <v>#N/A</v>
      </c>
      <c r="C107" s="80">
        <v>13.73817</v>
      </c>
      <c r="E107" s="6"/>
    </row>
    <row r="108" spans="1:5" x14ac:dyDescent="0.2">
      <c r="A108" s="1">
        <v>44440</v>
      </c>
      <c r="B108" s="80" t="e">
        <v>#N/A</v>
      </c>
      <c r="C108" s="80">
        <v>13.902699999999999</v>
      </c>
      <c r="E108" s="6"/>
    </row>
    <row r="109" spans="1:5" x14ac:dyDescent="0.2">
      <c r="A109" s="1">
        <v>44470</v>
      </c>
      <c r="B109" s="80" t="e">
        <v>#N/A</v>
      </c>
      <c r="C109" s="80">
        <v>14.05974</v>
      </c>
      <c r="E109" s="6"/>
    </row>
    <row r="110" spans="1:5" x14ac:dyDescent="0.2">
      <c r="A110" s="1">
        <v>44501</v>
      </c>
      <c r="B110" s="80" t="e">
        <v>#N/A</v>
      </c>
      <c r="C110" s="80">
        <v>13.78608</v>
      </c>
      <c r="E110" s="6"/>
    </row>
    <row r="111" spans="1:5" x14ac:dyDescent="0.2">
      <c r="A111" s="1">
        <v>44531</v>
      </c>
      <c r="B111" s="80" t="e">
        <v>#N/A</v>
      </c>
      <c r="C111" s="80">
        <v>13.18943</v>
      </c>
      <c r="E111" s="6"/>
    </row>
    <row r="112" spans="1:5" x14ac:dyDescent="0.2">
      <c r="A112" s="1">
        <v>44562</v>
      </c>
      <c r="B112" s="80" t="e">
        <v>#N/A</v>
      </c>
      <c r="C112" s="80">
        <v>13.058199999999999</v>
      </c>
      <c r="E112" s="6"/>
    </row>
    <row r="113" spans="1:5" x14ac:dyDescent="0.2">
      <c r="A113" s="1">
        <v>44593</v>
      </c>
      <c r="B113" s="80" t="e">
        <v>#N/A</v>
      </c>
      <c r="C113" s="80">
        <v>13.7789</v>
      </c>
      <c r="E113" s="6"/>
    </row>
    <row r="114" spans="1:5" x14ac:dyDescent="0.2">
      <c r="A114" s="1">
        <v>44621</v>
      </c>
      <c r="B114" s="80" t="e">
        <v>#N/A</v>
      </c>
      <c r="C114" s="80">
        <v>13.654400000000001</v>
      </c>
      <c r="E114" s="6"/>
    </row>
    <row r="115" spans="1:5" x14ac:dyDescent="0.2">
      <c r="A115" s="1">
        <v>44652</v>
      </c>
      <c r="B115" s="80" t="e">
        <v>#N/A</v>
      </c>
      <c r="C115" s="80">
        <v>13.943659999999999</v>
      </c>
      <c r="E115" s="6"/>
    </row>
    <row r="116" spans="1:5" x14ac:dyDescent="0.2">
      <c r="A116" s="1">
        <v>44682</v>
      </c>
      <c r="B116" s="80" t="e">
        <v>#N/A</v>
      </c>
      <c r="C116" s="80">
        <v>13.579599999999999</v>
      </c>
      <c r="E116" s="6"/>
    </row>
    <row r="117" spans="1:5" x14ac:dyDescent="0.2">
      <c r="A117" s="1">
        <v>44713</v>
      </c>
      <c r="B117" s="80" t="e">
        <v>#N/A</v>
      </c>
      <c r="C117" s="80">
        <v>13.670809999999999</v>
      </c>
      <c r="E117" s="6"/>
    </row>
    <row r="118" spans="1:5" x14ac:dyDescent="0.2">
      <c r="A118" s="1">
        <v>44743</v>
      </c>
      <c r="B118" s="80" t="e">
        <v>#N/A</v>
      </c>
      <c r="C118" s="80">
        <v>13.753130000000001</v>
      </c>
      <c r="E118" s="6"/>
    </row>
    <row r="119" spans="1:5" x14ac:dyDescent="0.2">
      <c r="A119" s="1">
        <v>44774</v>
      </c>
      <c r="B119" s="80" t="e">
        <v>#N/A</v>
      </c>
      <c r="C119" s="80">
        <v>13.81185</v>
      </c>
      <c r="E119" s="6"/>
    </row>
    <row r="120" spans="1:5" x14ac:dyDescent="0.2">
      <c r="A120" s="1">
        <v>44805</v>
      </c>
      <c r="B120" s="80" t="e">
        <v>#N/A</v>
      </c>
      <c r="C120" s="80">
        <v>13.95795</v>
      </c>
      <c r="E120" s="6"/>
    </row>
    <row r="121" spans="1:5" x14ac:dyDescent="0.2">
      <c r="A121" s="1">
        <v>44835</v>
      </c>
      <c r="B121" s="80" t="e">
        <v>#N/A</v>
      </c>
      <c r="C121" s="80">
        <v>14.03121</v>
      </c>
      <c r="E121" s="6"/>
    </row>
    <row r="122" spans="1:5" x14ac:dyDescent="0.2">
      <c r="A122" s="1">
        <v>44866</v>
      </c>
      <c r="B122" s="80" t="e">
        <v>#N/A</v>
      </c>
      <c r="C122" s="80">
        <v>13.82916</v>
      </c>
      <c r="E122" s="6"/>
    </row>
    <row r="123" spans="1:5" x14ac:dyDescent="0.2">
      <c r="A123" s="59">
        <v>44896</v>
      </c>
      <c r="B123" s="80" t="e">
        <v>#N/A</v>
      </c>
      <c r="C123" s="80">
        <v>13.249750000000001</v>
      </c>
      <c r="E123" s="6"/>
    </row>
    <row r="124" spans="1:5" x14ac:dyDescent="0.2">
      <c r="A124" s="353" t="s">
        <v>632</v>
      </c>
      <c r="E124" s="6"/>
    </row>
    <row r="126" spans="1:5" x14ac:dyDescent="0.2">
      <c r="A126" s="5"/>
      <c r="B126" s="30" t="s">
        <v>350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8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3"/>
  <sheetViews>
    <sheetView workbookViewId="0"/>
  </sheetViews>
  <sheetFormatPr defaultRowHeight="12.75" x14ac:dyDescent="0.2"/>
  <cols>
    <col min="2" max="3" width="8.710937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599</v>
      </c>
      <c r="B2"/>
      <c r="C2"/>
      <c r="Q2" s="205" t="s">
        <v>86</v>
      </c>
      <c r="R2" s="295" t="s">
        <v>527</v>
      </c>
    </row>
    <row r="3" spans="1:18" x14ac:dyDescent="0.2">
      <c r="A3" s="22" t="s">
        <v>16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05" t="s">
        <v>86</v>
      </c>
      <c r="R6" s="295" t="s">
        <v>527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204" t="s">
        <v>366</v>
      </c>
      <c r="R7" s="373" t="s">
        <v>526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206" t="s">
        <v>57</v>
      </c>
      <c r="R8" s="295" t="s">
        <v>528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205" t="s">
        <v>90</v>
      </c>
      <c r="R9" s="295" t="s">
        <v>532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07" t="s">
        <v>367</v>
      </c>
      <c r="R10" s="295" t="s">
        <v>529</v>
      </c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07" t="s">
        <v>534</v>
      </c>
      <c r="R11" s="295" t="s">
        <v>530</v>
      </c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07" t="s">
        <v>369</v>
      </c>
      <c r="R12" s="295" t="s">
        <v>531</v>
      </c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  <c r="Q13" s="205" t="s">
        <v>378</v>
      </c>
      <c r="R13" s="295" t="s">
        <v>533</v>
      </c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Q14" s="208" t="s">
        <v>368</v>
      </c>
      <c r="R14" s="299" t="s">
        <v>525</v>
      </c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5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5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5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5" ht="13.15" customHeight="1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5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5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  <c r="N22" s="8"/>
    </row>
    <row r="23" spans="1:15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5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5" x14ac:dyDescent="0.2">
      <c r="B25" s="79" t="s">
        <v>535</v>
      </c>
      <c r="C25" s="79"/>
      <c r="D25" s="79"/>
      <c r="E25" s="79"/>
      <c r="F25" s="79"/>
      <c r="G25" s="79"/>
      <c r="H25" s="79"/>
      <c r="I25" s="79"/>
      <c r="K25" s="554" t="s">
        <v>66</v>
      </c>
      <c r="L25" s="554"/>
      <c r="M25" s="554"/>
      <c r="N25" s="554"/>
      <c r="O25" s="554"/>
    </row>
    <row r="26" spans="1:15" x14ac:dyDescent="0.2">
      <c r="A26" s="3"/>
      <c r="B26" s="552" t="s">
        <v>60</v>
      </c>
      <c r="C26" s="552"/>
      <c r="D26" s="552"/>
      <c r="E26" s="552" t="s">
        <v>62</v>
      </c>
      <c r="F26" t="s">
        <v>187</v>
      </c>
      <c r="G26" s="552" t="s">
        <v>6</v>
      </c>
      <c r="H26" s="552" t="s">
        <v>5</v>
      </c>
      <c r="J26" s="552" t="s">
        <v>60</v>
      </c>
      <c r="K26" s="552"/>
      <c r="L26" s="552"/>
      <c r="M26" s="552" t="s">
        <v>62</v>
      </c>
      <c r="N26" t="s">
        <v>187</v>
      </c>
      <c r="O26" s="552"/>
    </row>
    <row r="27" spans="1:15" x14ac:dyDescent="0.2">
      <c r="A27" s="5" t="s">
        <v>12</v>
      </c>
      <c r="B27" s="553" t="s">
        <v>61</v>
      </c>
      <c r="C27" s="553" t="s">
        <v>34</v>
      </c>
      <c r="D27" s="553" t="s">
        <v>57</v>
      </c>
      <c r="E27" s="553" t="s">
        <v>65</v>
      </c>
      <c r="F27" s="104" t="s">
        <v>188</v>
      </c>
      <c r="G27" s="40" t="s">
        <v>64</v>
      </c>
      <c r="H27" s="40" t="s">
        <v>63</v>
      </c>
      <c r="I27" s="9"/>
      <c r="J27" s="553" t="s">
        <v>61</v>
      </c>
      <c r="K27" s="553" t="s">
        <v>34</v>
      </c>
      <c r="L27" s="553" t="s">
        <v>57</v>
      </c>
      <c r="M27" s="553" t="s">
        <v>65</v>
      </c>
      <c r="N27" s="104" t="s">
        <v>188</v>
      </c>
      <c r="O27" s="40" t="s">
        <v>6</v>
      </c>
    </row>
    <row r="28" spans="1:15" x14ac:dyDescent="0.2">
      <c r="A28">
        <v>2011</v>
      </c>
      <c r="B28" s="72">
        <v>926.29037577999998</v>
      </c>
      <c r="C28" s="72">
        <v>1717.8907323000001</v>
      </c>
      <c r="D28" s="72">
        <v>790.20436700000005</v>
      </c>
      <c r="E28" s="72">
        <v>317.53052207000002</v>
      </c>
      <c r="F28" s="72">
        <v>163.88634268000001</v>
      </c>
      <c r="G28" s="214">
        <v>38.804384999999996</v>
      </c>
      <c r="H28" s="72">
        <v>3948.1862087999998</v>
      </c>
      <c r="I28">
        <v>2011</v>
      </c>
      <c r="J28" s="355">
        <f t="shared" ref="J28:J31" si="0">B28/$H28</f>
        <v>0.23461162336148628</v>
      </c>
      <c r="K28" s="355">
        <f t="shared" ref="K28:K31" si="1">C28/$H28</f>
        <v>0.43510884275697087</v>
      </c>
      <c r="L28" s="355">
        <f t="shared" ref="L28:L31" si="2">D28/$H28</f>
        <v>0.20014364196874404</v>
      </c>
      <c r="M28" s="355">
        <f t="shared" ref="M28:M31" si="3">E28/$H28</f>
        <v>8.0424403834415223E-2</v>
      </c>
      <c r="N28" s="355">
        <f t="shared" ref="N28:N31" si="4">F28/$H28</f>
        <v>4.1509273882452256E-2</v>
      </c>
      <c r="O28" s="356">
        <f t="shared" ref="O28:O31" si="5">G28/H28</f>
        <v>9.8284080202473752E-3</v>
      </c>
    </row>
    <row r="29" spans="1:15" x14ac:dyDescent="0.2">
      <c r="A29">
        <v>2012</v>
      </c>
      <c r="B29" s="72">
        <v>1132.7910816000001</v>
      </c>
      <c r="C29" s="72">
        <v>1500.5568553999999</v>
      </c>
      <c r="D29" s="72">
        <v>769.33124899999996</v>
      </c>
      <c r="E29" s="72">
        <v>273.85949511000001</v>
      </c>
      <c r="F29" s="72">
        <v>188.08090568</v>
      </c>
      <c r="G29" s="214">
        <v>30.688811913000002</v>
      </c>
      <c r="H29" s="72">
        <v>3890.3579027000001</v>
      </c>
      <c r="I29">
        <v>2012</v>
      </c>
      <c r="J29" s="355">
        <f t="shared" si="0"/>
        <v>0.29117914339290385</v>
      </c>
      <c r="K29" s="355">
        <f t="shared" si="1"/>
        <v>0.3857117758647805</v>
      </c>
      <c r="L29" s="355">
        <f t="shared" si="2"/>
        <v>0.19775333484512209</v>
      </c>
      <c r="M29" s="355">
        <f t="shared" si="3"/>
        <v>7.0394421788271738E-2</v>
      </c>
      <c r="N29" s="355">
        <f t="shared" si="4"/>
        <v>4.8345399159667908E-2</v>
      </c>
      <c r="O29" s="356">
        <f t="shared" si="5"/>
        <v>7.8884289519227119E-3</v>
      </c>
    </row>
    <row r="30" spans="1:15" x14ac:dyDescent="0.2">
      <c r="A30">
        <v>2013</v>
      </c>
      <c r="B30" s="72">
        <v>1028.9487736000001</v>
      </c>
      <c r="C30" s="72">
        <v>1567.7224962</v>
      </c>
      <c r="D30" s="72">
        <v>789.01647300000002</v>
      </c>
      <c r="E30" s="72">
        <v>265.05844639999998</v>
      </c>
      <c r="F30" s="72">
        <v>221.46134420999999</v>
      </c>
      <c r="G30" s="214">
        <v>36.200086448</v>
      </c>
      <c r="H30" s="72">
        <v>3903.7153251</v>
      </c>
      <c r="I30">
        <v>2013</v>
      </c>
      <c r="J30" s="355">
        <f t="shared" si="0"/>
        <v>0.26358191822648902</v>
      </c>
      <c r="K30" s="355">
        <f t="shared" si="1"/>
        <v>0.40159754634768102</v>
      </c>
      <c r="L30" s="355">
        <f t="shared" si="2"/>
        <v>0.20211936765132538</v>
      </c>
      <c r="M30" s="355">
        <f t="shared" si="3"/>
        <v>6.7899020375726316E-2</v>
      </c>
      <c r="N30" s="355">
        <f t="shared" si="4"/>
        <v>5.6730915491212695E-2</v>
      </c>
      <c r="O30" s="356">
        <f t="shared" si="5"/>
        <v>9.2732393203064003E-3</v>
      </c>
    </row>
    <row r="31" spans="1:15" x14ac:dyDescent="0.2">
      <c r="A31">
        <v>2014</v>
      </c>
      <c r="B31" s="72">
        <v>1033.1723254000001</v>
      </c>
      <c r="C31" s="72">
        <v>1568.7743588999999</v>
      </c>
      <c r="D31" s="72">
        <v>797.16598199999999</v>
      </c>
      <c r="E31" s="72">
        <v>258.04620968</v>
      </c>
      <c r="F31" s="72">
        <v>247.30524832</v>
      </c>
      <c r="G31" s="214">
        <v>38.679584509999998</v>
      </c>
      <c r="H31" s="72">
        <v>3937.0032716999999</v>
      </c>
      <c r="I31">
        <v>2014</v>
      </c>
      <c r="J31" s="355">
        <f t="shared" si="0"/>
        <v>0.2624260774245879</v>
      </c>
      <c r="K31" s="355">
        <f t="shared" si="1"/>
        <v>0.39846915296633789</v>
      </c>
      <c r="L31" s="355">
        <f t="shared" si="2"/>
        <v>0.20248039612519381</v>
      </c>
      <c r="M31" s="355">
        <f t="shared" si="3"/>
        <v>6.5543813878665008E-2</v>
      </c>
      <c r="N31" s="355">
        <f t="shared" si="4"/>
        <v>6.2815606503982782E-2</v>
      </c>
      <c r="O31" s="356">
        <f t="shared" si="5"/>
        <v>9.8246259504118048E-3</v>
      </c>
    </row>
    <row r="32" spans="1:15" x14ac:dyDescent="0.2">
      <c r="A32">
        <v>2015</v>
      </c>
      <c r="B32" s="72">
        <v>1237.6562071999999</v>
      </c>
      <c r="C32" s="72">
        <v>1340.9932993</v>
      </c>
      <c r="D32" s="72">
        <v>797.17787699999997</v>
      </c>
      <c r="E32" s="72">
        <v>247.63569222000001</v>
      </c>
      <c r="F32" s="72">
        <v>263.30564176000001</v>
      </c>
      <c r="G32" s="214">
        <v>37.587258163999998</v>
      </c>
      <c r="H32" s="72">
        <v>3919.2937145999999</v>
      </c>
      <c r="I32">
        <v>2015</v>
      </c>
      <c r="J32" s="355">
        <f t="shared" ref="J32:N39" si="6">B32/$H32</f>
        <v>0.31578552089360679</v>
      </c>
      <c r="K32" s="355">
        <f t="shared" si="6"/>
        <v>0.34215177451605222</v>
      </c>
      <c r="L32" s="355">
        <f t="shared" si="6"/>
        <v>0.20339835058301042</v>
      </c>
      <c r="M32" s="355">
        <f t="shared" si="6"/>
        <v>6.3183754587597549E-2</v>
      </c>
      <c r="N32" s="355">
        <f t="shared" si="6"/>
        <v>6.7181911061971217E-2</v>
      </c>
      <c r="O32" s="356">
        <f t="shared" ref="O32:O39" si="7">G32/H32</f>
        <v>9.5903141997195594E-3</v>
      </c>
    </row>
    <row r="33" spans="1:15" x14ac:dyDescent="0.2">
      <c r="A33">
        <v>2016</v>
      </c>
      <c r="B33" s="72">
        <v>1279.3798316</v>
      </c>
      <c r="C33" s="72">
        <v>1229.6627000999999</v>
      </c>
      <c r="D33" s="72">
        <v>805.69394799999998</v>
      </c>
      <c r="E33" s="72">
        <v>266.32592190999998</v>
      </c>
      <c r="F33" s="72">
        <v>309.71650402</v>
      </c>
      <c r="G33" s="214">
        <v>34.112482391</v>
      </c>
      <c r="H33" s="72">
        <v>3918.0783999999999</v>
      </c>
      <c r="I33">
        <v>2016</v>
      </c>
      <c r="J33" s="355">
        <f t="shared" si="6"/>
        <v>0.32653247357173865</v>
      </c>
      <c r="K33" s="355">
        <f t="shared" si="6"/>
        <v>0.31384331158355583</v>
      </c>
      <c r="L33" s="355">
        <f t="shared" si="6"/>
        <v>0.20563497351150503</v>
      </c>
      <c r="M33" s="355">
        <f t="shared" si="6"/>
        <v>6.797360714119452E-2</v>
      </c>
      <c r="N33" s="355">
        <f t="shared" si="6"/>
        <v>7.904806193260451E-2</v>
      </c>
      <c r="O33" s="356">
        <f t="shared" si="7"/>
        <v>8.7064318036617142E-3</v>
      </c>
    </row>
    <row r="34" spans="1:15" x14ac:dyDescent="0.2">
      <c r="A34">
        <v>2017</v>
      </c>
      <c r="B34" s="72">
        <v>1196.7539601000001</v>
      </c>
      <c r="C34" s="72">
        <v>1197.8379313</v>
      </c>
      <c r="D34" s="72">
        <v>804.94963499999994</v>
      </c>
      <c r="E34" s="72">
        <v>298.7109097</v>
      </c>
      <c r="F34" s="72">
        <v>354.44862545000001</v>
      </c>
      <c r="G34" s="214">
        <v>31.252753361</v>
      </c>
      <c r="H34" s="72">
        <v>3877.4524820000001</v>
      </c>
      <c r="I34">
        <v>2017</v>
      </c>
      <c r="J34" s="355">
        <f t="shared" si="6"/>
        <v>0.30864439104169533</v>
      </c>
      <c r="K34" s="355">
        <f t="shared" si="6"/>
        <v>0.30892394861333078</v>
      </c>
      <c r="L34" s="355">
        <f t="shared" si="6"/>
        <v>0.20759754986985807</v>
      </c>
      <c r="M34" s="355">
        <f t="shared" si="6"/>
        <v>7.7037929178160852E-2</v>
      </c>
      <c r="N34" s="355">
        <f t="shared" si="6"/>
        <v>9.1412758014554563E-2</v>
      </c>
      <c r="O34" s="356">
        <f t="shared" si="7"/>
        <v>8.0601254318608054E-3</v>
      </c>
    </row>
    <row r="35" spans="1:15" x14ac:dyDescent="0.2">
      <c r="A35">
        <v>2018</v>
      </c>
      <c r="B35" s="72">
        <v>1365.8221020999999</v>
      </c>
      <c r="C35" s="72">
        <v>1142.1730106</v>
      </c>
      <c r="D35" s="72">
        <v>807.08447699999999</v>
      </c>
      <c r="E35" s="72">
        <v>291.14766448</v>
      </c>
      <c r="F35" s="72">
        <v>382.59091926999997</v>
      </c>
      <c r="G35" s="214">
        <v>35.368402388999996</v>
      </c>
      <c r="H35" s="72">
        <v>4018.5960107000001</v>
      </c>
      <c r="I35">
        <v>2018</v>
      </c>
      <c r="J35" s="355">
        <f t="shared" si="6"/>
        <v>0.33987544367817335</v>
      </c>
      <c r="K35" s="355">
        <f t="shared" si="6"/>
        <v>0.28422190425681648</v>
      </c>
      <c r="L35" s="355">
        <f t="shared" si="6"/>
        <v>0.20083742552151038</v>
      </c>
      <c r="M35" s="355">
        <f t="shared" si="6"/>
        <v>7.2450095432530157E-2</v>
      </c>
      <c r="N35" s="355">
        <f t="shared" si="6"/>
        <v>9.5205120955504152E-2</v>
      </c>
      <c r="O35" s="356">
        <f t="shared" si="7"/>
        <v>8.8011838698956874E-3</v>
      </c>
    </row>
    <row r="36" spans="1:15" x14ac:dyDescent="0.2">
      <c r="A36">
        <v>2019</v>
      </c>
      <c r="B36" s="72">
        <v>1477.1392247000001</v>
      </c>
      <c r="C36" s="72">
        <v>958.73199527999998</v>
      </c>
      <c r="D36" s="72">
        <v>809.40926200000001</v>
      </c>
      <c r="E36" s="72">
        <v>286.65204170999999</v>
      </c>
      <c r="F36" s="72">
        <v>410.01145549</v>
      </c>
      <c r="G36" s="214">
        <v>29.066046567000001</v>
      </c>
      <c r="H36" s="72">
        <v>3966.0793402999998</v>
      </c>
      <c r="I36">
        <v>2019</v>
      </c>
      <c r="J36" s="355">
        <f t="shared" si="6"/>
        <v>0.3724431858159114</v>
      </c>
      <c r="K36" s="355">
        <f t="shared" si="6"/>
        <v>0.24173293396785153</v>
      </c>
      <c r="L36" s="355">
        <f t="shared" si="6"/>
        <v>0.2040829727674523</v>
      </c>
      <c r="M36" s="355">
        <f t="shared" si="6"/>
        <v>7.2275922167587603E-2</v>
      </c>
      <c r="N36" s="355">
        <f t="shared" si="6"/>
        <v>0.10337953941662351</v>
      </c>
      <c r="O36" s="356">
        <f t="shared" si="7"/>
        <v>7.3286598862647573E-3</v>
      </c>
    </row>
    <row r="37" spans="1:15" x14ac:dyDescent="0.2">
      <c r="A37">
        <v>2020</v>
      </c>
      <c r="B37" s="72">
        <v>1512.1986836999999</v>
      </c>
      <c r="C37" s="72">
        <v>768.19610992000003</v>
      </c>
      <c r="D37" s="72">
        <v>789.918631</v>
      </c>
      <c r="E37" s="72">
        <v>289.86984166000002</v>
      </c>
      <c r="F37" s="72">
        <v>470.74421089999998</v>
      </c>
      <c r="G37" s="214">
        <v>27.133821455</v>
      </c>
      <c r="H37" s="72">
        <v>3852.7725386000002</v>
      </c>
      <c r="I37">
        <v>2020</v>
      </c>
      <c r="J37" s="355">
        <f t="shared" si="6"/>
        <v>0.39249622669120626</v>
      </c>
      <c r="K37" s="355">
        <f t="shared" si="6"/>
        <v>0.19938786996211902</v>
      </c>
      <c r="L37" s="355">
        <f t="shared" si="6"/>
        <v>0.20502602297072964</v>
      </c>
      <c r="M37" s="355">
        <f t="shared" si="6"/>
        <v>7.5236687023659946E-2</v>
      </c>
      <c r="N37" s="355">
        <f t="shared" si="6"/>
        <v>0.12218323458852738</v>
      </c>
      <c r="O37" s="356">
        <f t="shared" si="7"/>
        <v>7.0426741218571239E-3</v>
      </c>
    </row>
    <row r="38" spans="1:15" x14ac:dyDescent="0.2">
      <c r="A38">
        <v>2021</v>
      </c>
      <c r="B38" s="72">
        <v>1399.5844222999999</v>
      </c>
      <c r="C38" s="72">
        <v>905.41658012000005</v>
      </c>
      <c r="D38" s="72">
        <v>777.19100100000003</v>
      </c>
      <c r="E38" s="72">
        <v>259.11416998999999</v>
      </c>
      <c r="F38" s="72">
        <v>553.51508019000005</v>
      </c>
      <c r="G38" s="214">
        <v>26.827840730000002</v>
      </c>
      <c r="H38" s="72">
        <v>3915.4828005999998</v>
      </c>
      <c r="I38">
        <v>2021</v>
      </c>
      <c r="J38" s="355">
        <f t="shared" si="6"/>
        <v>0.35744874733852255</v>
      </c>
      <c r="K38" s="355">
        <f t="shared" si="6"/>
        <v>0.23124008614755148</v>
      </c>
      <c r="L38" s="355">
        <f t="shared" si="6"/>
        <v>0.19849174177981449</v>
      </c>
      <c r="M38" s="355">
        <f t="shared" si="6"/>
        <v>6.6176812205711616E-2</v>
      </c>
      <c r="N38" s="355">
        <f t="shared" si="6"/>
        <v>0.14136572892241556</v>
      </c>
      <c r="O38" s="356">
        <f t="shared" si="7"/>
        <v>6.8517324928330584E-3</v>
      </c>
    </row>
    <row r="39" spans="1:15" x14ac:dyDescent="0.2">
      <c r="A39" s="9">
        <v>2022</v>
      </c>
      <c r="B39" s="73">
        <v>1396.9042300000001</v>
      </c>
      <c r="C39" s="73">
        <v>889.65921000000003</v>
      </c>
      <c r="D39" s="73">
        <v>756.82654000000002</v>
      </c>
      <c r="E39" s="73">
        <v>271.44648999999998</v>
      </c>
      <c r="F39" s="73">
        <v>619.88036999999997</v>
      </c>
      <c r="G39" s="216">
        <v>27.418507599999998</v>
      </c>
      <c r="H39" s="73">
        <v>3956.1323000000002</v>
      </c>
      <c r="I39" s="9">
        <v>2022</v>
      </c>
      <c r="J39" s="357">
        <f t="shared" si="6"/>
        <v>0.35309846184871019</v>
      </c>
      <c r="K39" s="357">
        <f t="shared" si="6"/>
        <v>0.22488105617701409</v>
      </c>
      <c r="L39" s="357">
        <f t="shared" si="6"/>
        <v>0.19130465884571149</v>
      </c>
      <c r="M39" s="357">
        <f t="shared" si="6"/>
        <v>6.8614108279442518E-2</v>
      </c>
      <c r="N39" s="357">
        <f t="shared" si="6"/>
        <v>0.15668848334521066</v>
      </c>
      <c r="O39" s="358">
        <f t="shared" si="7"/>
        <v>6.930634650413485E-3</v>
      </c>
    </row>
    <row r="40" spans="1:15" x14ac:dyDescent="0.2">
      <c r="A40" s="353" t="s">
        <v>632</v>
      </c>
      <c r="C40"/>
      <c r="G40" s="15"/>
    </row>
    <row r="41" spans="1:15" x14ac:dyDescent="0.2">
      <c r="A41" s="32" t="s">
        <v>78</v>
      </c>
      <c r="C41"/>
      <c r="G41" s="15"/>
    </row>
    <row r="42" spans="1:15" x14ac:dyDescent="0.2">
      <c r="C42"/>
    </row>
    <row r="43" spans="1:15" x14ac:dyDescent="0.2">
      <c r="A43" s="5"/>
      <c r="B43" s="5" t="s">
        <v>0</v>
      </c>
      <c r="C43"/>
      <c r="G43" s="5"/>
      <c r="H43" s="5" t="s">
        <v>0</v>
      </c>
    </row>
    <row r="44" spans="1:15" x14ac:dyDescent="0.2">
      <c r="A44">
        <v>10.5</v>
      </c>
      <c r="B44">
        <v>0</v>
      </c>
      <c r="C44"/>
      <c r="G44">
        <v>11</v>
      </c>
      <c r="H44">
        <v>0</v>
      </c>
    </row>
    <row r="45" spans="1:15" x14ac:dyDescent="0.2">
      <c r="A45">
        <v>10.5</v>
      </c>
      <c r="B45">
        <v>1</v>
      </c>
      <c r="C45"/>
      <c r="G45">
        <v>11</v>
      </c>
      <c r="H45">
        <v>1</v>
      </c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x14ac:dyDescent="0.2">
      <c r="C181"/>
    </row>
    <row r="182" spans="3:3" x14ac:dyDescent="0.2">
      <c r="C182"/>
    </row>
    <row r="183" spans="3:3" x14ac:dyDescent="0.2">
      <c r="C18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28515625" style="6"/>
    <col min="17" max="17" width="14.28515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599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11" t="s">
        <v>90</v>
      </c>
      <c r="R6" s="199" t="s">
        <v>371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91</v>
      </c>
      <c r="R7" s="200" t="s">
        <v>372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92</v>
      </c>
      <c r="R8" s="200" t="s">
        <v>373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93</v>
      </c>
      <c r="R9" s="200" t="s">
        <v>374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5" t="s">
        <v>467</v>
      </c>
      <c r="R10" s="200" t="s">
        <v>375</v>
      </c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81</v>
      </c>
      <c r="R11" s="200" t="s">
        <v>376</v>
      </c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212" t="s">
        <v>82</v>
      </c>
      <c r="R12" s="202" t="s">
        <v>377</v>
      </c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4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4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4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4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4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4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4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4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4" x14ac:dyDescent="0.2">
      <c r="C25"/>
      <c r="E25" s="187" t="s">
        <v>84</v>
      </c>
      <c r="F25" s="187"/>
      <c r="G25" s="187"/>
      <c r="H25" s="187"/>
      <c r="J25" s="187"/>
      <c r="K25" s="187" t="s">
        <v>379</v>
      </c>
      <c r="L25" s="187"/>
      <c r="M25" s="187"/>
      <c r="N25" s="187"/>
    </row>
    <row r="26" spans="1:14" x14ac:dyDescent="0.2">
      <c r="A26" s="9"/>
      <c r="B26" s="83" t="s">
        <v>83</v>
      </c>
      <c r="C26" s="217">
        <v>2018</v>
      </c>
      <c r="D26" s="217">
        <v>2019</v>
      </c>
      <c r="E26" s="47">
        <v>2020</v>
      </c>
      <c r="F26" s="47">
        <v>2021</v>
      </c>
      <c r="G26" s="47">
        <v>2022</v>
      </c>
      <c r="H26" s="223"/>
      <c r="I26" s="76">
        <v>2019</v>
      </c>
      <c r="J26" s="76">
        <v>2020</v>
      </c>
      <c r="K26" s="76">
        <v>2021</v>
      </c>
      <c r="L26" s="76">
        <v>2022</v>
      </c>
    </row>
    <row r="27" spans="1:14" x14ac:dyDescent="0.2">
      <c r="B27" s="7" t="s">
        <v>90</v>
      </c>
      <c r="C27" s="20">
        <v>2.6631383949999998</v>
      </c>
      <c r="D27" s="20">
        <v>2.5635155690000002</v>
      </c>
      <c r="E27" s="20">
        <v>2.592341995</v>
      </c>
      <c r="F27" s="20">
        <v>2.4845889940000001</v>
      </c>
      <c r="G27" s="20">
        <v>2.5488529999999998</v>
      </c>
      <c r="I27" s="20">
        <f t="shared" ref="I27:I33" si="0">D27-C27</f>
        <v>-9.9622825999999609E-2</v>
      </c>
      <c r="J27" s="20">
        <f t="shared" ref="J27:J33" si="1">E27-D27</f>
        <v>2.8826425999999739E-2</v>
      </c>
      <c r="K27" s="20">
        <f t="shared" ref="K27:K33" si="2">F27-E27</f>
        <v>-0.10775300099999985</v>
      </c>
      <c r="L27" s="20">
        <f t="shared" ref="L27:L33" si="3">G27-F27</f>
        <v>6.4264005999999707E-2</v>
      </c>
    </row>
    <row r="28" spans="1:14" x14ac:dyDescent="0.2">
      <c r="B28" s="3" t="s">
        <v>91</v>
      </c>
      <c r="C28" s="20">
        <v>2.2614896309999999</v>
      </c>
      <c r="D28" s="20">
        <v>2.236186929</v>
      </c>
      <c r="E28" s="20">
        <v>2.1012704069999999</v>
      </c>
      <c r="F28" s="20">
        <v>2.1500063530000002</v>
      </c>
      <c r="G28" s="20">
        <v>2.1584501999999999</v>
      </c>
      <c r="I28" s="20">
        <f t="shared" si="0"/>
        <v>-2.5302701999999844E-2</v>
      </c>
      <c r="J28" s="20">
        <f t="shared" si="1"/>
        <v>-0.13491652200000015</v>
      </c>
      <c r="K28" s="20">
        <f t="shared" si="2"/>
        <v>4.8735946000000308E-2</v>
      </c>
      <c r="L28" s="20">
        <f t="shared" si="3"/>
        <v>8.4438469999996713E-3</v>
      </c>
    </row>
    <row r="29" spans="1:14" x14ac:dyDescent="0.2">
      <c r="B29" s="3" t="s">
        <v>92</v>
      </c>
      <c r="C29" s="20">
        <v>1.5659716497</v>
      </c>
      <c r="D29" s="20">
        <v>1.5229997207999999</v>
      </c>
      <c r="E29" s="20">
        <v>1.3804353007000001</v>
      </c>
      <c r="F29" s="20">
        <v>1.4507903655000001</v>
      </c>
      <c r="G29" s="20">
        <v>1.5272547999999999</v>
      </c>
      <c r="I29" s="20">
        <f t="shared" si="0"/>
        <v>-4.2971928900000123E-2</v>
      </c>
      <c r="J29" s="20">
        <f t="shared" si="1"/>
        <v>-0.14256442009999981</v>
      </c>
      <c r="K29" s="20">
        <f t="shared" si="2"/>
        <v>7.0355064799999978E-2</v>
      </c>
      <c r="L29" s="20">
        <f t="shared" si="3"/>
        <v>7.6464434499999845E-2</v>
      </c>
    </row>
    <row r="30" spans="1:14" x14ac:dyDescent="0.2">
      <c r="B30" s="3" t="s">
        <v>93</v>
      </c>
      <c r="C30" s="20">
        <v>2.4798970793000001</v>
      </c>
      <c r="D30" s="20">
        <v>2.6911790417999999</v>
      </c>
      <c r="E30" s="20">
        <v>3.0651417812999999</v>
      </c>
      <c r="F30" s="20">
        <v>3.5549936190999998</v>
      </c>
      <c r="G30" s="20">
        <v>3.8779536999999999</v>
      </c>
      <c r="I30" s="20">
        <f t="shared" si="0"/>
        <v>0.21128196249999975</v>
      </c>
      <c r="J30" s="20">
        <f t="shared" si="1"/>
        <v>0.37396273950000003</v>
      </c>
      <c r="K30" s="20">
        <f t="shared" si="2"/>
        <v>0.48985183779999986</v>
      </c>
      <c r="L30" s="20">
        <f t="shared" si="3"/>
        <v>0.32296008090000017</v>
      </c>
    </row>
    <row r="31" spans="1:14" x14ac:dyDescent="0.2">
      <c r="B31" s="68" t="s">
        <v>467</v>
      </c>
      <c r="C31" s="20">
        <v>0.48734729199999999</v>
      </c>
      <c r="D31" s="20">
        <v>0.44244657199999998</v>
      </c>
      <c r="E31" s="20">
        <v>0.430297877</v>
      </c>
      <c r="F31" s="20">
        <v>0.44235824000000001</v>
      </c>
      <c r="G31" s="20">
        <v>0.43748870000000001</v>
      </c>
      <c r="I31" s="20">
        <f t="shared" si="0"/>
        <v>-4.4900720000000005E-2</v>
      </c>
      <c r="J31" s="20">
        <f t="shared" si="1"/>
        <v>-1.2148694999999987E-2</v>
      </c>
      <c r="K31" s="20">
        <f t="shared" si="2"/>
        <v>1.2060363000000018E-2</v>
      </c>
      <c r="L31" s="20">
        <f t="shared" si="3"/>
        <v>-4.8695400000000055E-3</v>
      </c>
    </row>
    <row r="32" spans="1:14" x14ac:dyDescent="0.2">
      <c r="B32" s="3" t="s">
        <v>81</v>
      </c>
      <c r="C32" s="20">
        <v>0.208864787</v>
      </c>
      <c r="D32" s="20">
        <v>0.20128454500000001</v>
      </c>
      <c r="E32" s="20">
        <v>0.214262587</v>
      </c>
      <c r="F32" s="20">
        <v>0.21544598500000001</v>
      </c>
      <c r="G32" s="20">
        <v>0.21531719999999999</v>
      </c>
      <c r="I32" s="20">
        <f t="shared" si="0"/>
        <v>-7.580241999999987E-3</v>
      </c>
      <c r="J32" s="20">
        <f t="shared" si="1"/>
        <v>1.2978041999999995E-2</v>
      </c>
      <c r="K32" s="20">
        <f t="shared" si="2"/>
        <v>1.1833980000000022E-3</v>
      </c>
      <c r="L32" s="20">
        <f t="shared" si="3"/>
        <v>-1.2878500000002013E-4</v>
      </c>
    </row>
    <row r="33" spans="1:13" x14ac:dyDescent="0.2">
      <c r="A33" s="9"/>
      <c r="B33" s="5" t="s">
        <v>82</v>
      </c>
      <c r="C33" s="62">
        <v>0.91510524400000004</v>
      </c>
      <c r="D33" s="62">
        <v>1.0171109920000001</v>
      </c>
      <c r="E33" s="62">
        <v>1.2457128580000001</v>
      </c>
      <c r="F33" s="62">
        <v>1.5727623470000001</v>
      </c>
      <c r="G33" s="62">
        <v>1.9380405999999999</v>
      </c>
      <c r="H33" s="9"/>
      <c r="I33" s="62">
        <f t="shared" si="0"/>
        <v>0.10200574800000006</v>
      </c>
      <c r="J33" s="62">
        <f t="shared" si="1"/>
        <v>0.22860186599999999</v>
      </c>
      <c r="K33" s="62">
        <f t="shared" si="2"/>
        <v>0.32704948899999997</v>
      </c>
      <c r="L33" s="62">
        <f t="shared" si="3"/>
        <v>0.36527825299999983</v>
      </c>
    </row>
    <row r="34" spans="1:13" x14ac:dyDescent="0.2">
      <c r="C34"/>
      <c r="H34" s="32" t="s">
        <v>430</v>
      </c>
      <c r="I34" s="7">
        <f>+SUM(I27:I33)</f>
        <v>9.2909291600000249E-2</v>
      </c>
      <c r="J34" s="7">
        <f t="shared" ref="J34:L34" si="4">+SUM(J27:J33)</f>
        <v>0.35473943639999983</v>
      </c>
      <c r="K34" s="7">
        <f t="shared" si="4"/>
        <v>0.84148309760000028</v>
      </c>
      <c r="L34" s="7">
        <f t="shared" si="4"/>
        <v>0.83241229639999914</v>
      </c>
    </row>
    <row r="35" spans="1:13" ht="12.75" customHeight="1" x14ac:dyDescent="0.2">
      <c r="A35" s="600" t="s">
        <v>85</v>
      </c>
      <c r="B35" s="600"/>
      <c r="C35" s="600"/>
      <c r="D35" s="600"/>
      <c r="E35" s="600"/>
      <c r="F35" s="600"/>
      <c r="G35" s="600"/>
      <c r="H35" s="600"/>
      <c r="I35" s="600"/>
      <c r="J35" s="600"/>
      <c r="K35" s="600"/>
      <c r="L35" s="600"/>
      <c r="M35" s="600"/>
    </row>
    <row r="36" spans="1:13" x14ac:dyDescent="0.2">
      <c r="A36" s="600"/>
      <c r="B36" s="600"/>
      <c r="C36" s="600"/>
      <c r="D36" s="600"/>
      <c r="E36" s="600"/>
      <c r="F36" s="600"/>
      <c r="G36" s="600"/>
      <c r="H36" s="600"/>
      <c r="I36" s="600"/>
      <c r="J36" s="600"/>
      <c r="K36" s="600"/>
      <c r="L36" s="600"/>
      <c r="M36" s="600"/>
    </row>
    <row r="37" spans="1:13" x14ac:dyDescent="0.2">
      <c r="A37" s="353" t="s">
        <v>632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</row>
    <row r="38" spans="1:13" x14ac:dyDescent="0.2">
      <c r="A38" s="188"/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</row>
    <row r="39" spans="1:13" x14ac:dyDescent="0.2">
      <c r="A39" s="188"/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</row>
    <row r="40" spans="1:13" x14ac:dyDescent="0.2">
      <c r="A40" s="5"/>
      <c r="B40" s="5" t="s">
        <v>350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350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28515625" style="6"/>
    <col min="17" max="17" width="14.28515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599</v>
      </c>
      <c r="B2"/>
      <c r="C2"/>
      <c r="L2" s="105"/>
    </row>
    <row r="3" spans="1:18" x14ac:dyDescent="0.2">
      <c r="A3" s="22" t="s">
        <v>16</v>
      </c>
      <c r="B3"/>
      <c r="C3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317" t="s">
        <v>34</v>
      </c>
      <c r="R6" s="199" t="s">
        <v>381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319" t="s">
        <v>35</v>
      </c>
      <c r="R7" s="200" t="s">
        <v>382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319" t="s">
        <v>86</v>
      </c>
      <c r="R8" s="200" t="s">
        <v>383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321" t="s">
        <v>220</v>
      </c>
      <c r="R9" s="202" t="s">
        <v>380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24"/>
      <c r="R10" s="215"/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25"/>
      <c r="R11" s="15"/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25"/>
      <c r="R12" s="15"/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4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4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4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4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4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4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4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4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4" x14ac:dyDescent="0.2">
      <c r="A25" s="297"/>
      <c r="B25" s="297"/>
      <c r="C25" s="297"/>
      <c r="D25" s="297"/>
      <c r="E25" s="297"/>
      <c r="F25" s="297"/>
      <c r="G25" s="297"/>
      <c r="H25" s="297"/>
      <c r="I25" s="297"/>
      <c r="J25" s="297"/>
      <c r="K25" s="297"/>
    </row>
    <row r="26" spans="1:14" ht="14.25" x14ac:dyDescent="0.25">
      <c r="A26" s="30"/>
      <c r="B26" s="29"/>
      <c r="C26" s="601" t="s">
        <v>77</v>
      </c>
      <c r="D26" s="601"/>
      <c r="E26" s="601"/>
      <c r="F26" s="601"/>
      <c r="G26" s="601"/>
      <c r="H26" s="30"/>
      <c r="I26" s="601" t="s">
        <v>4</v>
      </c>
      <c r="J26" s="601"/>
      <c r="K26" s="601"/>
      <c r="L26" s="601"/>
      <c r="M26" s="187"/>
      <c r="N26" s="187"/>
    </row>
    <row r="27" spans="1:14" x14ac:dyDescent="0.2">
      <c r="A27" s="71"/>
      <c r="B27" s="83" t="s">
        <v>83</v>
      </c>
      <c r="C27" s="217">
        <v>2018</v>
      </c>
      <c r="D27" s="217">
        <v>2019</v>
      </c>
      <c r="E27" s="47">
        <v>2020</v>
      </c>
      <c r="F27" s="47">
        <v>2021</v>
      </c>
      <c r="G27" s="47">
        <v>2022</v>
      </c>
      <c r="H27" s="518"/>
      <c r="I27" s="76">
        <v>2019</v>
      </c>
      <c r="J27" s="76">
        <v>2020</v>
      </c>
      <c r="K27" s="76">
        <v>2021</v>
      </c>
      <c r="L27" s="76">
        <v>2022</v>
      </c>
    </row>
    <row r="28" spans="1:14" x14ac:dyDescent="0.2">
      <c r="A28" s="30"/>
      <c r="B28" s="440" t="s">
        <v>34</v>
      </c>
      <c r="C28" s="486">
        <v>1260.1854288</v>
      </c>
      <c r="D28" s="486">
        <v>1075.8677361</v>
      </c>
      <c r="E28" s="486">
        <v>873.48443584999995</v>
      </c>
      <c r="F28" s="486">
        <v>1005.6357814</v>
      </c>
      <c r="G28" s="486">
        <v>992.86</v>
      </c>
      <c r="H28" s="30"/>
      <c r="I28" s="486">
        <f t="shared" ref="I28:L30" si="0">D28-C28</f>
        <v>-184.31769269999995</v>
      </c>
      <c r="J28" s="486">
        <f t="shared" si="0"/>
        <v>-202.38330025000005</v>
      </c>
      <c r="K28" s="486">
        <f t="shared" si="0"/>
        <v>132.15134555000009</v>
      </c>
      <c r="L28" s="486">
        <f t="shared" si="0"/>
        <v>-12.775781400000028</v>
      </c>
    </row>
    <row r="29" spans="1:14" x14ac:dyDescent="0.2">
      <c r="A29" s="30"/>
      <c r="B29" s="440" t="s">
        <v>35</v>
      </c>
      <c r="C29" s="486">
        <v>2372.6880651000001</v>
      </c>
      <c r="D29" s="486">
        <v>2367.0303709999998</v>
      </c>
      <c r="E29" s="486">
        <v>2034.5212064</v>
      </c>
      <c r="F29" s="486">
        <v>2207.4819698000001</v>
      </c>
      <c r="G29" s="486">
        <v>2311.8928000000001</v>
      </c>
      <c r="H29" s="30"/>
      <c r="I29" s="486">
        <f t="shared" si="0"/>
        <v>-5.6576941000002989</v>
      </c>
      <c r="J29" s="486">
        <f t="shared" si="0"/>
        <v>-332.50916459999985</v>
      </c>
      <c r="K29" s="486">
        <f t="shared" si="0"/>
        <v>172.96076340000013</v>
      </c>
      <c r="L29" s="486">
        <f t="shared" si="0"/>
        <v>104.41083019999996</v>
      </c>
    </row>
    <row r="30" spans="1:14" x14ac:dyDescent="0.2">
      <c r="A30" s="30"/>
      <c r="B30" s="519" t="s">
        <v>86</v>
      </c>
      <c r="C30" s="486">
        <v>1630.9197122999999</v>
      </c>
      <c r="D30" s="486">
        <v>1685.7300921999999</v>
      </c>
      <c r="E30" s="486">
        <v>1651.4363654000001</v>
      </c>
      <c r="F30" s="486">
        <v>1639.8118251000001</v>
      </c>
      <c r="G30" s="486">
        <v>1639.6697999999999</v>
      </c>
      <c r="H30" s="30"/>
      <c r="I30" s="486">
        <f t="shared" si="0"/>
        <v>54.810379900000044</v>
      </c>
      <c r="J30" s="486">
        <f t="shared" si="0"/>
        <v>-34.293726799999831</v>
      </c>
      <c r="K30" s="486">
        <f t="shared" si="0"/>
        <v>-11.624540300000035</v>
      </c>
      <c r="L30" s="486">
        <f t="shared" si="0"/>
        <v>-0.14202510000018265</v>
      </c>
    </row>
    <row r="31" spans="1:14" x14ac:dyDescent="0.2">
      <c r="A31" s="30"/>
      <c r="B31" s="520" t="s">
        <v>220</v>
      </c>
      <c r="C31" s="521">
        <v>5274.8895521000004</v>
      </c>
      <c r="D31" s="521">
        <v>5139.7245456000001</v>
      </c>
      <c r="E31" s="521">
        <v>4570.5383535999999</v>
      </c>
      <c r="F31" s="521">
        <v>4863.9957215000004</v>
      </c>
      <c r="G31" s="521">
        <v>4955.4888000000001</v>
      </c>
      <c r="H31" s="71"/>
      <c r="I31" s="521">
        <f t="shared" ref="I31" si="1">D31-C31</f>
        <v>-135.16500650000035</v>
      </c>
      <c r="J31" s="521">
        <f t="shared" ref="J31" si="2">E31-D31</f>
        <v>-569.18619200000012</v>
      </c>
      <c r="K31" s="521">
        <f t="shared" ref="K31" si="3">F31-E31</f>
        <v>293.45736790000046</v>
      </c>
      <c r="L31" s="521">
        <f t="shared" ref="L31" si="4">G31-F31</f>
        <v>91.493078499999683</v>
      </c>
    </row>
    <row r="32" spans="1:14" x14ac:dyDescent="0.2">
      <c r="A32" s="30"/>
      <c r="B32" s="353" t="s">
        <v>632</v>
      </c>
      <c r="C32" s="30"/>
      <c r="D32" s="30"/>
      <c r="E32" s="30"/>
      <c r="F32" s="30"/>
      <c r="G32" s="30"/>
      <c r="H32" s="30"/>
      <c r="I32" s="512">
        <f>+SUM(I28:I30)</f>
        <v>-135.16500690000021</v>
      </c>
      <c r="J32" s="512">
        <f>+SUM(J28:J30)</f>
        <v>-569.18619164999973</v>
      </c>
      <c r="K32" s="512">
        <f>+SUM(K28:K30)</f>
        <v>293.48756865000018</v>
      </c>
      <c r="L32" s="512">
        <f>+SUM(L28:L30)</f>
        <v>91.493023699999753</v>
      </c>
    </row>
    <row r="33" spans="1:13" x14ac:dyDescent="0.2">
      <c r="A33" s="188"/>
      <c r="B33" s="188"/>
      <c r="C33" s="226"/>
      <c r="D33" s="226"/>
      <c r="E33" s="226"/>
      <c r="F33" s="226"/>
      <c r="G33" s="226"/>
      <c r="H33" s="188"/>
      <c r="I33" s="188"/>
      <c r="J33" s="188"/>
      <c r="K33" s="188"/>
      <c r="L33" s="188"/>
    </row>
    <row r="34" spans="1:13" x14ac:dyDescent="0.2">
      <c r="A34" s="188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</row>
    <row r="35" spans="1:13" x14ac:dyDescent="0.2">
      <c r="A35" s="188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</row>
    <row r="36" spans="1:13" x14ac:dyDescent="0.2">
      <c r="A36" s="5"/>
      <c r="B36" s="5" t="s">
        <v>350</v>
      </c>
      <c r="C36"/>
    </row>
    <row r="37" spans="1:13" x14ac:dyDescent="0.2">
      <c r="A37">
        <v>4</v>
      </c>
      <c r="B37">
        <v>0</v>
      </c>
      <c r="C37"/>
    </row>
    <row r="38" spans="1:13" x14ac:dyDescent="0.2">
      <c r="A38">
        <v>4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350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7109375" customWidth="1"/>
    <col min="18" max="18" width="14.42578125" customWidth="1"/>
  </cols>
  <sheetData>
    <row r="2" spans="1:18" ht="15.75" x14ac:dyDescent="0.25">
      <c r="A2" s="44" t="s">
        <v>599</v>
      </c>
    </row>
    <row r="3" spans="1:18" x14ac:dyDescent="0.2">
      <c r="A3" s="22" t="s">
        <v>16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09" t="s">
        <v>384</v>
      </c>
      <c r="R6" s="210" t="s">
        <v>385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01" t="s">
        <v>384</v>
      </c>
    </row>
    <row r="28" spans="1:11" x14ac:dyDescent="0.2">
      <c r="A28">
        <v>2002</v>
      </c>
      <c r="B28" s="13">
        <v>6.0721356406000002E-2</v>
      </c>
    </row>
    <row r="29" spans="1:11" x14ac:dyDescent="0.2">
      <c r="A29">
        <v>2003</v>
      </c>
      <c r="B29" s="13">
        <v>6.5889875380999996E-2</v>
      </c>
    </row>
    <row r="30" spans="1:11" x14ac:dyDescent="0.2">
      <c r="A30">
        <v>2004</v>
      </c>
      <c r="B30" s="13">
        <v>7.1331862282000003E-2</v>
      </c>
    </row>
    <row r="31" spans="1:11" x14ac:dyDescent="0.2">
      <c r="A31">
        <v>2005</v>
      </c>
      <c r="B31" s="13">
        <v>8.0227416529000006E-2</v>
      </c>
    </row>
    <row r="32" spans="1:11" x14ac:dyDescent="0.2">
      <c r="A32">
        <v>2006</v>
      </c>
      <c r="B32" s="13">
        <v>8.3876587774000005E-2</v>
      </c>
    </row>
    <row r="33" spans="1:2" x14ac:dyDescent="0.2">
      <c r="A33">
        <v>2007</v>
      </c>
      <c r="B33" s="13">
        <v>8.5366826896999995E-2</v>
      </c>
    </row>
    <row r="34" spans="1:2" x14ac:dyDescent="0.2">
      <c r="A34">
        <v>2008</v>
      </c>
      <c r="B34" s="13">
        <v>9.5771912291999994E-2</v>
      </c>
    </row>
    <row r="35" spans="1:2" x14ac:dyDescent="0.2">
      <c r="A35">
        <v>2009</v>
      </c>
      <c r="B35" s="13">
        <v>7.3800889716999996E-2</v>
      </c>
    </row>
    <row r="36" spans="1:2" x14ac:dyDescent="0.2">
      <c r="A36">
        <v>2010</v>
      </c>
      <c r="B36" s="13">
        <v>8.0980060564999998E-2</v>
      </c>
    </row>
    <row r="37" spans="1:2" x14ac:dyDescent="0.2">
      <c r="A37">
        <v>2011</v>
      </c>
      <c r="B37" s="13">
        <v>8.9546987647000004E-2</v>
      </c>
    </row>
    <row r="38" spans="1:2" x14ac:dyDescent="0.2">
      <c r="A38">
        <v>2012</v>
      </c>
      <c r="B38" s="13">
        <v>8.3658910449999999E-2</v>
      </c>
    </row>
    <row r="39" spans="1:2" x14ac:dyDescent="0.2">
      <c r="A39">
        <v>2013</v>
      </c>
      <c r="B39" s="13">
        <v>8.1972504129000007E-2</v>
      </c>
    </row>
    <row r="40" spans="1:2" x14ac:dyDescent="0.2">
      <c r="A40">
        <v>2014</v>
      </c>
      <c r="B40" s="13">
        <v>7.9578767034000006E-2</v>
      </c>
    </row>
    <row r="41" spans="1:2" x14ac:dyDescent="0.2">
      <c r="A41">
        <v>2015</v>
      </c>
      <c r="B41" s="13">
        <v>6.1842655415000003E-2</v>
      </c>
    </row>
    <row r="42" spans="1:2" x14ac:dyDescent="0.2">
      <c r="A42">
        <v>2016</v>
      </c>
      <c r="B42" s="13">
        <v>5.5373719851000001E-2</v>
      </c>
    </row>
    <row r="43" spans="1:2" x14ac:dyDescent="0.2">
      <c r="A43">
        <v>2017</v>
      </c>
      <c r="B43" s="13">
        <v>5.8131441961999999E-2</v>
      </c>
    </row>
    <row r="44" spans="1:2" x14ac:dyDescent="0.2">
      <c r="A44">
        <v>2018</v>
      </c>
      <c r="B44" s="13">
        <v>6.2241785990999998E-2</v>
      </c>
    </row>
    <row r="45" spans="1:2" x14ac:dyDescent="0.2">
      <c r="A45">
        <v>2019</v>
      </c>
      <c r="B45" s="13">
        <v>5.6731848936000001E-2</v>
      </c>
    </row>
    <row r="46" spans="1:2" x14ac:dyDescent="0.2">
      <c r="A46">
        <v>2020</v>
      </c>
      <c r="B46" s="13">
        <v>4.6805114303000002E-2</v>
      </c>
    </row>
    <row r="47" spans="1:2" x14ac:dyDescent="0.2">
      <c r="A47">
        <v>2021</v>
      </c>
      <c r="B47" s="13">
        <v>5.3951269157999998E-2</v>
      </c>
    </row>
    <row r="48" spans="1:2" x14ac:dyDescent="0.2">
      <c r="A48" s="9">
        <v>2022</v>
      </c>
      <c r="B48" s="13">
        <v>5.0681767613999999E-2</v>
      </c>
    </row>
    <row r="49" spans="1:2" x14ac:dyDescent="0.2">
      <c r="A49" s="353" t="s">
        <v>632</v>
      </c>
    </row>
    <row r="51" spans="1:2" x14ac:dyDescent="0.2">
      <c r="A51" s="5"/>
      <c r="B51" s="227" t="s">
        <v>350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599</v>
      </c>
    </row>
    <row r="3" spans="1:18" x14ac:dyDescent="0.2">
      <c r="A3" s="22" t="s">
        <v>16</v>
      </c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105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105"/>
      <c r="Q6" s="522" t="s">
        <v>391</v>
      </c>
      <c r="R6" s="301" t="s">
        <v>392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323" t="s">
        <v>388</v>
      </c>
      <c r="R7" s="527" t="s">
        <v>393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77" t="s">
        <v>496</v>
      </c>
      <c r="C25" s="577"/>
      <c r="D25" s="577"/>
      <c r="E25" s="577"/>
      <c r="F25" s="577"/>
    </row>
    <row r="26" spans="1:11" x14ac:dyDescent="0.2">
      <c r="A26" s="18"/>
      <c r="B26" s="81">
        <v>2019</v>
      </c>
      <c r="C26" s="81">
        <v>2020</v>
      </c>
      <c r="D26" s="81">
        <v>2021</v>
      </c>
      <c r="E26" s="81">
        <v>2022</v>
      </c>
      <c r="F26" s="275" t="s">
        <v>633</v>
      </c>
    </row>
    <row r="27" spans="1:11" x14ac:dyDescent="0.2">
      <c r="A27" s="19" t="s">
        <v>94</v>
      </c>
      <c r="B27" s="25">
        <v>41.991569257000002</v>
      </c>
      <c r="C27" s="25">
        <v>42.636351462999997</v>
      </c>
      <c r="D27" s="25">
        <v>37.128583544999998</v>
      </c>
      <c r="E27" s="25">
        <v>40.883879788000002</v>
      </c>
      <c r="F27" s="276">
        <v>44.353697722</v>
      </c>
      <c r="H27" s="25"/>
    </row>
    <row r="28" spans="1:11" x14ac:dyDescent="0.2">
      <c r="A28" s="19" t="s">
        <v>95</v>
      </c>
      <c r="B28" s="25">
        <v>129.50581568999999</v>
      </c>
      <c r="C28" s="25">
        <v>105.47384832</v>
      </c>
      <c r="D28" s="25">
        <v>116.0894026</v>
      </c>
      <c r="E28" s="25">
        <v>123.53099124000001</v>
      </c>
      <c r="F28" s="276">
        <v>121.33797048</v>
      </c>
      <c r="H28" s="25"/>
    </row>
    <row r="29" spans="1:11" x14ac:dyDescent="0.2">
      <c r="A29" s="19" t="s">
        <v>96</v>
      </c>
      <c r="B29" s="25">
        <v>227.21194686000001</v>
      </c>
      <c r="C29" s="25">
        <v>247.31276706</v>
      </c>
      <c r="D29" s="25">
        <v>244.45527822</v>
      </c>
      <c r="E29" s="25">
        <v>242.92763203000001</v>
      </c>
      <c r="F29" s="276">
        <v>249.18350000000001</v>
      </c>
      <c r="H29" s="25"/>
    </row>
    <row r="30" spans="1:11" x14ac:dyDescent="0.2">
      <c r="A30" s="19" t="s">
        <v>97</v>
      </c>
      <c r="B30" s="25">
        <v>373.24651857999999</v>
      </c>
      <c r="C30" s="25">
        <v>397.53117643000002</v>
      </c>
      <c r="D30" s="25">
        <v>355.49918458000002</v>
      </c>
      <c r="E30" s="25">
        <v>353.04671361999999</v>
      </c>
      <c r="F30" s="276">
        <v>367.44139999999999</v>
      </c>
      <c r="H30" s="25"/>
    </row>
    <row r="31" spans="1:11" x14ac:dyDescent="0.2">
      <c r="A31" s="19" t="s">
        <v>98</v>
      </c>
      <c r="B31" s="25">
        <v>336.40995509999999</v>
      </c>
      <c r="C31" s="25">
        <v>356.59801468000001</v>
      </c>
      <c r="D31" s="25">
        <v>331.49798270999997</v>
      </c>
      <c r="E31" s="25">
        <v>326.31706883999999</v>
      </c>
      <c r="F31" s="276">
        <v>327.19510000000002</v>
      </c>
      <c r="H31" s="25"/>
    </row>
    <row r="32" spans="1:11" x14ac:dyDescent="0.2">
      <c r="A32" s="19" t="s">
        <v>99</v>
      </c>
      <c r="B32" s="25">
        <v>243.06013453</v>
      </c>
      <c r="C32" s="25">
        <v>181.24698842999999</v>
      </c>
      <c r="D32" s="25">
        <v>183.74488112</v>
      </c>
      <c r="E32" s="25">
        <v>184.16220537000001</v>
      </c>
      <c r="F32" s="276">
        <v>199.1721</v>
      </c>
      <c r="H32" s="25"/>
    </row>
    <row r="33" spans="1:12" x14ac:dyDescent="0.2">
      <c r="A33" s="18" t="s">
        <v>444</v>
      </c>
      <c r="B33" s="66">
        <f>+SUM(B27:B32)</f>
        <v>1351.4259400169999</v>
      </c>
      <c r="C33" s="66">
        <f>+SUM(C27:C32)</f>
        <v>1330.7991463829999</v>
      </c>
      <c r="D33" s="66">
        <f>+SUM(D27:D32)</f>
        <v>1268.4153127749998</v>
      </c>
      <c r="E33" s="66">
        <f>+SUM(E27:E32)</f>
        <v>1270.868490888</v>
      </c>
      <c r="F33" s="277">
        <f>+SUM(F27:F32)</f>
        <v>1308.683768202</v>
      </c>
    </row>
    <row r="34" spans="1:12" x14ac:dyDescent="0.2">
      <c r="A34" s="353" t="s">
        <v>632</v>
      </c>
    </row>
    <row r="35" spans="1:12" ht="12.75" customHeight="1" x14ac:dyDescent="0.2">
      <c r="A35" s="60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602"/>
      <c r="C35" s="602"/>
      <c r="D35" s="602"/>
      <c r="E35" s="602"/>
      <c r="F35" s="602"/>
      <c r="G35" s="602"/>
      <c r="H35" s="602"/>
      <c r="I35" s="602"/>
      <c r="J35" s="602"/>
      <c r="K35" s="602"/>
      <c r="L35" s="256"/>
    </row>
    <row r="36" spans="1:12" x14ac:dyDescent="0.2">
      <c r="A36" s="602"/>
      <c r="B36" s="602"/>
      <c r="C36" s="602"/>
      <c r="D36" s="602"/>
      <c r="E36" s="602"/>
      <c r="F36" s="602"/>
      <c r="G36" s="602"/>
      <c r="H36" s="602"/>
      <c r="I36" s="602"/>
      <c r="J36" s="602"/>
      <c r="K36" s="602"/>
      <c r="L36" s="256"/>
    </row>
    <row r="37" spans="1:12" x14ac:dyDescent="0.2">
      <c r="A37" s="32" t="s">
        <v>184</v>
      </c>
    </row>
    <row r="38" spans="1:12" x14ac:dyDescent="0.2">
      <c r="A38" s="92" t="s">
        <v>180</v>
      </c>
      <c r="B38" s="603" t="s">
        <v>181</v>
      </c>
      <c r="C38" s="603"/>
      <c r="D38" s="603"/>
      <c r="E38" s="603"/>
      <c r="F38" s="603"/>
      <c r="G38" s="91" t="s">
        <v>182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ColWidth="9.28515625" defaultRowHeight="12.75" x14ac:dyDescent="0.2"/>
  <cols>
    <col min="1" max="1" width="13.7109375" style="91" customWidth="1"/>
    <col min="2" max="2" width="10.28515625" style="91" customWidth="1"/>
    <col min="3" max="3" width="10.7109375" style="91" customWidth="1"/>
    <col min="4" max="6" width="9.28515625" style="91"/>
    <col min="7" max="7" width="13.7109375" style="91" customWidth="1"/>
    <col min="8" max="16" width="9.28515625" style="91"/>
    <col min="17" max="17" width="18.42578125" style="91" customWidth="1"/>
    <col min="18" max="18" width="14.5703125" style="91" customWidth="1"/>
    <col min="19" max="16384" width="9.28515625" style="91"/>
  </cols>
  <sheetData>
    <row r="2" spans="1:18" ht="15.75" x14ac:dyDescent="0.25">
      <c r="A2" s="44" t="s">
        <v>599</v>
      </c>
      <c r="L2" s="105"/>
      <c r="M2" s="108"/>
    </row>
    <row r="3" spans="1:18" x14ac:dyDescent="0.2">
      <c r="A3" s="22" t="s">
        <v>16</v>
      </c>
      <c r="L3" s="108"/>
    </row>
    <row r="4" spans="1:18" ht="15.75" x14ac:dyDescent="0.25">
      <c r="A4" s="393"/>
      <c r="B4" s="170"/>
      <c r="C4" s="170"/>
      <c r="D4" s="170"/>
      <c r="E4" s="170"/>
      <c r="F4" s="170"/>
      <c r="G4" s="170"/>
      <c r="H4" s="170"/>
      <c r="I4" s="170"/>
      <c r="J4" s="170"/>
      <c r="L4" s="108"/>
    </row>
    <row r="5" spans="1:18" ht="15.75" x14ac:dyDescent="0.25">
      <c r="A5" s="393"/>
      <c r="B5" s="170"/>
      <c r="C5" s="170"/>
      <c r="D5" s="170"/>
      <c r="E5" s="170"/>
      <c r="F5" s="170"/>
      <c r="G5" s="170"/>
      <c r="H5" s="170"/>
      <c r="I5" s="170"/>
      <c r="J5" s="170"/>
      <c r="Q5" s="166" t="s">
        <v>351</v>
      </c>
      <c r="R5" s="167"/>
    </row>
    <row r="6" spans="1:18" ht="15.75" x14ac:dyDescent="0.25">
      <c r="A6" s="393"/>
      <c r="B6" s="170"/>
      <c r="C6" s="170"/>
      <c r="D6" s="170"/>
      <c r="E6" s="170"/>
      <c r="F6" s="170"/>
      <c r="G6" s="170"/>
      <c r="H6" s="170"/>
      <c r="I6" s="170"/>
      <c r="J6" s="170"/>
      <c r="Q6" s="523" t="s">
        <v>387</v>
      </c>
      <c r="R6" s="252" t="s">
        <v>389</v>
      </c>
    </row>
    <row r="7" spans="1:18" ht="15.75" x14ac:dyDescent="0.25">
      <c r="A7" s="393"/>
      <c r="B7" s="170"/>
      <c r="C7" s="170"/>
      <c r="D7" s="170"/>
      <c r="E7" s="170"/>
      <c r="F7" s="170"/>
      <c r="G7" s="170"/>
      <c r="H7" s="170"/>
      <c r="I7" s="170"/>
      <c r="J7" s="170"/>
      <c r="Q7" s="254" t="s">
        <v>388</v>
      </c>
      <c r="R7" s="253" t="s">
        <v>390</v>
      </c>
    </row>
    <row r="8" spans="1:18" ht="15.75" x14ac:dyDescent="0.25">
      <c r="A8" s="393"/>
      <c r="B8" s="170"/>
      <c r="C8" s="170"/>
      <c r="D8" s="170"/>
      <c r="E8" s="170"/>
      <c r="F8" s="170"/>
      <c r="G8" s="170"/>
      <c r="H8" s="170"/>
      <c r="I8" s="170"/>
      <c r="J8" s="170"/>
    </row>
    <row r="9" spans="1:18" ht="15.75" x14ac:dyDescent="0.25">
      <c r="A9" s="393"/>
      <c r="B9" s="170"/>
      <c r="C9" s="170"/>
      <c r="D9" s="170"/>
      <c r="E9" s="170"/>
      <c r="F9" s="170"/>
      <c r="G9" s="170"/>
      <c r="H9" s="170"/>
      <c r="I9" s="170"/>
      <c r="J9" s="170"/>
    </row>
    <row r="10" spans="1:18" ht="15.75" x14ac:dyDescent="0.25">
      <c r="A10" s="393"/>
      <c r="B10" s="170"/>
      <c r="C10" s="170"/>
      <c r="D10" s="170"/>
      <c r="E10" s="170"/>
      <c r="F10" s="170"/>
      <c r="G10" s="170"/>
      <c r="H10" s="170"/>
      <c r="I10" s="170"/>
      <c r="J10" s="170"/>
    </row>
    <row r="11" spans="1:18" ht="15.75" x14ac:dyDescent="0.25">
      <c r="A11" s="393"/>
      <c r="B11" s="170"/>
      <c r="C11" s="170"/>
      <c r="D11" s="170"/>
      <c r="E11" s="170"/>
      <c r="F11" s="170"/>
      <c r="G11" s="170"/>
      <c r="H11" s="170"/>
      <c r="I11" s="170"/>
      <c r="J11" s="170"/>
    </row>
    <row r="12" spans="1:18" ht="15.75" x14ac:dyDescent="0.25">
      <c r="A12" s="393"/>
      <c r="B12" s="170"/>
      <c r="C12" s="170"/>
      <c r="D12" s="170"/>
      <c r="E12" s="170"/>
      <c r="F12" s="170"/>
      <c r="G12" s="170"/>
      <c r="H12" s="170"/>
      <c r="I12" s="170"/>
      <c r="J12" s="170"/>
    </row>
    <row r="13" spans="1:18" ht="15.75" x14ac:dyDescent="0.25">
      <c r="A13" s="393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8" ht="15.75" x14ac:dyDescent="0.25">
      <c r="A14" s="393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8" ht="15.75" x14ac:dyDescent="0.25">
      <c r="A15" s="393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8" ht="15.75" x14ac:dyDescent="0.25">
      <c r="A16" s="393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24" ht="15.75" x14ac:dyDescent="0.25">
      <c r="A17" s="393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24" ht="15.75" x14ac:dyDescent="0.25">
      <c r="A18" s="393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24" ht="15.75" x14ac:dyDescent="0.25">
      <c r="A19" s="393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24" ht="15.75" x14ac:dyDescent="0.25">
      <c r="A20" s="393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24" ht="15.75" x14ac:dyDescent="0.25">
      <c r="A21" s="393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24" ht="15.75" x14ac:dyDescent="0.25">
      <c r="A22" s="44"/>
    </row>
    <row r="23" spans="1:24" ht="15" x14ac:dyDescent="0.2">
      <c r="A23" s="235"/>
      <c r="B23" s="604" t="s">
        <v>497</v>
      </c>
      <c r="C23" s="605"/>
      <c r="D23" s="605"/>
      <c r="E23" s="605"/>
      <c r="F23" s="236"/>
      <c r="G23" s="235"/>
    </row>
    <row r="24" spans="1:24" x14ac:dyDescent="0.2">
      <c r="A24" s="237"/>
      <c r="B24" s="273" t="s">
        <v>642</v>
      </c>
      <c r="C24" s="273" t="s">
        <v>643</v>
      </c>
      <c r="D24" s="273" t="s">
        <v>644</v>
      </c>
      <c r="E24" s="273" t="s">
        <v>645</v>
      </c>
      <c r="F24" s="274" t="s">
        <v>549</v>
      </c>
      <c r="X24" s="107"/>
    </row>
    <row r="25" spans="1:24" x14ac:dyDescent="0.2">
      <c r="A25" s="235" t="s">
        <v>100</v>
      </c>
      <c r="B25" s="255">
        <v>253.56903839</v>
      </c>
      <c r="C25" s="255">
        <v>253.93828515000001</v>
      </c>
      <c r="D25" s="255">
        <v>247.27046695000001</v>
      </c>
      <c r="E25" s="255">
        <v>243.32657012999999</v>
      </c>
      <c r="F25" s="528">
        <v>236.84719999999999</v>
      </c>
      <c r="G25" s="112"/>
    </row>
    <row r="26" spans="1:24" x14ac:dyDescent="0.2">
      <c r="A26" s="235" t="s">
        <v>101</v>
      </c>
      <c r="B26" s="25">
        <v>593.61506187999998</v>
      </c>
      <c r="C26" s="25">
        <v>589.07677403000002</v>
      </c>
      <c r="D26" s="25">
        <v>421.25520931</v>
      </c>
      <c r="E26" s="25">
        <v>490.47688097000002</v>
      </c>
      <c r="F26" s="529">
        <v>515.72429999999997</v>
      </c>
      <c r="G26" s="112"/>
    </row>
    <row r="27" spans="1:24" x14ac:dyDescent="0.2">
      <c r="A27" s="235" t="s">
        <v>102</v>
      </c>
      <c r="B27" s="25">
        <v>731.61383309999997</v>
      </c>
      <c r="C27" s="25">
        <v>715.20099197000002</v>
      </c>
      <c r="D27" s="25">
        <v>749.21662098000002</v>
      </c>
      <c r="E27" s="25">
        <v>777.26275341999997</v>
      </c>
      <c r="F27" s="529">
        <v>731.56269999999995</v>
      </c>
      <c r="G27" s="112"/>
    </row>
    <row r="28" spans="1:24" x14ac:dyDescent="0.2">
      <c r="A28" s="235" t="s">
        <v>103</v>
      </c>
      <c r="B28" s="25">
        <v>858.81894880000004</v>
      </c>
      <c r="C28" s="25">
        <v>739.26468623000005</v>
      </c>
      <c r="D28" s="25">
        <v>801.92176690999997</v>
      </c>
      <c r="E28" s="25">
        <v>848.23339102</v>
      </c>
      <c r="F28" s="529">
        <v>838.39149999999995</v>
      </c>
      <c r="G28" s="112"/>
    </row>
    <row r="29" spans="1:24" x14ac:dyDescent="0.2">
      <c r="A29" s="235" t="s">
        <v>104</v>
      </c>
      <c r="B29" s="25">
        <v>719.19350697000004</v>
      </c>
      <c r="C29" s="25">
        <v>651.77412973000003</v>
      </c>
      <c r="D29" s="25">
        <v>791.02799364999998</v>
      </c>
      <c r="E29" s="25">
        <v>685.16587241000002</v>
      </c>
      <c r="F29" s="529">
        <v>699.01</v>
      </c>
      <c r="G29" s="112"/>
    </row>
    <row r="30" spans="1:24" x14ac:dyDescent="0.2">
      <c r="A30" s="235" t="s">
        <v>105</v>
      </c>
      <c r="B30" s="25">
        <v>631.6336599</v>
      </c>
      <c r="C30" s="25">
        <v>483.11014146000002</v>
      </c>
      <c r="D30" s="25">
        <v>505.48387344999998</v>
      </c>
      <c r="E30" s="25">
        <v>557.67798941000001</v>
      </c>
      <c r="F30" s="529">
        <v>552.91409999999996</v>
      </c>
      <c r="G30" s="112"/>
    </row>
    <row r="31" spans="1:24" x14ac:dyDescent="0.2">
      <c r="A31" s="237" t="s">
        <v>386</v>
      </c>
      <c r="B31" s="271">
        <f t="shared" ref="B31:F31" si="0">+SUM(B25:B30)</f>
        <v>3788.4440490400007</v>
      </c>
      <c r="C31" s="271">
        <f t="shared" si="0"/>
        <v>3432.3650085700001</v>
      </c>
      <c r="D31" s="271">
        <f t="shared" si="0"/>
        <v>3516.1759312499998</v>
      </c>
      <c r="E31" s="271">
        <f t="shared" si="0"/>
        <v>3602.14345736</v>
      </c>
      <c r="F31" s="272">
        <f t="shared" si="0"/>
        <v>3574.4498000000003</v>
      </c>
      <c r="G31" s="112"/>
    </row>
    <row r="32" spans="1:24" x14ac:dyDescent="0.2">
      <c r="A32" s="353" t="s">
        <v>632</v>
      </c>
    </row>
    <row r="33" spans="1:24" ht="23.25" customHeight="1" x14ac:dyDescent="0.2">
      <c r="A33" s="60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602"/>
      <c r="C33" s="602"/>
      <c r="D33" s="602"/>
      <c r="E33" s="602"/>
      <c r="F33" s="602"/>
      <c r="G33" s="602"/>
      <c r="H33" s="602"/>
      <c r="I33" s="602"/>
      <c r="J33" s="602"/>
      <c r="K33" s="602"/>
      <c r="X33" s="238"/>
    </row>
    <row r="34" spans="1:24" x14ac:dyDescent="0.2">
      <c r="A34" s="602"/>
      <c r="B34" s="602"/>
      <c r="C34" s="602"/>
      <c r="D34" s="602"/>
      <c r="E34" s="602"/>
      <c r="F34" s="602"/>
      <c r="G34" s="602"/>
      <c r="H34" s="602"/>
      <c r="I34" s="602"/>
      <c r="J34" s="602"/>
      <c r="K34" s="602"/>
    </row>
    <row r="35" spans="1:24" x14ac:dyDescent="0.2">
      <c r="A35" s="30"/>
      <c r="G35" s="235"/>
      <c r="H35" s="235"/>
    </row>
    <row r="36" spans="1:24" x14ac:dyDescent="0.2">
      <c r="A36" s="92" t="s">
        <v>180</v>
      </c>
      <c r="B36" s="603" t="s">
        <v>181</v>
      </c>
      <c r="C36" s="603"/>
      <c r="D36" s="603"/>
      <c r="E36" s="603"/>
      <c r="F36" s="603"/>
      <c r="G36" s="91" t="s">
        <v>182</v>
      </c>
      <c r="H36"/>
    </row>
    <row r="37" spans="1:24" x14ac:dyDescent="0.2">
      <c r="A37" s="241"/>
      <c r="B37" s="241"/>
      <c r="C37" s="242"/>
      <c r="D37" s="241"/>
      <c r="E37" s="241"/>
      <c r="F37" s="241"/>
      <c r="G37" s="235"/>
      <c r="H37" s="235"/>
      <c r="I37" s="241"/>
      <c r="J37" s="241"/>
      <c r="K37" s="242"/>
      <c r="L37" s="241"/>
      <c r="M37" s="241"/>
      <c r="N37" s="241"/>
      <c r="O37" s="241"/>
    </row>
    <row r="38" spans="1:24" x14ac:dyDescent="0.2">
      <c r="A38" s="213"/>
      <c r="B38" s="213"/>
      <c r="C38" s="213"/>
      <c r="D38" s="243"/>
      <c r="E38" s="241"/>
      <c r="F38" s="241"/>
      <c r="G38" s="235"/>
      <c r="H38" s="235"/>
      <c r="I38" s="186"/>
      <c r="J38" s="186"/>
      <c r="K38" s="186"/>
      <c r="L38" s="243"/>
      <c r="M38" s="241"/>
      <c r="N38" s="241"/>
      <c r="O38" s="241"/>
    </row>
    <row r="39" spans="1:24" ht="15" x14ac:dyDescent="0.25">
      <c r="A39" s="235"/>
      <c r="B39" s="235"/>
      <c r="C39" s="235"/>
      <c r="D39" s="235"/>
      <c r="E39" s="235"/>
      <c r="F39" s="235"/>
      <c r="G39" s="235"/>
      <c r="H39" s="235"/>
      <c r="I39" s="244"/>
      <c r="J39" s="245"/>
      <c r="K39" s="246"/>
      <c r="L39" s="246"/>
      <c r="M39" s="241"/>
      <c r="N39" s="241"/>
      <c r="O39" s="241"/>
    </row>
    <row r="40" spans="1:24" ht="15" x14ac:dyDescent="0.25">
      <c r="A40" s="235"/>
      <c r="B40" s="235"/>
      <c r="C40" s="235"/>
      <c r="D40" s="235"/>
      <c r="E40" s="235"/>
      <c r="F40" s="235"/>
      <c r="G40" s="235"/>
      <c r="H40" s="235"/>
      <c r="I40" s="244"/>
      <c r="J40" s="241"/>
      <c r="K40" s="246"/>
      <c r="L40" s="246"/>
      <c r="M40" s="241"/>
      <c r="N40" s="241"/>
      <c r="O40" s="241"/>
    </row>
    <row r="41" spans="1:24" ht="15" x14ac:dyDescent="0.25">
      <c r="A41" s="247"/>
      <c r="B41" s="235"/>
      <c r="C41" s="235"/>
      <c r="D41" s="235"/>
      <c r="E41" s="235"/>
      <c r="F41" s="235"/>
      <c r="G41" s="235"/>
      <c r="H41" s="235"/>
      <c r="I41" s="244"/>
      <c r="J41" s="241"/>
      <c r="K41" s="246"/>
      <c r="L41" s="246"/>
      <c r="M41" s="241"/>
      <c r="N41" s="241"/>
      <c r="O41" s="241"/>
    </row>
    <row r="42" spans="1:24" ht="15" x14ac:dyDescent="0.25">
      <c r="A42" s="257"/>
      <c r="B42" s="257"/>
      <c r="C42" s="257"/>
      <c r="D42" s="257"/>
      <c r="E42" s="257"/>
      <c r="F42" s="235"/>
      <c r="G42" s="235"/>
      <c r="H42" s="235"/>
      <c r="I42" s="244"/>
      <c r="J42" s="241"/>
      <c r="K42" s="246"/>
      <c r="L42" s="246"/>
      <c r="M42" s="241"/>
      <c r="N42" s="241"/>
      <c r="O42" s="241"/>
    </row>
    <row r="43" spans="1:24" ht="15" x14ac:dyDescent="0.25">
      <c r="A43" s="247"/>
      <c r="B43" s="257"/>
      <c r="C43" s="257"/>
      <c r="D43" s="257"/>
      <c r="E43" s="257"/>
      <c r="F43" s="257"/>
      <c r="G43" s="235"/>
      <c r="H43" s="235"/>
      <c r="I43" s="244"/>
      <c r="J43" s="241"/>
      <c r="K43" s="246"/>
      <c r="L43" s="246"/>
      <c r="M43" s="241"/>
      <c r="N43" s="241"/>
      <c r="O43" s="241"/>
    </row>
    <row r="44" spans="1:24" ht="15" x14ac:dyDescent="0.25">
      <c r="A44" s="258"/>
      <c r="B44" s="235"/>
      <c r="C44" s="235"/>
      <c r="D44" s="235"/>
      <c r="E44" s="235"/>
      <c r="F44" s="235"/>
      <c r="G44" s="235"/>
      <c r="H44" s="235"/>
      <c r="I44" s="244"/>
      <c r="J44" s="241"/>
      <c r="K44" s="246"/>
      <c r="L44" s="246"/>
      <c r="M44" s="241"/>
      <c r="N44" s="241"/>
      <c r="O44" s="241"/>
    </row>
    <row r="45" spans="1:24" ht="15" x14ac:dyDescent="0.25">
      <c r="A45" s="259"/>
      <c r="B45" s="235"/>
      <c r="D45" s="235"/>
      <c r="E45" s="235"/>
      <c r="F45" s="235"/>
      <c r="G45" s="235"/>
      <c r="H45" s="235"/>
      <c r="I45" s="244"/>
      <c r="J45" s="241"/>
      <c r="K45" s="246"/>
      <c r="L45" s="246"/>
      <c r="M45" s="241"/>
      <c r="N45" s="241"/>
      <c r="O45" s="241"/>
    </row>
    <row r="46" spans="1:24" ht="15" x14ac:dyDescent="0.25">
      <c r="A46" s="235"/>
      <c r="B46" s="260"/>
      <c r="D46" s="235"/>
      <c r="E46" s="235"/>
      <c r="F46" s="235"/>
      <c r="G46" s="235"/>
      <c r="H46" s="235"/>
      <c r="I46" s="244"/>
      <c r="J46" s="241"/>
      <c r="K46" s="246"/>
      <c r="L46" s="246"/>
      <c r="M46" s="241"/>
      <c r="N46" s="241"/>
      <c r="O46" s="241"/>
    </row>
    <row r="47" spans="1:24" ht="15" x14ac:dyDescent="0.25">
      <c r="A47" s="239"/>
      <c r="B47" s="240"/>
      <c r="C47" s="240"/>
      <c r="D47" s="240"/>
      <c r="F47" s="235"/>
      <c r="G47" s="243"/>
      <c r="H47" s="261"/>
      <c r="J47" s="248"/>
      <c r="K47" s="248"/>
    </row>
    <row r="48" spans="1:24" ht="15" x14ac:dyDescent="0.25">
      <c r="G48" s="249"/>
      <c r="H48" s="261"/>
      <c r="J48" s="248"/>
      <c r="K48" s="248"/>
    </row>
    <row r="49" spans="1:11" ht="15" x14ac:dyDescent="0.25">
      <c r="G49" s="264"/>
      <c r="H49" s="261"/>
      <c r="J49" s="248"/>
      <c r="K49" s="248"/>
    </row>
    <row r="50" spans="1:11" ht="15" x14ac:dyDescent="0.25">
      <c r="A50" s="241"/>
      <c r="B50" s="241"/>
      <c r="C50" s="242"/>
      <c r="D50" s="241"/>
      <c r="E50" s="241"/>
      <c r="F50" s="241"/>
      <c r="G50" s="266"/>
      <c r="H50" s="261"/>
      <c r="J50" s="248"/>
      <c r="K50" s="248"/>
    </row>
    <row r="51" spans="1:11" ht="15" x14ac:dyDescent="0.25">
      <c r="A51" s="213"/>
      <c r="B51" s="213"/>
      <c r="C51" s="213"/>
      <c r="D51" s="243"/>
      <c r="E51" s="241"/>
      <c r="F51" s="241"/>
      <c r="G51" s="266"/>
      <c r="H51" s="261"/>
      <c r="J51" s="248"/>
      <c r="K51" s="248"/>
    </row>
    <row r="52" spans="1:11" ht="15" x14ac:dyDescent="0.25">
      <c r="A52" s="235"/>
      <c r="B52" s="235"/>
      <c r="C52" s="235"/>
      <c r="D52" s="235"/>
      <c r="E52" s="235"/>
      <c r="F52" s="235"/>
      <c r="G52" s="266"/>
      <c r="H52" s="261"/>
      <c r="J52" s="248"/>
      <c r="K52" s="248"/>
    </row>
    <row r="53" spans="1:11" ht="15" x14ac:dyDescent="0.25">
      <c r="A53" s="235"/>
      <c r="B53" s="235"/>
      <c r="C53" s="235"/>
      <c r="D53" s="235"/>
      <c r="E53" s="235"/>
      <c r="F53" s="235"/>
      <c r="G53" s="266"/>
      <c r="H53" s="261"/>
      <c r="J53" s="248"/>
      <c r="K53" s="248"/>
    </row>
    <row r="54" spans="1:11" ht="15" x14ac:dyDescent="0.25">
      <c r="A54" s="247"/>
      <c r="B54" s="235"/>
      <c r="C54" s="235"/>
      <c r="D54" s="235"/>
      <c r="E54" s="235"/>
      <c r="F54" s="235"/>
      <c r="G54" s="266"/>
      <c r="H54" s="261"/>
      <c r="J54" s="248"/>
      <c r="K54" s="248"/>
    </row>
    <row r="55" spans="1:11" ht="15" x14ac:dyDescent="0.25">
      <c r="A55" s="257"/>
      <c r="B55" s="257"/>
      <c r="C55" s="257"/>
      <c r="D55" s="257"/>
      <c r="E55" s="257"/>
      <c r="F55" s="235"/>
      <c r="G55" s="267"/>
      <c r="H55" s="261"/>
      <c r="J55" s="248"/>
      <c r="K55" s="248"/>
    </row>
    <row r="56" spans="1:11" x14ac:dyDescent="0.2">
      <c r="A56" s="247"/>
      <c r="B56" s="257"/>
      <c r="C56" s="257"/>
      <c r="D56" s="257"/>
      <c r="E56" s="257"/>
      <c r="F56" s="257"/>
      <c r="G56" s="267"/>
      <c r="H56" s="235"/>
    </row>
    <row r="57" spans="1:11" x14ac:dyDescent="0.2">
      <c r="A57" s="258"/>
      <c r="B57" s="235"/>
      <c r="C57" s="235"/>
      <c r="D57" s="235"/>
      <c r="E57" s="235"/>
      <c r="F57" s="235"/>
      <c r="G57" s="267"/>
      <c r="H57" s="235"/>
    </row>
    <row r="58" spans="1:11" x14ac:dyDescent="0.2">
      <c r="A58" s="250"/>
      <c r="B58" s="262"/>
      <c r="C58" s="265"/>
      <c r="D58" s="262"/>
      <c r="E58" s="263"/>
      <c r="F58" s="263"/>
      <c r="G58" s="267"/>
      <c r="H58" s="235"/>
    </row>
    <row r="59" spans="1:11" x14ac:dyDescent="0.2">
      <c r="A59" s="250"/>
      <c r="B59" s="262"/>
      <c r="C59" s="265"/>
      <c r="D59" s="262"/>
      <c r="E59" s="263"/>
      <c r="F59" s="263"/>
      <c r="G59" s="267"/>
      <c r="H59" s="235"/>
    </row>
    <row r="60" spans="1:11" x14ac:dyDescent="0.2">
      <c r="A60" s="250"/>
      <c r="B60" s="262"/>
      <c r="C60" s="265"/>
      <c r="D60" s="262"/>
      <c r="E60" s="263"/>
      <c r="F60" s="263"/>
      <c r="G60" s="267"/>
      <c r="H60" s="235"/>
    </row>
    <row r="61" spans="1:11" x14ac:dyDescent="0.2">
      <c r="A61" s="250"/>
      <c r="B61" s="262"/>
      <c r="C61" s="265"/>
      <c r="D61" s="262"/>
      <c r="E61" s="263"/>
      <c r="F61" s="263"/>
      <c r="G61" s="267"/>
      <c r="H61" s="235"/>
    </row>
    <row r="62" spans="1:11" x14ac:dyDescent="0.2">
      <c r="A62" s="250"/>
      <c r="B62" s="262"/>
      <c r="C62" s="265"/>
      <c r="D62" s="262"/>
      <c r="E62" s="263"/>
      <c r="F62" s="263"/>
      <c r="G62" s="267"/>
      <c r="H62" s="235"/>
    </row>
    <row r="63" spans="1:11" x14ac:dyDescent="0.2">
      <c r="A63" s="250"/>
      <c r="B63" s="262"/>
      <c r="C63" s="265"/>
      <c r="D63" s="262"/>
      <c r="E63" s="263"/>
      <c r="F63" s="263"/>
      <c r="G63" s="267"/>
      <c r="H63" s="235"/>
    </row>
    <row r="64" spans="1:11" x14ac:dyDescent="0.2">
      <c r="A64" s="250"/>
      <c r="B64" s="262"/>
      <c r="C64" s="268"/>
      <c r="D64" s="262"/>
      <c r="E64" s="235"/>
      <c r="F64" s="235"/>
      <c r="G64" s="235"/>
      <c r="H64" s="235"/>
    </row>
    <row r="65" spans="1:8" x14ac:dyDescent="0.2">
      <c r="A65" s="250"/>
      <c r="B65" s="262"/>
      <c r="C65" s="268"/>
      <c r="D65" s="262"/>
      <c r="E65" s="235"/>
      <c r="F65" s="235"/>
      <c r="G65" s="235"/>
      <c r="H65" s="235"/>
    </row>
    <row r="66" spans="1:8" x14ac:dyDescent="0.2">
      <c r="A66" s="250"/>
      <c r="B66" s="262"/>
      <c r="C66" s="268"/>
      <c r="D66" s="262"/>
      <c r="E66" s="235"/>
      <c r="F66" s="235"/>
      <c r="G66" s="235"/>
      <c r="H66" s="235"/>
    </row>
    <row r="67" spans="1:8" x14ac:dyDescent="0.2">
      <c r="A67" s="250"/>
      <c r="B67" s="262"/>
      <c r="C67" s="268"/>
      <c r="D67" s="262"/>
      <c r="E67" s="235"/>
      <c r="F67" s="235"/>
      <c r="G67" s="235"/>
      <c r="H67" s="235"/>
    </row>
    <row r="68" spans="1:8" x14ac:dyDescent="0.2">
      <c r="A68" s="250"/>
      <c r="B68" s="262"/>
      <c r="C68" s="268"/>
      <c r="D68" s="262"/>
      <c r="E68" s="235"/>
      <c r="F68" s="235"/>
      <c r="G68" s="235"/>
      <c r="H68" s="235"/>
    </row>
    <row r="69" spans="1:8" x14ac:dyDescent="0.2">
      <c r="A69" s="250"/>
      <c r="B69" s="262"/>
      <c r="C69" s="268"/>
      <c r="D69" s="262"/>
      <c r="E69" s="235"/>
      <c r="F69" s="235"/>
      <c r="G69" s="235"/>
      <c r="H69" s="235"/>
    </row>
    <row r="70" spans="1:8" x14ac:dyDescent="0.2">
      <c r="A70" s="250"/>
      <c r="B70" s="262"/>
      <c r="C70" s="268"/>
      <c r="D70" s="262"/>
      <c r="E70" s="235"/>
      <c r="F70" s="235"/>
      <c r="G70" s="235"/>
      <c r="H70" s="235"/>
    </row>
    <row r="71" spans="1:8" x14ac:dyDescent="0.2">
      <c r="A71" s="250"/>
      <c r="B71" s="262"/>
      <c r="C71" s="268"/>
      <c r="D71" s="262"/>
      <c r="E71" s="235"/>
      <c r="F71" s="235"/>
      <c r="G71" s="235"/>
      <c r="H71" s="235"/>
    </row>
    <row r="72" spans="1:8" x14ac:dyDescent="0.2">
      <c r="A72" s="250"/>
      <c r="B72" s="262"/>
      <c r="C72" s="268"/>
      <c r="D72" s="262"/>
      <c r="E72" s="235"/>
      <c r="F72" s="235"/>
      <c r="G72" s="235"/>
      <c r="H72" s="235"/>
    </row>
    <row r="73" spans="1:8" x14ac:dyDescent="0.2">
      <c r="A73" s="250"/>
      <c r="B73" s="262"/>
      <c r="C73" s="268"/>
      <c r="D73" s="262"/>
      <c r="E73" s="235"/>
      <c r="F73" s="235"/>
      <c r="G73" s="235"/>
      <c r="H73" s="235"/>
    </row>
    <row r="74" spans="1:8" x14ac:dyDescent="0.2">
      <c r="A74" s="250"/>
      <c r="B74" s="262"/>
      <c r="C74" s="268"/>
      <c r="D74" s="262"/>
      <c r="E74" s="235"/>
      <c r="F74" s="235"/>
      <c r="G74" s="235"/>
      <c r="H74" s="235"/>
    </row>
    <row r="75" spans="1:8" x14ac:dyDescent="0.2">
      <c r="A75" s="250"/>
      <c r="B75" s="262"/>
      <c r="C75" s="268"/>
      <c r="D75" s="262"/>
      <c r="E75" s="235"/>
      <c r="F75" s="235"/>
      <c r="G75" s="235"/>
      <c r="H75" s="235"/>
    </row>
    <row r="76" spans="1:8" x14ac:dyDescent="0.2">
      <c r="A76" s="250"/>
      <c r="B76" s="262"/>
      <c r="C76" s="268"/>
      <c r="D76" s="262"/>
      <c r="E76" s="235"/>
      <c r="F76" s="235"/>
      <c r="G76" s="235"/>
      <c r="H76" s="235"/>
    </row>
    <row r="77" spans="1:8" x14ac:dyDescent="0.2">
      <c r="A77" s="250"/>
      <c r="B77" s="262"/>
      <c r="C77" s="268"/>
      <c r="D77" s="262"/>
      <c r="E77" s="235"/>
      <c r="F77" s="235"/>
      <c r="G77" s="235"/>
      <c r="H77" s="235"/>
    </row>
    <row r="78" spans="1:8" x14ac:dyDescent="0.2">
      <c r="A78" s="250"/>
      <c r="B78" s="262"/>
      <c r="C78" s="268"/>
      <c r="D78" s="262"/>
      <c r="E78" s="235"/>
      <c r="F78" s="235"/>
      <c r="G78" s="235"/>
      <c r="H78" s="235"/>
    </row>
    <row r="79" spans="1:8" x14ac:dyDescent="0.2">
      <c r="A79" s="250"/>
      <c r="B79" s="262"/>
      <c r="C79" s="268"/>
      <c r="D79" s="262"/>
      <c r="E79" s="235"/>
      <c r="F79" s="235"/>
      <c r="G79" s="235"/>
      <c r="H79" s="235"/>
    </row>
    <row r="80" spans="1:8" x14ac:dyDescent="0.2">
      <c r="A80" s="250"/>
      <c r="B80" s="262"/>
      <c r="C80" s="268"/>
      <c r="D80" s="262"/>
      <c r="E80" s="235"/>
      <c r="F80" s="235"/>
      <c r="G80" s="235"/>
      <c r="H80" s="235"/>
    </row>
    <row r="81" spans="1:8" x14ac:dyDescent="0.2">
      <c r="A81" s="250"/>
      <c r="B81" s="262"/>
      <c r="C81" s="268"/>
      <c r="D81" s="262"/>
      <c r="E81" s="235"/>
      <c r="F81" s="235"/>
      <c r="G81" s="235"/>
      <c r="H81" s="235"/>
    </row>
    <row r="82" spans="1:8" x14ac:dyDescent="0.2">
      <c r="A82" s="250"/>
      <c r="B82" s="262"/>
      <c r="C82" s="268"/>
      <c r="D82" s="262"/>
      <c r="E82" s="235"/>
      <c r="F82" s="235"/>
      <c r="G82" s="235"/>
      <c r="H82" s="235"/>
    </row>
    <row r="83" spans="1:8" x14ac:dyDescent="0.2">
      <c r="A83" s="250"/>
      <c r="B83" s="262"/>
      <c r="C83" s="268"/>
      <c r="D83" s="262"/>
      <c r="E83" s="235"/>
      <c r="F83" s="235"/>
      <c r="G83" s="235"/>
      <c r="H83" s="235"/>
    </row>
    <row r="84" spans="1:8" x14ac:dyDescent="0.2">
      <c r="A84" s="250"/>
      <c r="B84" s="262"/>
      <c r="C84" s="268"/>
      <c r="D84" s="262"/>
      <c r="E84" s="235"/>
      <c r="F84" s="235"/>
      <c r="G84" s="235"/>
      <c r="H84" s="235"/>
    </row>
    <row r="85" spans="1:8" x14ac:dyDescent="0.2">
      <c r="A85" s="250"/>
      <c r="B85" s="262"/>
      <c r="C85" s="268"/>
      <c r="D85" s="262"/>
      <c r="E85" s="235"/>
      <c r="F85" s="235"/>
      <c r="G85" s="235"/>
      <c r="H85" s="235"/>
    </row>
    <row r="86" spans="1:8" x14ac:dyDescent="0.2">
      <c r="A86" s="250"/>
      <c r="B86" s="262"/>
      <c r="C86" s="268"/>
      <c r="D86" s="262"/>
      <c r="E86" s="235"/>
      <c r="F86" s="235"/>
      <c r="G86" s="235"/>
      <c r="H86" s="235"/>
    </row>
    <row r="87" spans="1:8" x14ac:dyDescent="0.2">
      <c r="A87" s="250"/>
      <c r="B87" s="262"/>
      <c r="C87" s="268"/>
      <c r="D87" s="262"/>
      <c r="E87" s="235"/>
      <c r="F87" s="235"/>
      <c r="G87" s="235"/>
      <c r="H87" s="235"/>
    </row>
    <row r="88" spans="1:8" x14ac:dyDescent="0.2">
      <c r="A88" s="250"/>
      <c r="B88" s="262"/>
      <c r="C88" s="268"/>
      <c r="D88" s="262"/>
      <c r="E88" s="235"/>
      <c r="F88" s="235"/>
      <c r="G88" s="235"/>
      <c r="H88" s="235"/>
    </row>
    <row r="89" spans="1:8" x14ac:dyDescent="0.2">
      <c r="A89" s="250"/>
      <c r="B89" s="262"/>
      <c r="C89" s="269"/>
      <c r="D89" s="262"/>
      <c r="E89" s="235"/>
      <c r="F89" s="235"/>
      <c r="G89" s="235"/>
      <c r="H89" s="235"/>
    </row>
    <row r="90" spans="1:8" x14ac:dyDescent="0.2">
      <c r="A90" s="250"/>
      <c r="B90" s="262"/>
      <c r="C90" s="268"/>
      <c r="D90" s="262"/>
      <c r="E90" s="235"/>
      <c r="F90" s="235"/>
      <c r="G90" s="235"/>
      <c r="H90" s="235"/>
    </row>
    <row r="91" spans="1:8" x14ac:dyDescent="0.2">
      <c r="A91" s="250"/>
      <c r="B91" s="262"/>
      <c r="C91" s="268"/>
      <c r="D91" s="262"/>
      <c r="E91" s="235"/>
      <c r="F91" s="235"/>
      <c r="G91" s="235"/>
      <c r="H91" s="235"/>
    </row>
    <row r="92" spans="1:8" x14ac:dyDescent="0.2">
      <c r="A92" s="250"/>
      <c r="B92" s="262"/>
      <c r="C92" s="268"/>
      <c r="D92" s="262"/>
      <c r="E92" s="235"/>
      <c r="F92" s="235"/>
      <c r="G92" s="235"/>
      <c r="H92" s="235"/>
    </row>
    <row r="93" spans="1:8" x14ac:dyDescent="0.2">
      <c r="A93" s="250"/>
      <c r="B93" s="262"/>
      <c r="C93" s="268"/>
      <c r="D93" s="262"/>
      <c r="E93" s="235"/>
      <c r="F93" s="235"/>
      <c r="G93" s="235"/>
      <c r="H93" s="235"/>
    </row>
    <row r="94" spans="1:8" x14ac:dyDescent="0.2">
      <c r="A94" s="250"/>
      <c r="B94" s="262"/>
      <c r="C94" s="268"/>
      <c r="D94" s="262"/>
      <c r="E94" s="235"/>
      <c r="F94" s="235"/>
      <c r="G94" s="235"/>
      <c r="H94" s="235"/>
    </row>
    <row r="95" spans="1:8" x14ac:dyDescent="0.2">
      <c r="A95" s="250"/>
      <c r="B95" s="262"/>
      <c r="C95" s="268"/>
      <c r="D95" s="262"/>
      <c r="E95" s="235"/>
      <c r="F95" s="235"/>
      <c r="G95" s="235"/>
      <c r="H95" s="235"/>
    </row>
    <row r="96" spans="1:8" x14ac:dyDescent="0.2">
      <c r="A96" s="250"/>
      <c r="B96" s="262"/>
      <c r="C96" s="268"/>
      <c r="D96" s="262"/>
      <c r="E96" s="235"/>
      <c r="F96" s="235"/>
      <c r="G96" s="235"/>
      <c r="H96" s="235"/>
    </row>
    <row r="97" spans="1:8" x14ac:dyDescent="0.2">
      <c r="A97" s="250"/>
      <c r="B97" s="262"/>
      <c r="C97" s="268"/>
      <c r="D97" s="262"/>
      <c r="E97" s="235"/>
      <c r="F97" s="235"/>
      <c r="G97" s="235"/>
      <c r="H97" s="235"/>
    </row>
    <row r="98" spans="1:8" x14ac:dyDescent="0.2">
      <c r="A98" s="250"/>
      <c r="B98" s="262"/>
      <c r="C98" s="268"/>
      <c r="D98" s="262"/>
      <c r="E98" s="235"/>
      <c r="F98" s="235"/>
      <c r="G98" s="235"/>
      <c r="H98" s="235"/>
    </row>
    <row r="99" spans="1:8" x14ac:dyDescent="0.2">
      <c r="A99" s="250"/>
      <c r="B99" s="262"/>
      <c r="C99" s="268"/>
      <c r="D99" s="262"/>
      <c r="E99" s="235"/>
      <c r="F99" s="235"/>
      <c r="G99" s="235"/>
      <c r="H99" s="235"/>
    </row>
    <row r="100" spans="1:8" x14ac:dyDescent="0.2">
      <c r="A100" s="250"/>
      <c r="B100" s="262"/>
      <c r="C100" s="235"/>
      <c r="D100" s="262"/>
      <c r="E100" s="235"/>
      <c r="F100" s="235"/>
      <c r="G100" s="235"/>
      <c r="H100" s="235"/>
    </row>
    <row r="101" spans="1:8" x14ac:dyDescent="0.2">
      <c r="A101" s="250"/>
      <c r="B101" s="262"/>
      <c r="C101" s="235"/>
      <c r="D101" s="262"/>
      <c r="E101" s="235"/>
      <c r="F101" s="235"/>
      <c r="G101" s="235"/>
      <c r="H101" s="235"/>
    </row>
    <row r="102" spans="1:8" x14ac:dyDescent="0.2">
      <c r="A102" s="250"/>
      <c r="B102" s="262"/>
      <c r="C102" s="235"/>
      <c r="D102" s="262"/>
      <c r="E102" s="235"/>
      <c r="F102" s="235"/>
      <c r="G102" s="235"/>
      <c r="H102" s="235"/>
    </row>
    <row r="103" spans="1:8" x14ac:dyDescent="0.2">
      <c r="A103" s="250"/>
      <c r="B103" s="262"/>
      <c r="C103" s="235"/>
      <c r="D103" s="262"/>
      <c r="E103" s="235"/>
      <c r="F103" s="235"/>
      <c r="G103" s="235"/>
      <c r="H103" s="235"/>
    </row>
    <row r="104" spans="1:8" x14ac:dyDescent="0.2">
      <c r="A104" s="250"/>
      <c r="B104" s="262"/>
      <c r="C104" s="235"/>
      <c r="D104" s="262"/>
      <c r="E104" s="235"/>
      <c r="F104" s="235"/>
      <c r="G104" s="235"/>
      <c r="H104" s="235"/>
    </row>
    <row r="105" spans="1:8" x14ac:dyDescent="0.2">
      <c r="A105" s="250"/>
      <c r="B105" s="262"/>
      <c r="C105" s="235"/>
      <c r="D105" s="262"/>
      <c r="E105" s="235"/>
      <c r="F105" s="235"/>
      <c r="G105" s="235"/>
      <c r="H105" s="235"/>
    </row>
    <row r="106" spans="1:8" x14ac:dyDescent="0.2">
      <c r="A106" s="250"/>
      <c r="B106" s="262"/>
      <c r="C106" s="235"/>
      <c r="D106" s="262"/>
      <c r="E106" s="235"/>
      <c r="F106" s="235"/>
      <c r="G106" s="235"/>
      <c r="H106" s="235"/>
    </row>
    <row r="107" spans="1:8" x14ac:dyDescent="0.2">
      <c r="A107" s="250"/>
      <c r="B107" s="262"/>
      <c r="C107" s="235"/>
      <c r="D107" s="262"/>
      <c r="E107" s="235"/>
      <c r="F107" s="235"/>
      <c r="G107" s="235"/>
      <c r="H107" s="235"/>
    </row>
    <row r="108" spans="1:8" x14ac:dyDescent="0.2">
      <c r="A108" s="250"/>
      <c r="B108" s="262"/>
      <c r="C108" s="235"/>
      <c r="D108" s="262"/>
      <c r="E108" s="235"/>
      <c r="F108" s="235"/>
      <c r="G108" s="235"/>
      <c r="H108" s="235"/>
    </row>
    <row r="109" spans="1:8" x14ac:dyDescent="0.2">
      <c r="A109" s="250"/>
      <c r="B109" s="262"/>
      <c r="C109" s="235"/>
      <c r="D109" s="262"/>
      <c r="E109" s="235"/>
      <c r="F109" s="235"/>
      <c r="G109" s="235"/>
      <c r="H109" s="235"/>
    </row>
    <row r="110" spans="1:8" x14ac:dyDescent="0.2">
      <c r="A110" s="250"/>
      <c r="B110" s="262"/>
      <c r="C110" s="235"/>
      <c r="D110" s="262"/>
      <c r="E110" s="235"/>
      <c r="F110" s="235"/>
      <c r="G110" s="235"/>
      <c r="H110" s="235"/>
    </row>
    <row r="111" spans="1:8" x14ac:dyDescent="0.2">
      <c r="A111" s="250"/>
      <c r="B111" s="262"/>
      <c r="C111" s="235"/>
      <c r="D111" s="262"/>
      <c r="E111" s="235"/>
      <c r="F111" s="235"/>
      <c r="G111" s="235"/>
      <c r="H111" s="235"/>
    </row>
    <row r="112" spans="1:8" x14ac:dyDescent="0.2">
      <c r="A112" s="270"/>
      <c r="B112" s="235"/>
      <c r="C112" s="235"/>
      <c r="D112" s="235"/>
      <c r="E112" s="235"/>
      <c r="F112" s="235"/>
      <c r="G112" s="235"/>
      <c r="H112" s="235"/>
    </row>
    <row r="113" spans="1:8" x14ac:dyDescent="0.2">
      <c r="A113" s="270"/>
      <c r="B113" s="235"/>
      <c r="C113" s="235"/>
      <c r="D113" s="235"/>
      <c r="E113" s="235"/>
      <c r="F113" s="235"/>
      <c r="G113" s="235"/>
      <c r="H113" s="235"/>
    </row>
    <row r="114" spans="1:8" x14ac:dyDescent="0.2">
      <c r="A114" s="270"/>
      <c r="B114" s="235"/>
      <c r="C114" s="235"/>
      <c r="D114" s="235"/>
      <c r="E114" s="235"/>
      <c r="F114" s="235"/>
      <c r="G114" s="235"/>
      <c r="H114" s="235"/>
    </row>
    <row r="115" spans="1:8" x14ac:dyDescent="0.2">
      <c r="A115" s="270"/>
      <c r="B115" s="235"/>
      <c r="C115" s="235"/>
      <c r="D115" s="235"/>
      <c r="E115" s="235"/>
      <c r="F115" s="235"/>
      <c r="G115" s="235"/>
      <c r="H115" s="235"/>
    </row>
    <row r="116" spans="1:8" x14ac:dyDescent="0.2">
      <c r="A116" s="270"/>
      <c r="B116" s="235"/>
      <c r="C116" s="235"/>
      <c r="D116" s="235"/>
      <c r="E116" s="235"/>
      <c r="F116" s="235"/>
      <c r="G116" s="235"/>
      <c r="H116" s="235"/>
    </row>
    <row r="117" spans="1:8" x14ac:dyDescent="0.2">
      <c r="A117" s="270"/>
      <c r="B117" s="235"/>
      <c r="C117" s="235"/>
      <c r="D117" s="235"/>
      <c r="E117" s="235"/>
      <c r="F117" s="235"/>
      <c r="G117" s="235"/>
      <c r="H117" s="235"/>
    </row>
    <row r="118" spans="1:8" x14ac:dyDescent="0.2">
      <c r="A118" s="270"/>
      <c r="B118" s="235"/>
      <c r="C118" s="235"/>
      <c r="D118" s="235"/>
      <c r="E118" s="235"/>
      <c r="F118" s="235"/>
      <c r="G118" s="235"/>
      <c r="H118" s="235"/>
    </row>
    <row r="119" spans="1:8" x14ac:dyDescent="0.2">
      <c r="A119" s="270"/>
      <c r="B119" s="235"/>
      <c r="C119" s="235"/>
      <c r="D119" s="235"/>
      <c r="E119" s="235"/>
      <c r="F119" s="235"/>
      <c r="G119" s="235"/>
      <c r="H119" s="235"/>
    </row>
    <row r="120" spans="1:8" x14ac:dyDescent="0.2">
      <c r="A120" s="270"/>
      <c r="B120" s="235"/>
      <c r="C120" s="235"/>
      <c r="D120" s="235"/>
      <c r="E120" s="235"/>
      <c r="F120" s="235"/>
      <c r="G120" s="235"/>
      <c r="H120" s="235"/>
    </row>
    <row r="121" spans="1:8" x14ac:dyDescent="0.2">
      <c r="A121" s="270"/>
      <c r="B121" s="235"/>
      <c r="C121" s="235"/>
      <c r="D121" s="235"/>
      <c r="E121" s="235"/>
      <c r="F121" s="235"/>
      <c r="G121" s="235"/>
      <c r="H121" s="235"/>
    </row>
    <row r="122" spans="1:8" x14ac:dyDescent="0.2">
      <c r="A122" s="270"/>
      <c r="B122" s="235"/>
      <c r="C122" s="235"/>
      <c r="D122" s="235"/>
      <c r="E122" s="235"/>
      <c r="F122" s="235"/>
      <c r="G122" s="235"/>
      <c r="H122" s="235"/>
    </row>
    <row r="123" spans="1:8" x14ac:dyDescent="0.2">
      <c r="A123" s="270"/>
      <c r="B123" s="235"/>
      <c r="C123" s="235"/>
      <c r="D123" s="235"/>
      <c r="E123" s="235"/>
      <c r="F123" s="235"/>
      <c r="G123" s="235"/>
      <c r="H123" s="235"/>
    </row>
    <row r="124" spans="1:8" x14ac:dyDescent="0.2">
      <c r="A124" s="270"/>
      <c r="B124" s="235"/>
      <c r="C124" s="235"/>
      <c r="D124" s="235"/>
      <c r="E124" s="235"/>
      <c r="F124" s="235"/>
      <c r="G124" s="235"/>
      <c r="H124" s="235"/>
    </row>
    <row r="125" spans="1:8" x14ac:dyDescent="0.2">
      <c r="A125" s="251"/>
    </row>
    <row r="126" spans="1:8" x14ac:dyDescent="0.2">
      <c r="A126" s="251"/>
    </row>
    <row r="127" spans="1:8" x14ac:dyDescent="0.2">
      <c r="A127" s="251"/>
    </row>
    <row r="128" spans="1:8" x14ac:dyDescent="0.2">
      <c r="A128" s="251"/>
    </row>
    <row r="129" spans="1:2" x14ac:dyDescent="0.2">
      <c r="A129" s="251"/>
    </row>
    <row r="130" spans="1:2" x14ac:dyDescent="0.2">
      <c r="A130" s="251"/>
    </row>
    <row r="131" spans="1:2" x14ac:dyDescent="0.2">
      <c r="A131" s="251"/>
    </row>
    <row r="132" spans="1:2" x14ac:dyDescent="0.2">
      <c r="A132" s="251"/>
    </row>
    <row r="133" spans="1:2" x14ac:dyDescent="0.2">
      <c r="A133" s="251"/>
    </row>
    <row r="134" spans="1:2" x14ac:dyDescent="0.2">
      <c r="A134" s="251"/>
    </row>
    <row r="135" spans="1:2" x14ac:dyDescent="0.2">
      <c r="A135" s="251"/>
    </row>
    <row r="136" spans="1:2" x14ac:dyDescent="0.2">
      <c r="A136" s="251"/>
    </row>
    <row r="137" spans="1:2" x14ac:dyDescent="0.2">
      <c r="A137" s="251"/>
    </row>
    <row r="138" spans="1:2" x14ac:dyDescent="0.2">
      <c r="A138" s="251"/>
    </row>
    <row r="139" spans="1:2" x14ac:dyDescent="0.2">
      <c r="A139" s="251"/>
    </row>
    <row r="140" spans="1:2" x14ac:dyDescent="0.2">
      <c r="B140" s="251"/>
    </row>
    <row r="141" spans="1:2" x14ac:dyDescent="0.2">
      <c r="B141" s="251"/>
    </row>
    <row r="142" spans="1:2" x14ac:dyDescent="0.2">
      <c r="B142" s="251"/>
    </row>
    <row r="143" spans="1:2" x14ac:dyDescent="0.2">
      <c r="B143" s="251"/>
    </row>
    <row r="144" spans="1:2" x14ac:dyDescent="0.2">
      <c r="B144" s="251"/>
    </row>
    <row r="145" spans="2:2" x14ac:dyDescent="0.2">
      <c r="B145" s="251"/>
    </row>
    <row r="146" spans="2:2" x14ac:dyDescent="0.2">
      <c r="B146" s="251"/>
    </row>
    <row r="147" spans="2:2" x14ac:dyDescent="0.2">
      <c r="B147" s="251"/>
    </row>
    <row r="148" spans="2:2" x14ac:dyDescent="0.2">
      <c r="B148" s="251"/>
    </row>
    <row r="149" spans="2:2" x14ac:dyDescent="0.2">
      <c r="B149" s="251"/>
    </row>
    <row r="150" spans="2:2" x14ac:dyDescent="0.2">
      <c r="B150" s="251"/>
    </row>
    <row r="151" spans="2:2" x14ac:dyDescent="0.2">
      <c r="B151" s="251"/>
    </row>
    <row r="152" spans="2:2" x14ac:dyDescent="0.2">
      <c r="B152" s="251"/>
    </row>
    <row r="153" spans="2:2" x14ac:dyDescent="0.2">
      <c r="B153" s="251"/>
    </row>
    <row r="154" spans="2:2" x14ac:dyDescent="0.2">
      <c r="B154" s="251"/>
    </row>
    <row r="155" spans="2:2" x14ac:dyDescent="0.2">
      <c r="B155" s="251"/>
    </row>
    <row r="156" spans="2:2" x14ac:dyDescent="0.2">
      <c r="B156" s="251"/>
    </row>
    <row r="157" spans="2:2" x14ac:dyDescent="0.2">
      <c r="B157" s="251"/>
    </row>
    <row r="158" spans="2:2" x14ac:dyDescent="0.2">
      <c r="B158" s="251"/>
    </row>
    <row r="159" spans="2:2" x14ac:dyDescent="0.2">
      <c r="B159" s="251"/>
    </row>
    <row r="160" spans="2:2" x14ac:dyDescent="0.2">
      <c r="B160" s="251"/>
    </row>
    <row r="161" spans="2:2" x14ac:dyDescent="0.2">
      <c r="B161" s="251"/>
    </row>
    <row r="162" spans="2:2" x14ac:dyDescent="0.2">
      <c r="B162" s="251"/>
    </row>
    <row r="163" spans="2:2" x14ac:dyDescent="0.2">
      <c r="B163" s="251"/>
    </row>
    <row r="164" spans="2:2" x14ac:dyDescent="0.2">
      <c r="B164" s="251"/>
    </row>
    <row r="165" spans="2:2" x14ac:dyDescent="0.2">
      <c r="B165" s="251"/>
    </row>
    <row r="166" spans="2:2" x14ac:dyDescent="0.2">
      <c r="B166" s="251"/>
    </row>
    <row r="167" spans="2:2" x14ac:dyDescent="0.2">
      <c r="B167" s="251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599</v>
      </c>
      <c r="H2" s="105"/>
    </row>
    <row r="3" spans="1:18" x14ac:dyDescent="0.2">
      <c r="A3" s="22" t="s">
        <v>16</v>
      </c>
    </row>
    <row r="4" spans="1:18" x14ac:dyDescent="0.2">
      <c r="A4" s="19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</row>
    <row r="5" spans="1:18" x14ac:dyDescent="0.2">
      <c r="A5" s="19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</row>
    <row r="6" spans="1:18" x14ac:dyDescent="0.2">
      <c r="A6" s="19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Q6" s="367"/>
      <c r="R6" s="367"/>
    </row>
    <row r="7" spans="1:18" x14ac:dyDescent="0.2">
      <c r="A7" s="19"/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7"/>
      <c r="M7" s="367"/>
      <c r="N7" s="367"/>
      <c r="O7" s="367"/>
      <c r="P7" s="367"/>
      <c r="Q7" s="367"/>
      <c r="R7" s="367"/>
    </row>
    <row r="8" spans="1:18" x14ac:dyDescent="0.2">
      <c r="A8" s="19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</row>
    <row r="9" spans="1:18" x14ac:dyDescent="0.2">
      <c r="A9" s="19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</row>
    <row r="10" spans="1:18" x14ac:dyDescent="0.2">
      <c r="A10" s="19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</row>
    <row r="11" spans="1:18" x14ac:dyDescent="0.2">
      <c r="A11" s="19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</row>
    <row r="12" spans="1:18" x14ac:dyDescent="0.2">
      <c r="A12" s="19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</row>
    <row r="13" spans="1:18" x14ac:dyDescent="0.2">
      <c r="A13" s="19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</row>
    <row r="14" spans="1:18" x14ac:dyDescent="0.2">
      <c r="A14" s="19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</row>
    <row r="15" spans="1:18" x14ac:dyDescent="0.2">
      <c r="A15" s="19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</row>
    <row r="16" spans="1:18" x14ac:dyDescent="0.2">
      <c r="A16" s="19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</row>
    <row r="17" spans="1:18" x14ac:dyDescent="0.2">
      <c r="A17" s="19"/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</row>
    <row r="18" spans="1:18" x14ac:dyDescent="0.2">
      <c r="A18" s="19"/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  <c r="R18" s="367"/>
    </row>
    <row r="19" spans="1:18" x14ac:dyDescent="0.2">
      <c r="A19" s="19"/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</row>
    <row r="20" spans="1:18" x14ac:dyDescent="0.2">
      <c r="A20" s="19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</row>
    <row r="21" spans="1:18" x14ac:dyDescent="0.2">
      <c r="A21" s="19"/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</row>
    <row r="22" spans="1:18" x14ac:dyDescent="0.2">
      <c r="A22" s="19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</row>
    <row r="23" spans="1:18" x14ac:dyDescent="0.2">
      <c r="A23" s="19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</row>
    <row r="24" spans="1:18" x14ac:dyDescent="0.2">
      <c r="A24" s="19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</row>
    <row r="25" spans="1:18" x14ac:dyDescent="0.2">
      <c r="A25" s="19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</row>
    <row r="26" spans="1:18" x14ac:dyDescent="0.2">
      <c r="A26" s="19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</row>
    <row r="27" spans="1:18" x14ac:dyDescent="0.2">
      <c r="A27" s="19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</row>
    <row r="28" spans="1:18" x14ac:dyDescent="0.2">
      <c r="A28" s="19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</row>
    <row r="29" spans="1:18" x14ac:dyDescent="0.2">
      <c r="A29" s="19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</row>
    <row r="30" spans="1:18" x14ac:dyDescent="0.2">
      <c r="A30" s="19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</row>
    <row r="31" spans="1:18" x14ac:dyDescent="0.2">
      <c r="A31" s="19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</row>
    <row r="32" spans="1:18" x14ac:dyDescent="0.2">
      <c r="A32" s="19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</row>
    <row r="33" spans="1:18" x14ac:dyDescent="0.2">
      <c r="A33" s="19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</row>
    <row r="34" spans="1:18" x14ac:dyDescent="0.2">
      <c r="A34" s="19"/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</row>
    <row r="35" spans="1:18" x14ac:dyDescent="0.2">
      <c r="A35" s="19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</row>
    <row r="36" spans="1:18" x14ac:dyDescent="0.2">
      <c r="A36" s="19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</row>
    <row r="37" spans="1:18" x14ac:dyDescent="0.2">
      <c r="A37" s="19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</row>
    <row r="38" spans="1:18" x14ac:dyDescent="0.2">
      <c r="A38" s="19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</row>
    <row r="39" spans="1:18" x14ac:dyDescent="0.2">
      <c r="A39" s="19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</row>
    <row r="40" spans="1:18" x14ac:dyDescent="0.2">
      <c r="A40" s="19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</row>
    <row r="41" spans="1:18" x14ac:dyDescent="0.2">
      <c r="A41" s="19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</row>
    <row r="42" spans="1:18" x14ac:dyDescent="0.2">
      <c r="A42" s="19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</row>
    <row r="43" spans="1:18" x14ac:dyDescent="0.2">
      <c r="A43" s="19"/>
      <c r="B43" s="367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</row>
    <row r="44" spans="1:18" x14ac:dyDescent="0.2">
      <c r="A44" s="19"/>
      <c r="B44" s="367"/>
      <c r="C44" s="367"/>
      <c r="D44" s="367"/>
      <c r="E44" s="367"/>
      <c r="F44" s="367"/>
      <c r="G44" s="367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</row>
    <row r="45" spans="1:18" x14ac:dyDescent="0.2">
      <c r="A45" s="19"/>
      <c r="B45" s="367"/>
      <c r="C45" s="367"/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</row>
    <row r="46" spans="1:18" x14ac:dyDescent="0.2">
      <c r="A46" s="19"/>
      <c r="B46" s="367"/>
      <c r="C46" s="367"/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</row>
    <row r="47" spans="1:18" x14ac:dyDescent="0.2">
      <c r="A47" s="19"/>
      <c r="B47" s="367"/>
      <c r="C47" s="367"/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</row>
    <row r="48" spans="1:18" x14ac:dyDescent="0.2">
      <c r="A48" s="19"/>
      <c r="B48" s="367"/>
      <c r="C48" s="367"/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</row>
    <row r="49" spans="1:18" x14ac:dyDescent="0.2">
      <c r="A49" s="19"/>
      <c r="B49" s="367"/>
      <c r="C49" s="367"/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</row>
    <row r="50" spans="1:18" x14ac:dyDescent="0.2">
      <c r="A50" s="9" t="s">
        <v>109</v>
      </c>
      <c r="B50" s="9" t="s">
        <v>111</v>
      </c>
      <c r="C50" s="9"/>
      <c r="D50" s="9" t="s">
        <v>110</v>
      </c>
    </row>
    <row r="51" spans="1:18" x14ac:dyDescent="0.2">
      <c r="A51" t="s">
        <v>112</v>
      </c>
      <c r="B51" t="s">
        <v>114</v>
      </c>
      <c r="C51" s="15"/>
      <c r="D51" t="s">
        <v>113</v>
      </c>
    </row>
    <row r="52" spans="1:18" x14ac:dyDescent="0.2">
      <c r="A52" s="15" t="s">
        <v>115</v>
      </c>
      <c r="B52" s="15" t="s">
        <v>117</v>
      </c>
      <c r="D52" s="15" t="s">
        <v>116</v>
      </c>
    </row>
    <row r="53" spans="1:18" x14ac:dyDescent="0.2">
      <c r="A53" t="s">
        <v>118</v>
      </c>
      <c r="B53" t="s">
        <v>119</v>
      </c>
      <c r="D53" t="s">
        <v>116</v>
      </c>
    </row>
    <row r="54" spans="1:18" x14ac:dyDescent="0.2">
      <c r="A54" t="s">
        <v>120</v>
      </c>
      <c r="B54" t="s">
        <v>121</v>
      </c>
      <c r="D54" t="s">
        <v>113</v>
      </c>
    </row>
    <row r="55" spans="1:18" x14ac:dyDescent="0.2">
      <c r="A55" t="s">
        <v>122</v>
      </c>
      <c r="B55" t="s">
        <v>114</v>
      </c>
      <c r="D55" t="s">
        <v>113</v>
      </c>
    </row>
    <row r="56" spans="1:18" x14ac:dyDescent="0.2">
      <c r="A56" t="s">
        <v>123</v>
      </c>
      <c r="B56" t="s">
        <v>121</v>
      </c>
      <c r="D56" t="s">
        <v>113</v>
      </c>
    </row>
    <row r="57" spans="1:18" x14ac:dyDescent="0.2">
      <c r="A57" t="s">
        <v>124</v>
      </c>
      <c r="B57" t="s">
        <v>126</v>
      </c>
      <c r="D57" t="s">
        <v>125</v>
      </c>
    </row>
    <row r="58" spans="1:18" x14ac:dyDescent="0.2">
      <c r="A58" t="s">
        <v>127</v>
      </c>
      <c r="B58" t="s">
        <v>128</v>
      </c>
      <c r="D58" t="s">
        <v>116</v>
      </c>
    </row>
    <row r="59" spans="1:18" x14ac:dyDescent="0.2">
      <c r="A59" t="s">
        <v>129</v>
      </c>
      <c r="B59" t="s">
        <v>128</v>
      </c>
      <c r="D59" t="s">
        <v>116</v>
      </c>
    </row>
    <row r="60" spans="1:18" x14ac:dyDescent="0.2">
      <c r="A60" t="s">
        <v>130</v>
      </c>
      <c r="B60" t="s">
        <v>128</v>
      </c>
      <c r="D60" t="s">
        <v>116</v>
      </c>
    </row>
    <row r="61" spans="1:18" x14ac:dyDescent="0.2">
      <c r="A61" t="s">
        <v>131</v>
      </c>
      <c r="B61" t="s">
        <v>128</v>
      </c>
      <c r="D61" t="s">
        <v>116</v>
      </c>
    </row>
    <row r="62" spans="1:18" x14ac:dyDescent="0.2">
      <c r="A62" t="s">
        <v>132</v>
      </c>
      <c r="B62" t="s">
        <v>114</v>
      </c>
      <c r="D62" t="s">
        <v>113</v>
      </c>
    </row>
    <row r="63" spans="1:18" x14ac:dyDescent="0.2">
      <c r="A63" t="s">
        <v>133</v>
      </c>
      <c r="B63" t="s">
        <v>135</v>
      </c>
      <c r="D63" t="s">
        <v>134</v>
      </c>
    </row>
    <row r="64" spans="1:18" x14ac:dyDescent="0.2">
      <c r="A64" t="s">
        <v>136</v>
      </c>
      <c r="B64" t="s">
        <v>121</v>
      </c>
      <c r="D64" t="s">
        <v>113</v>
      </c>
    </row>
    <row r="65" spans="1:4" x14ac:dyDescent="0.2">
      <c r="A65" t="s">
        <v>137</v>
      </c>
      <c r="B65" t="s">
        <v>138</v>
      </c>
      <c r="D65" t="s">
        <v>134</v>
      </c>
    </row>
    <row r="66" spans="1:4" x14ac:dyDescent="0.2">
      <c r="A66" t="s">
        <v>139</v>
      </c>
      <c r="B66" t="s">
        <v>138</v>
      </c>
      <c r="D66" t="s">
        <v>134</v>
      </c>
    </row>
    <row r="67" spans="1:4" x14ac:dyDescent="0.2">
      <c r="A67" t="s">
        <v>140</v>
      </c>
      <c r="B67" t="s">
        <v>135</v>
      </c>
      <c r="D67" t="s">
        <v>134</v>
      </c>
    </row>
    <row r="68" spans="1:4" x14ac:dyDescent="0.2">
      <c r="A68" t="s">
        <v>141</v>
      </c>
      <c r="B68" t="s">
        <v>117</v>
      </c>
      <c r="D68" t="s">
        <v>116</v>
      </c>
    </row>
    <row r="69" spans="1:4" x14ac:dyDescent="0.2">
      <c r="A69" t="s">
        <v>142</v>
      </c>
      <c r="B69" t="s">
        <v>119</v>
      </c>
      <c r="D69" t="s">
        <v>116</v>
      </c>
    </row>
    <row r="70" spans="1:4" x14ac:dyDescent="0.2">
      <c r="A70" t="s">
        <v>143</v>
      </c>
      <c r="B70" t="s">
        <v>126</v>
      </c>
      <c r="D70" t="s">
        <v>125</v>
      </c>
    </row>
    <row r="71" spans="1:4" x14ac:dyDescent="0.2">
      <c r="A71" t="s">
        <v>144</v>
      </c>
      <c r="B71" t="s">
        <v>128</v>
      </c>
      <c r="D71" t="s">
        <v>116</v>
      </c>
    </row>
    <row r="72" spans="1:4" x14ac:dyDescent="0.2">
      <c r="A72" t="s">
        <v>145</v>
      </c>
      <c r="B72" t="s">
        <v>126</v>
      </c>
      <c r="D72" t="s">
        <v>125</v>
      </c>
    </row>
    <row r="73" spans="1:4" x14ac:dyDescent="0.2">
      <c r="A73" t="s">
        <v>146</v>
      </c>
      <c r="B73" t="s">
        <v>138</v>
      </c>
      <c r="D73" t="s">
        <v>134</v>
      </c>
    </row>
    <row r="74" spans="1:4" x14ac:dyDescent="0.2">
      <c r="A74" t="s">
        <v>147</v>
      </c>
      <c r="B74" t="s">
        <v>135</v>
      </c>
      <c r="D74" t="s">
        <v>134</v>
      </c>
    </row>
    <row r="75" spans="1:4" x14ac:dyDescent="0.2">
      <c r="A75" t="s">
        <v>148</v>
      </c>
      <c r="B75" t="s">
        <v>135</v>
      </c>
      <c r="D75" t="s">
        <v>134</v>
      </c>
    </row>
    <row r="76" spans="1:4" x14ac:dyDescent="0.2">
      <c r="A76" t="s">
        <v>149</v>
      </c>
      <c r="B76" t="s">
        <v>117</v>
      </c>
      <c r="D76" t="s">
        <v>116</v>
      </c>
    </row>
    <row r="77" spans="1:4" x14ac:dyDescent="0.2">
      <c r="A77" t="s">
        <v>150</v>
      </c>
      <c r="B77" t="s">
        <v>121</v>
      </c>
      <c r="D77" t="s">
        <v>113</v>
      </c>
    </row>
    <row r="78" spans="1:4" x14ac:dyDescent="0.2">
      <c r="A78" t="s">
        <v>151</v>
      </c>
      <c r="B78" t="s">
        <v>128</v>
      </c>
      <c r="D78" t="s">
        <v>116</v>
      </c>
    </row>
    <row r="79" spans="1:4" x14ac:dyDescent="0.2">
      <c r="A79" t="s">
        <v>152</v>
      </c>
      <c r="B79" t="s">
        <v>135</v>
      </c>
      <c r="D79" t="s">
        <v>134</v>
      </c>
    </row>
    <row r="80" spans="1:4" x14ac:dyDescent="0.2">
      <c r="A80" t="s">
        <v>153</v>
      </c>
      <c r="B80" t="s">
        <v>135</v>
      </c>
      <c r="D80" t="s">
        <v>134</v>
      </c>
    </row>
    <row r="81" spans="1:4" x14ac:dyDescent="0.2">
      <c r="A81" t="s">
        <v>154</v>
      </c>
      <c r="B81" t="s">
        <v>126</v>
      </c>
      <c r="D81" t="s">
        <v>125</v>
      </c>
    </row>
    <row r="82" spans="1:4" x14ac:dyDescent="0.2">
      <c r="A82" t="s">
        <v>155</v>
      </c>
      <c r="B82" t="s">
        <v>156</v>
      </c>
      <c r="D82" t="s">
        <v>125</v>
      </c>
    </row>
    <row r="83" spans="1:4" x14ac:dyDescent="0.2">
      <c r="A83" t="s">
        <v>157</v>
      </c>
      <c r="B83" t="s">
        <v>121</v>
      </c>
      <c r="D83" t="s">
        <v>113</v>
      </c>
    </row>
    <row r="84" spans="1:4" x14ac:dyDescent="0.2">
      <c r="A84" t="s">
        <v>158</v>
      </c>
      <c r="B84" t="s">
        <v>121</v>
      </c>
      <c r="D84" t="s">
        <v>113</v>
      </c>
    </row>
    <row r="85" spans="1:4" x14ac:dyDescent="0.2">
      <c r="A85" t="s">
        <v>159</v>
      </c>
      <c r="B85" t="s">
        <v>156</v>
      </c>
      <c r="D85" t="s">
        <v>125</v>
      </c>
    </row>
    <row r="86" spans="1:4" x14ac:dyDescent="0.2">
      <c r="A86" t="s">
        <v>160</v>
      </c>
      <c r="B86" t="s">
        <v>138</v>
      </c>
      <c r="D86" t="s">
        <v>134</v>
      </c>
    </row>
    <row r="87" spans="1:4" x14ac:dyDescent="0.2">
      <c r="A87" t="s">
        <v>161</v>
      </c>
      <c r="B87" t="s">
        <v>119</v>
      </c>
      <c r="D87" t="s">
        <v>116</v>
      </c>
    </row>
    <row r="88" spans="1:4" x14ac:dyDescent="0.2">
      <c r="A88" t="s">
        <v>162</v>
      </c>
      <c r="B88" t="s">
        <v>114</v>
      </c>
      <c r="D88" t="s">
        <v>113</v>
      </c>
    </row>
    <row r="89" spans="1:4" x14ac:dyDescent="0.2">
      <c r="A89" t="s">
        <v>163</v>
      </c>
      <c r="B89" t="s">
        <v>156</v>
      </c>
      <c r="D89" t="s">
        <v>125</v>
      </c>
    </row>
    <row r="90" spans="1:4" x14ac:dyDescent="0.2">
      <c r="A90" t="s">
        <v>164</v>
      </c>
      <c r="B90" t="s">
        <v>126</v>
      </c>
      <c r="D90" t="s">
        <v>125</v>
      </c>
    </row>
    <row r="91" spans="1:4" x14ac:dyDescent="0.2">
      <c r="A91" t="s">
        <v>165</v>
      </c>
      <c r="B91" t="s">
        <v>128</v>
      </c>
      <c r="D91" t="s">
        <v>116</v>
      </c>
    </row>
    <row r="92" spans="1:4" x14ac:dyDescent="0.2">
      <c r="A92" t="s">
        <v>166</v>
      </c>
      <c r="B92" t="s">
        <v>135</v>
      </c>
      <c r="D92" t="s">
        <v>134</v>
      </c>
    </row>
    <row r="93" spans="1:4" x14ac:dyDescent="0.2">
      <c r="A93" t="s">
        <v>167</v>
      </c>
      <c r="B93" t="s">
        <v>117</v>
      </c>
      <c r="D93" t="s">
        <v>116</v>
      </c>
    </row>
    <row r="94" spans="1:4" x14ac:dyDescent="0.2">
      <c r="A94" t="s">
        <v>168</v>
      </c>
      <c r="B94" t="s">
        <v>119</v>
      </c>
      <c r="D94" t="s">
        <v>116</v>
      </c>
    </row>
    <row r="95" spans="1:4" x14ac:dyDescent="0.2">
      <c r="A95" t="s">
        <v>169</v>
      </c>
      <c r="B95" t="s">
        <v>121</v>
      </c>
      <c r="D95" t="s">
        <v>113</v>
      </c>
    </row>
    <row r="96" spans="1:4" x14ac:dyDescent="0.2">
      <c r="A96" t="s">
        <v>170</v>
      </c>
      <c r="B96" t="s">
        <v>128</v>
      </c>
      <c r="D96" t="s">
        <v>116</v>
      </c>
    </row>
    <row r="97" spans="1:4" x14ac:dyDescent="0.2">
      <c r="A97" t="s">
        <v>171</v>
      </c>
      <c r="B97" t="s">
        <v>126</v>
      </c>
      <c r="D97" t="s">
        <v>125</v>
      </c>
    </row>
    <row r="98" spans="1:4" x14ac:dyDescent="0.2">
      <c r="A98" t="s">
        <v>172</v>
      </c>
      <c r="B98" t="s">
        <v>114</v>
      </c>
      <c r="D98" t="s">
        <v>113</v>
      </c>
    </row>
    <row r="99" spans="1:4" x14ac:dyDescent="0.2">
      <c r="A99" t="s">
        <v>173</v>
      </c>
      <c r="B99" t="s">
        <v>138</v>
      </c>
      <c r="D99" t="s">
        <v>134</v>
      </c>
    </row>
    <row r="100" spans="1:4" x14ac:dyDescent="0.2">
      <c r="A100" t="s">
        <v>174</v>
      </c>
      <c r="B100" t="s">
        <v>128</v>
      </c>
      <c r="D100" t="s">
        <v>116</v>
      </c>
    </row>
    <row r="101" spans="1:4" x14ac:dyDescent="0.2">
      <c r="A101" s="9" t="s">
        <v>175</v>
      </c>
      <c r="B101" s="9" t="s">
        <v>121</v>
      </c>
      <c r="C101" s="9"/>
      <c r="D101" s="9" t="s">
        <v>113</v>
      </c>
    </row>
    <row r="102" spans="1:4" x14ac:dyDescent="0.2">
      <c r="A102" s="353" t="s">
        <v>632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6"/>
  <sheetViews>
    <sheetView workbookViewId="0"/>
  </sheetViews>
  <sheetFormatPr defaultColWidth="8.85546875" defaultRowHeight="14.25" x14ac:dyDescent="0.2"/>
  <cols>
    <col min="1" max="1" width="8.85546875" style="556"/>
    <col min="2" max="2" width="11.85546875" style="556" customWidth="1"/>
    <col min="3" max="3" width="29.5703125" style="556" customWidth="1"/>
    <col min="4" max="4" width="54.42578125" style="556" customWidth="1"/>
    <col min="5" max="5" width="38.5703125" style="556" customWidth="1"/>
    <col min="6" max="16384" width="8.85546875" style="556"/>
  </cols>
  <sheetData>
    <row r="2" spans="1:5" ht="15.75" x14ac:dyDescent="0.25">
      <c r="A2" s="44" t="s">
        <v>599</v>
      </c>
    </row>
    <row r="3" spans="1:5" x14ac:dyDescent="0.2">
      <c r="A3" s="557" t="s">
        <v>16</v>
      </c>
    </row>
    <row r="4" spans="1:5" x14ac:dyDescent="0.2">
      <c r="B4" s="558"/>
      <c r="C4" s="558"/>
      <c r="D4" s="558"/>
      <c r="E4" s="558"/>
    </row>
    <row r="5" spans="1:5" x14ac:dyDescent="0.2">
      <c r="B5" s="558"/>
      <c r="C5" s="558"/>
      <c r="D5" s="558"/>
      <c r="E5" s="558"/>
    </row>
    <row r="6" spans="1:5" x14ac:dyDescent="0.2">
      <c r="B6" s="558"/>
      <c r="C6" s="558"/>
      <c r="D6" s="558"/>
      <c r="E6" s="558"/>
    </row>
    <row r="7" spans="1:5" x14ac:dyDescent="0.2">
      <c r="B7" s="558"/>
      <c r="C7" s="558"/>
      <c r="D7" s="558"/>
      <c r="E7" s="558"/>
    </row>
    <row r="8" spans="1:5" x14ac:dyDescent="0.2">
      <c r="B8" s="558"/>
      <c r="C8" s="558"/>
      <c r="D8" s="558"/>
      <c r="E8" s="558"/>
    </row>
    <row r="9" spans="1:5" x14ac:dyDescent="0.2">
      <c r="B9" s="558"/>
      <c r="C9" s="558"/>
      <c r="D9" s="558"/>
      <c r="E9" s="558"/>
    </row>
    <row r="10" spans="1:5" x14ac:dyDescent="0.2">
      <c r="B10" s="558"/>
      <c r="C10" s="558"/>
      <c r="D10" s="558"/>
      <c r="E10" s="558"/>
    </row>
    <row r="11" spans="1:5" x14ac:dyDescent="0.2">
      <c r="B11" s="558"/>
      <c r="C11" s="558"/>
      <c r="D11" s="558"/>
      <c r="E11" s="558"/>
    </row>
    <row r="12" spans="1:5" x14ac:dyDescent="0.2">
      <c r="B12" s="558"/>
      <c r="C12" s="558"/>
      <c r="D12" s="558"/>
      <c r="E12" s="558"/>
    </row>
    <row r="13" spans="1:5" x14ac:dyDescent="0.2">
      <c r="B13" s="558"/>
      <c r="C13" s="558"/>
      <c r="D13" s="558"/>
      <c r="E13" s="558"/>
    </row>
    <row r="14" spans="1:5" x14ac:dyDescent="0.2">
      <c r="B14" s="558"/>
      <c r="C14" s="558"/>
      <c r="D14" s="558"/>
      <c r="E14" s="558"/>
    </row>
    <row r="15" spans="1:5" x14ac:dyDescent="0.2">
      <c r="B15" s="558"/>
      <c r="C15" s="558"/>
      <c r="D15" s="558"/>
      <c r="E15" s="558"/>
    </row>
    <row r="16" spans="1:5" x14ac:dyDescent="0.2">
      <c r="B16" s="558"/>
      <c r="C16" s="558"/>
      <c r="D16" s="558"/>
      <c r="E16" s="558"/>
    </row>
    <row r="17" spans="2:5" x14ac:dyDescent="0.2">
      <c r="B17" s="558"/>
      <c r="C17" s="558"/>
      <c r="D17" s="558"/>
      <c r="E17" s="558"/>
    </row>
    <row r="18" spans="2:5" x14ac:dyDescent="0.2">
      <c r="B18" s="558"/>
      <c r="C18" s="558"/>
      <c r="D18" s="558"/>
      <c r="E18" s="558"/>
    </row>
    <row r="19" spans="2:5" x14ac:dyDescent="0.2">
      <c r="B19" s="558"/>
      <c r="C19" s="558"/>
      <c r="D19" s="558"/>
      <c r="E19" s="558"/>
    </row>
    <row r="20" spans="2:5" x14ac:dyDescent="0.2">
      <c r="B20" s="558"/>
      <c r="C20" s="558"/>
      <c r="D20" s="558"/>
      <c r="E20" s="558"/>
    </row>
    <row r="21" spans="2:5" x14ac:dyDescent="0.2">
      <c r="B21" s="558"/>
      <c r="C21" s="558"/>
      <c r="D21" s="558"/>
      <c r="E21" s="558"/>
    </row>
    <row r="22" spans="2:5" x14ac:dyDescent="0.2">
      <c r="B22" s="558"/>
      <c r="C22" s="558"/>
      <c r="D22" s="558"/>
      <c r="E22" s="558"/>
    </row>
    <row r="23" spans="2:5" x14ac:dyDescent="0.2">
      <c r="B23" s="558"/>
      <c r="C23" s="558"/>
      <c r="D23" s="558"/>
      <c r="E23" s="558"/>
    </row>
    <row r="24" spans="2:5" x14ac:dyDescent="0.2">
      <c r="B24" s="558"/>
      <c r="C24" s="558"/>
      <c r="D24" s="558"/>
      <c r="E24" s="558"/>
    </row>
    <row r="25" spans="2:5" x14ac:dyDescent="0.2">
      <c r="B25" s="558"/>
      <c r="C25" s="558"/>
      <c r="D25" s="558"/>
      <c r="E25" s="558"/>
    </row>
    <row r="26" spans="2:5" x14ac:dyDescent="0.2">
      <c r="B26" s="558"/>
      <c r="C26" s="558"/>
      <c r="D26" s="558"/>
      <c r="E26" s="558"/>
    </row>
    <row r="27" spans="2:5" x14ac:dyDescent="0.2">
      <c r="B27" s="558"/>
      <c r="C27" s="558"/>
      <c r="D27" s="558"/>
      <c r="E27" s="558"/>
    </row>
    <row r="28" spans="2:5" x14ac:dyDescent="0.2">
      <c r="B28" s="558"/>
      <c r="C28" s="558"/>
      <c r="D28" s="558"/>
      <c r="E28" s="558"/>
    </row>
    <row r="29" spans="2:5" x14ac:dyDescent="0.2">
      <c r="B29" s="558"/>
      <c r="C29" s="558"/>
      <c r="D29" s="558"/>
      <c r="E29" s="558"/>
    </row>
    <row r="30" spans="2:5" x14ac:dyDescent="0.2">
      <c r="B30" s="558"/>
      <c r="C30" s="558"/>
      <c r="D30" s="558"/>
      <c r="E30" s="558"/>
    </row>
    <row r="31" spans="2:5" x14ac:dyDescent="0.2">
      <c r="B31" s="558"/>
      <c r="C31" s="558"/>
      <c r="D31" s="558"/>
      <c r="E31" s="558"/>
    </row>
    <row r="32" spans="2:5" x14ac:dyDescent="0.2">
      <c r="B32" s="558"/>
      <c r="C32" s="558"/>
      <c r="D32" s="558"/>
      <c r="E32" s="558"/>
    </row>
    <row r="33" spans="2:5" x14ac:dyDescent="0.2">
      <c r="B33" s="558"/>
      <c r="C33" s="558"/>
      <c r="D33" s="558"/>
      <c r="E33" s="558"/>
    </row>
    <row r="34" spans="2:5" x14ac:dyDescent="0.2">
      <c r="B34" s="558"/>
      <c r="C34" s="558"/>
      <c r="D34" s="558"/>
      <c r="E34" s="558"/>
    </row>
    <row r="35" spans="2:5" x14ac:dyDescent="0.2">
      <c r="B35" s="558"/>
      <c r="C35" s="558"/>
      <c r="D35" s="558"/>
      <c r="E35" s="558"/>
    </row>
    <row r="36" spans="2:5" x14ac:dyDescent="0.2">
      <c r="B36" s="558"/>
      <c r="C36" s="558"/>
      <c r="D36" s="558"/>
      <c r="E36" s="558"/>
    </row>
    <row r="37" spans="2:5" x14ac:dyDescent="0.2">
      <c r="B37" s="558"/>
      <c r="C37" s="558"/>
      <c r="D37" s="558"/>
      <c r="E37" s="558"/>
    </row>
    <row r="38" spans="2:5" x14ac:dyDescent="0.2">
      <c r="B38" s="558"/>
      <c r="C38" s="558"/>
      <c r="D38" s="558"/>
      <c r="E38" s="558"/>
    </row>
    <row r="39" spans="2:5" x14ac:dyDescent="0.2">
      <c r="B39" s="558"/>
      <c r="C39" s="558"/>
      <c r="D39" s="558"/>
      <c r="E39" s="558"/>
    </row>
    <row r="40" spans="2:5" x14ac:dyDescent="0.2">
      <c r="B40" s="558"/>
      <c r="C40" s="558"/>
      <c r="D40" s="558"/>
      <c r="E40" s="558"/>
    </row>
    <row r="42" spans="2:5" x14ac:dyDescent="0.2">
      <c r="B42" s="559" t="s">
        <v>550</v>
      </c>
      <c r="C42" s="560" t="s">
        <v>551</v>
      </c>
      <c r="D42" s="560" t="s">
        <v>552</v>
      </c>
      <c r="E42" s="560" t="s">
        <v>553</v>
      </c>
    </row>
    <row r="43" spans="2:5" x14ac:dyDescent="0.2">
      <c r="B43" s="561" t="s">
        <v>153</v>
      </c>
      <c r="C43" s="562" t="s">
        <v>126</v>
      </c>
      <c r="D43" s="562" t="s">
        <v>554</v>
      </c>
      <c r="E43" s="562" t="s">
        <v>555</v>
      </c>
    </row>
    <row r="44" spans="2:5" x14ac:dyDescent="0.2">
      <c r="B44" s="561" t="s">
        <v>159</v>
      </c>
      <c r="C44" s="562" t="s">
        <v>556</v>
      </c>
      <c r="D44" s="562" t="s">
        <v>557</v>
      </c>
      <c r="E44" s="562" t="s">
        <v>558</v>
      </c>
    </row>
    <row r="45" spans="2:5" x14ac:dyDescent="0.2">
      <c r="B45" s="561" t="s">
        <v>559</v>
      </c>
      <c r="C45" s="562" t="s">
        <v>560</v>
      </c>
      <c r="D45" s="562" t="s">
        <v>561</v>
      </c>
      <c r="E45" s="562" t="s">
        <v>562</v>
      </c>
    </row>
    <row r="46" spans="2:5" x14ac:dyDescent="0.2">
      <c r="B46" s="561" t="s">
        <v>563</v>
      </c>
      <c r="C46" s="562" t="s">
        <v>564</v>
      </c>
      <c r="D46" s="562" t="s">
        <v>565</v>
      </c>
      <c r="E46" s="562" t="s">
        <v>566</v>
      </c>
    </row>
    <row r="47" spans="2:5" x14ac:dyDescent="0.2">
      <c r="B47" s="561" t="s">
        <v>130</v>
      </c>
      <c r="C47" s="562" t="s">
        <v>567</v>
      </c>
      <c r="D47" s="562" t="s">
        <v>568</v>
      </c>
      <c r="E47" s="562" t="s">
        <v>569</v>
      </c>
    </row>
    <row r="48" spans="2:5" x14ac:dyDescent="0.2">
      <c r="B48" s="561" t="s">
        <v>570</v>
      </c>
      <c r="C48" s="562" t="s">
        <v>134</v>
      </c>
      <c r="D48" s="562" t="s">
        <v>571</v>
      </c>
      <c r="E48" s="562" t="s">
        <v>572</v>
      </c>
    </row>
    <row r="49" spans="2:5" x14ac:dyDescent="0.2">
      <c r="B49" s="561" t="s">
        <v>573</v>
      </c>
      <c r="C49" s="562" t="s">
        <v>574</v>
      </c>
      <c r="D49" s="562" t="s">
        <v>575</v>
      </c>
      <c r="E49" s="562" t="s">
        <v>576</v>
      </c>
    </row>
    <row r="50" spans="2:5" x14ac:dyDescent="0.2">
      <c r="B50" s="561" t="s">
        <v>168</v>
      </c>
      <c r="C50" s="562" t="s">
        <v>577</v>
      </c>
      <c r="D50" s="562" t="s">
        <v>578</v>
      </c>
      <c r="E50" s="562" t="s">
        <v>579</v>
      </c>
    </row>
    <row r="51" spans="2:5" x14ac:dyDescent="0.2">
      <c r="B51" s="561" t="s">
        <v>580</v>
      </c>
      <c r="C51" s="562" t="s">
        <v>581</v>
      </c>
      <c r="D51" s="562" t="s">
        <v>582</v>
      </c>
      <c r="E51" s="562" t="s">
        <v>583</v>
      </c>
    </row>
    <row r="52" spans="2:5" ht="25.5" x14ac:dyDescent="0.2">
      <c r="B52" s="563" t="s">
        <v>584</v>
      </c>
      <c r="C52" s="564" t="s">
        <v>585</v>
      </c>
      <c r="D52" s="565" t="s">
        <v>586</v>
      </c>
      <c r="E52" s="564" t="s">
        <v>587</v>
      </c>
    </row>
    <row r="53" spans="2:5" ht="25.5" x14ac:dyDescent="0.2">
      <c r="B53" s="563" t="s">
        <v>122</v>
      </c>
      <c r="C53" s="564" t="s">
        <v>588</v>
      </c>
      <c r="D53" s="565" t="s">
        <v>589</v>
      </c>
      <c r="E53" s="564" t="s">
        <v>590</v>
      </c>
    </row>
    <row r="54" spans="2:5" x14ac:dyDescent="0.2">
      <c r="B54" s="566" t="s">
        <v>591</v>
      </c>
      <c r="C54" s="567" t="s">
        <v>592</v>
      </c>
      <c r="D54" s="568" t="s">
        <v>593</v>
      </c>
      <c r="E54" s="568" t="s">
        <v>593</v>
      </c>
    </row>
    <row r="55" spans="2:5" x14ac:dyDescent="0.2">
      <c r="B55" s="606" t="s">
        <v>594</v>
      </c>
      <c r="C55" s="606"/>
      <c r="D55" s="606"/>
      <c r="E55" s="606"/>
    </row>
    <row r="56" spans="2:5" x14ac:dyDescent="0.2">
      <c r="B56" s="569" t="s">
        <v>595</v>
      </c>
      <c r="C56" s="562"/>
      <c r="D56" s="562"/>
      <c r="E56" s="562"/>
    </row>
  </sheetData>
  <mergeCells count="1">
    <mergeCell ref="B55:E55"/>
  </mergeCells>
  <hyperlinks>
    <hyperlink ref="B56" r:id="rId1"/>
    <hyperlink ref="A3" location="Contents!A1" display="Return to Contents"/>
  </hyperlinks>
  <pageMargins left="0.7" right="0.7" top="0.75" bottom="0.75" header="0.3" footer="0.3"/>
  <pageSetup orientation="portrait" verticalDpi="599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42</vt:i4>
      </vt:variant>
      <vt:variant>
        <vt:lpstr>Named Ranges</vt:lpstr>
      </vt:variant>
      <vt:variant>
        <vt:i4>17</vt:i4>
      </vt:variant>
    </vt:vector>
  </HeadingPairs>
  <TitlesOfParts>
    <vt:vector size="59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Burdette, Dann (CONTR)</cp:lastModifiedBy>
  <cp:lastPrinted>2019-04-08T18:37:44Z</cp:lastPrinted>
  <dcterms:created xsi:type="dcterms:W3CDTF">2007-07-17T17:37:22Z</dcterms:created>
  <dcterms:modified xsi:type="dcterms:W3CDTF">2021-06-07T19:49:50Z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